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1755F497-C693-403F-930B-F01A21F707A7}" xr6:coauthVersionLast="47" xr6:coauthVersionMax="47" xr10:uidLastSave="{00000000-0000-0000-0000-000000000000}"/>
  <bookViews>
    <workbookView xWindow="28680" yWindow="-120" windowWidth="29040" windowHeight="15720" xr2:uid="{193771FA-0CFB-4862-822E-73F6ED140768}"/>
  </bookViews>
  <sheets>
    <sheet name="SubSector Analysis" sheetId="3" r:id="rId1"/>
    <sheet name="Nifty 750 Analysis" sheetId="2" r:id="rId2"/>
    <sheet name="Price_Filter_24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  <c r="B28" i="3"/>
  <c r="B9" i="3"/>
  <c r="B27" i="3"/>
  <c r="I27" i="3" s="1"/>
  <c r="B2" i="3"/>
  <c r="G2" i="3" s="1"/>
  <c r="B11" i="3"/>
  <c r="E11" i="3" s="1"/>
  <c r="B17" i="3"/>
  <c r="D17" i="3" s="1"/>
  <c r="B6" i="3"/>
  <c r="E6" i="3" s="1"/>
  <c r="B43" i="3"/>
  <c r="G43" i="3" s="1"/>
  <c r="B105" i="3"/>
  <c r="E105" i="3" s="1"/>
  <c r="B82" i="3"/>
  <c r="E82" i="3" s="1"/>
  <c r="B57" i="3"/>
  <c r="F57" i="3" s="1"/>
  <c r="B46" i="3"/>
  <c r="F46" i="3" s="1"/>
  <c r="B49" i="3"/>
  <c r="F49" i="3" s="1"/>
  <c r="B5" i="3"/>
  <c r="I5" i="3" s="1"/>
  <c r="B10" i="3"/>
  <c r="G10" i="3" s="1"/>
  <c r="B22" i="3"/>
  <c r="B51" i="3"/>
  <c r="D51" i="3" s="1"/>
  <c r="B12" i="3"/>
  <c r="H12" i="3" s="1"/>
  <c r="B15" i="3"/>
  <c r="G15" i="3" s="1"/>
  <c r="B35" i="3"/>
  <c r="H35" i="3" s="1"/>
  <c r="B68" i="3"/>
  <c r="D68" i="3" s="1"/>
  <c r="B4" i="3"/>
  <c r="D4" i="3" s="1"/>
  <c r="B23" i="3"/>
  <c r="F23" i="3" s="1"/>
  <c r="B34" i="3"/>
  <c r="I34" i="3" s="1"/>
  <c r="B38" i="3"/>
  <c r="D38" i="3" s="1"/>
  <c r="B44" i="3"/>
  <c r="B59" i="3"/>
  <c r="G59" i="3" s="1"/>
  <c r="B18" i="3"/>
  <c r="B54" i="3"/>
  <c r="B37" i="3"/>
  <c r="G37" i="3" s="1"/>
  <c r="B3" i="3"/>
  <c r="B40" i="3"/>
  <c r="G40" i="3" s="1"/>
  <c r="B80" i="3"/>
  <c r="G80" i="3" s="1"/>
  <c r="B86" i="3"/>
  <c r="E86" i="3" s="1"/>
  <c r="B72" i="3"/>
  <c r="G72" i="3" s="1"/>
  <c r="B53" i="3"/>
  <c r="F53" i="3" s="1"/>
  <c r="B58" i="3"/>
  <c r="F58" i="3" s="1"/>
  <c r="B85" i="3"/>
  <c r="I85" i="3" s="1"/>
  <c r="B75" i="3"/>
  <c r="H75" i="3" s="1"/>
  <c r="B19" i="3"/>
  <c r="B62" i="3"/>
  <c r="D62" i="3" s="1"/>
  <c r="B69" i="3"/>
  <c r="H69" i="3" s="1"/>
  <c r="B7" i="3"/>
  <c r="B25" i="3"/>
  <c r="B52" i="3"/>
  <c r="D52" i="3" s="1"/>
  <c r="B71" i="3"/>
  <c r="G71" i="3" s="1"/>
  <c r="B21" i="3"/>
  <c r="I21" i="3" s="1"/>
  <c r="B84" i="3"/>
  <c r="I84" i="3" s="1"/>
  <c r="B60" i="3"/>
  <c r="B30" i="3"/>
  <c r="B24" i="3"/>
  <c r="H24" i="3" s="1"/>
  <c r="B14" i="3"/>
  <c r="B8" i="3"/>
  <c r="B65" i="3"/>
  <c r="F65" i="3" s="1"/>
  <c r="B33" i="3"/>
  <c r="B36" i="3"/>
  <c r="B67" i="3"/>
  <c r="F67" i="3" s="1"/>
  <c r="B20" i="3"/>
  <c r="D20" i="3" s="1"/>
  <c r="B61" i="3"/>
  <c r="F61" i="3" s="1"/>
  <c r="B77" i="3"/>
  <c r="I77" i="3" s="1"/>
  <c r="B47" i="3"/>
  <c r="F47" i="3" s="1"/>
  <c r="B50" i="3"/>
  <c r="F50" i="3" s="1"/>
  <c r="B81" i="3"/>
  <c r="D81" i="3" s="1"/>
  <c r="B79" i="3"/>
  <c r="B55" i="3"/>
  <c r="F55" i="3" s="1"/>
  <c r="B26" i="3"/>
  <c r="B41" i="3"/>
  <c r="B76" i="3"/>
  <c r="B66" i="3"/>
  <c r="B32" i="3"/>
  <c r="B29" i="3"/>
  <c r="B70" i="3"/>
  <c r="I70" i="3" s="1"/>
  <c r="B83" i="3"/>
  <c r="B56" i="3"/>
  <c r="B87" i="3"/>
  <c r="G87" i="3" s="1"/>
  <c r="B13" i="3"/>
  <c r="B39" i="3"/>
  <c r="B88" i="3"/>
  <c r="I88" i="3" s="1"/>
  <c r="B78" i="3"/>
  <c r="H78" i="3" s="1"/>
  <c r="B31" i="3"/>
  <c r="H31" i="3" s="1"/>
  <c r="B48" i="3"/>
  <c r="F48" i="3" s="1"/>
  <c r="B63" i="3"/>
  <c r="D63" i="3" s="1"/>
  <c r="B95" i="3"/>
  <c r="H95" i="3" s="1"/>
  <c r="B107" i="3"/>
  <c r="G107" i="3" s="1"/>
  <c r="B110" i="3"/>
  <c r="F110" i="3" s="1"/>
  <c r="B89" i="3"/>
  <c r="F89" i="3" s="1"/>
  <c r="B16" i="3"/>
  <c r="H16" i="3" s="1"/>
  <c r="B42" i="3"/>
  <c r="B73" i="3"/>
  <c r="B101" i="3"/>
  <c r="F101" i="3" s="1"/>
  <c r="B45" i="3"/>
  <c r="B90" i="3"/>
  <c r="G90" i="3" s="1"/>
  <c r="B91" i="3"/>
  <c r="E91" i="3" s="1"/>
  <c r="B109" i="3"/>
  <c r="B74" i="3"/>
  <c r="H74" i="3" s="1"/>
  <c r="B104" i="3"/>
  <c r="H104" i="3" s="1"/>
  <c r="B111" i="3"/>
  <c r="B96" i="3"/>
  <c r="B114" i="3"/>
  <c r="I114" i="3" s="1"/>
  <c r="B92" i="3"/>
  <c r="B113" i="3"/>
  <c r="B106" i="3"/>
  <c r="D106" i="3" s="1"/>
  <c r="B99" i="3"/>
  <c r="I99" i="3" s="1"/>
  <c r="B112" i="3"/>
  <c r="B93" i="3"/>
  <c r="F93" i="3" s="1"/>
  <c r="B108" i="3"/>
  <c r="D108" i="3" s="1"/>
  <c r="B115" i="3"/>
  <c r="I115" i="3" s="1"/>
  <c r="B102" i="3"/>
  <c r="I102" i="3" s="1"/>
  <c r="B94" i="3"/>
  <c r="F94" i="3" s="1"/>
  <c r="B116" i="3"/>
  <c r="F116" i="3" s="1"/>
  <c r="B100" i="3"/>
  <c r="H100" i="3" s="1"/>
  <c r="B117" i="3"/>
  <c r="E117" i="3" s="1"/>
  <c r="B103" i="3"/>
  <c r="B118" i="3"/>
  <c r="F118" i="3" s="1"/>
  <c r="B119" i="3"/>
  <c r="E119" i="3" s="1"/>
  <c r="B120" i="3"/>
  <c r="B97" i="3"/>
  <c r="E97" i="3" s="1"/>
  <c r="B98" i="3"/>
  <c r="E98" i="3" s="1"/>
  <c r="B121" i="3"/>
  <c r="H121" i="3" s="1"/>
  <c r="B122" i="3"/>
  <c r="D122" i="3" s="1"/>
  <c r="B123" i="3"/>
  <c r="D123" i="3" s="1"/>
  <c r="B124" i="3"/>
  <c r="B125" i="3"/>
  <c r="H125" i="3" s="1"/>
  <c r="B64" i="3"/>
  <c r="E64" i="3" s="1"/>
  <c r="AQ612" i="2"/>
  <c r="AQ542" i="2"/>
  <c r="AQ531" i="2"/>
  <c r="AQ73" i="2"/>
  <c r="AQ326" i="2"/>
  <c r="AQ389" i="2"/>
  <c r="AQ381" i="2"/>
  <c r="AQ361" i="2"/>
  <c r="AQ574" i="2"/>
  <c r="AQ549" i="2"/>
  <c r="AQ250" i="2"/>
  <c r="AQ431" i="2"/>
  <c r="AQ118" i="2"/>
  <c r="AQ671" i="2"/>
  <c r="AQ96" i="2"/>
  <c r="AQ545" i="2"/>
  <c r="AQ426" i="2"/>
  <c r="AQ663" i="2"/>
  <c r="AQ51" i="2"/>
  <c r="AQ391" i="2"/>
  <c r="AQ459" i="2"/>
  <c r="AQ444" i="2"/>
  <c r="AQ377" i="2"/>
  <c r="AQ220" i="2"/>
  <c r="AQ577" i="2"/>
  <c r="AQ221" i="2"/>
  <c r="AQ271" i="2"/>
  <c r="AQ99" i="2"/>
  <c r="AQ456" i="2"/>
  <c r="AQ628" i="2"/>
  <c r="AQ90" i="2"/>
  <c r="AQ581" i="2"/>
  <c r="AQ340" i="2"/>
  <c r="AQ3" i="2"/>
  <c r="AQ678" i="2"/>
  <c r="AQ76" i="2"/>
  <c r="AQ434" i="2"/>
  <c r="AQ169" i="2"/>
  <c r="AQ165" i="2"/>
  <c r="AQ91" i="2"/>
  <c r="AQ668" i="2"/>
  <c r="AQ357" i="2"/>
  <c r="AQ533" i="2"/>
  <c r="AQ370" i="2"/>
  <c r="AQ81" i="2"/>
  <c r="AQ155" i="2"/>
  <c r="AQ590" i="2"/>
  <c r="AQ192" i="2"/>
  <c r="AQ213" i="2"/>
  <c r="AQ320" i="2"/>
  <c r="AQ498" i="2"/>
  <c r="AQ152" i="2"/>
  <c r="AQ277" i="2"/>
  <c r="AQ435" i="2"/>
  <c r="AQ84" i="2"/>
  <c r="AQ448" i="2"/>
  <c r="AQ500" i="2"/>
  <c r="AQ256" i="2"/>
  <c r="AQ114" i="2"/>
  <c r="AQ362" i="2"/>
  <c r="AQ247" i="2"/>
  <c r="AQ278" i="2"/>
  <c r="AQ260" i="2"/>
  <c r="AQ523" i="2"/>
  <c r="AQ79" i="2"/>
  <c r="AQ124" i="2"/>
  <c r="AQ392" i="2"/>
  <c r="AQ483" i="2"/>
  <c r="AQ363" i="2"/>
  <c r="AQ385" i="2"/>
  <c r="AQ108" i="2"/>
  <c r="AQ412" i="2"/>
  <c r="AQ87" i="2"/>
  <c r="AQ567" i="2"/>
  <c r="AQ239" i="2"/>
  <c r="AQ292" i="2"/>
  <c r="AQ450" i="2"/>
  <c r="AQ222" i="2"/>
  <c r="AQ134" i="2"/>
  <c r="AQ44" i="2"/>
  <c r="AQ286" i="2"/>
  <c r="AQ465" i="2"/>
  <c r="AQ423" i="2"/>
  <c r="AQ110" i="2"/>
  <c r="AQ291" i="2"/>
  <c r="AQ461" i="2"/>
  <c r="AQ226" i="2"/>
  <c r="AQ248" i="2"/>
  <c r="AQ443" i="2"/>
  <c r="AQ355" i="2"/>
  <c r="AQ211" i="2"/>
  <c r="AQ679" i="2"/>
  <c r="AQ607" i="2"/>
  <c r="AQ244" i="2"/>
  <c r="AQ468" i="2"/>
  <c r="AQ85" i="2"/>
  <c r="AQ388" i="2"/>
  <c r="AQ602" i="2"/>
  <c r="AQ150" i="2"/>
  <c r="AQ238" i="2"/>
  <c r="AQ25" i="2"/>
  <c r="AQ86" i="2"/>
  <c r="AQ121" i="2"/>
  <c r="AQ43" i="2"/>
  <c r="AQ359" i="2"/>
  <c r="AQ53" i="2"/>
  <c r="AQ333" i="2"/>
  <c r="AQ13" i="2"/>
  <c r="AQ105" i="2"/>
  <c r="AQ631" i="2"/>
  <c r="AQ34" i="2"/>
  <c r="AQ437" i="2"/>
  <c r="AQ212" i="2"/>
  <c r="AQ493" i="2"/>
  <c r="AQ206" i="2"/>
  <c r="AQ48" i="2"/>
  <c r="AQ303" i="2"/>
  <c r="AQ122" i="2"/>
  <c r="AQ9" i="2"/>
  <c r="AQ521" i="2"/>
  <c r="AQ148" i="2"/>
  <c r="AQ595" i="2"/>
  <c r="AQ61" i="2"/>
  <c r="AQ478" i="2"/>
  <c r="AQ272" i="2"/>
  <c r="AQ325" i="2"/>
  <c r="AQ262" i="2"/>
  <c r="AQ335" i="2"/>
  <c r="AQ157" i="2"/>
  <c r="AQ50" i="2"/>
  <c r="AQ98" i="2"/>
  <c r="AQ14" i="2"/>
  <c r="AQ217" i="2"/>
  <c r="AQ334" i="2"/>
  <c r="AQ698" i="2"/>
  <c r="AQ369" i="2"/>
  <c r="AQ669" i="2"/>
  <c r="AQ285" i="2"/>
  <c r="AQ636" i="2"/>
  <c r="AQ386" i="2"/>
  <c r="AQ268" i="2"/>
  <c r="AQ341" i="2"/>
  <c r="AQ618" i="2"/>
  <c r="AQ432" i="2"/>
  <c r="AQ214" i="2"/>
  <c r="AQ557" i="2"/>
  <c r="AQ427" i="2"/>
  <c r="AQ317" i="2"/>
  <c r="AQ171" i="2"/>
  <c r="AQ351" i="2"/>
  <c r="AQ29" i="2"/>
  <c r="AQ119" i="2"/>
  <c r="AQ11" i="2"/>
  <c r="AQ318" i="2"/>
  <c r="AQ455" i="2"/>
  <c r="AQ724" i="2"/>
  <c r="AQ26" i="2"/>
  <c r="AQ541" i="2"/>
  <c r="AQ494" i="2"/>
  <c r="AQ402" i="2"/>
  <c r="AQ322" i="2"/>
  <c r="AQ245" i="2"/>
  <c r="AQ139" i="2"/>
  <c r="AQ242" i="2"/>
  <c r="AQ218" i="2"/>
  <c r="AQ480" i="2"/>
  <c r="AQ622" i="2"/>
  <c r="AQ508" i="2"/>
  <c r="AQ219" i="2"/>
  <c r="AQ564" i="2"/>
  <c r="AQ353" i="2"/>
  <c r="AQ197" i="2"/>
  <c r="AQ514" i="2"/>
  <c r="AQ576" i="2"/>
  <c r="AQ311" i="2"/>
  <c r="AQ652" i="2"/>
  <c r="AQ594" i="2"/>
  <c r="AQ488" i="2"/>
  <c r="AQ491" i="2"/>
  <c r="AQ610" i="2"/>
  <c r="AQ131" i="2"/>
  <c r="AQ644" i="2"/>
  <c r="AQ608" i="2"/>
  <c r="AQ40" i="2"/>
  <c r="AQ224" i="2"/>
  <c r="AQ257" i="2"/>
  <c r="AQ495" i="2"/>
  <c r="AQ458" i="2"/>
  <c r="AQ587" i="2"/>
  <c r="AQ457" i="2"/>
  <c r="AQ310" i="2"/>
  <c r="AQ182" i="2"/>
  <c r="AQ592" i="2"/>
  <c r="AQ101" i="2"/>
  <c r="AQ287" i="2"/>
  <c r="AQ6" i="2"/>
  <c r="AQ616" i="2"/>
  <c r="AQ232" i="2"/>
  <c r="AQ623" i="2"/>
  <c r="AQ639" i="2"/>
  <c r="AQ106" i="2"/>
  <c r="AQ550" i="2"/>
  <c r="AQ130" i="2"/>
  <c r="AQ634" i="2"/>
  <c r="AQ295" i="2"/>
  <c r="AQ180" i="2"/>
  <c r="AQ474" i="2"/>
  <c r="AQ52" i="2"/>
  <c r="AQ471" i="2"/>
  <c r="AQ142" i="2"/>
  <c r="AQ501" i="2"/>
  <c r="AQ49" i="2"/>
  <c r="AQ393" i="2"/>
  <c r="AQ305" i="2"/>
  <c r="AQ463" i="2"/>
  <c r="AQ74" i="2"/>
  <c r="AQ69" i="2"/>
  <c r="AQ299" i="2"/>
  <c r="AQ127" i="2"/>
  <c r="AQ416" i="2"/>
  <c r="AQ566" i="2"/>
  <c r="AQ445" i="2"/>
  <c r="AQ537" i="2"/>
  <c r="AQ204" i="2"/>
  <c r="AQ306" i="2"/>
  <c r="AQ147" i="2"/>
  <c r="AQ223" i="2"/>
  <c r="AQ62" i="2"/>
  <c r="AQ689" i="2"/>
  <c r="AQ179" i="2"/>
  <c r="AQ18" i="2"/>
  <c r="AQ156" i="2"/>
  <c r="AQ77" i="2"/>
  <c r="AQ307" i="2"/>
  <c r="AQ12" i="2"/>
  <c r="AQ518" i="2"/>
  <c r="AQ504" i="2"/>
  <c r="AQ384" i="2"/>
  <c r="AQ499" i="2"/>
  <c r="AQ484" i="2"/>
  <c r="AQ46" i="2"/>
  <c r="AQ686" i="2"/>
  <c r="AQ45" i="2"/>
  <c r="AQ395" i="2"/>
  <c r="AQ439" i="2"/>
  <c r="AQ342" i="2"/>
  <c r="AQ72" i="2"/>
  <c r="AQ115" i="2"/>
  <c r="AQ424" i="2"/>
  <c r="AQ469" i="2"/>
  <c r="AQ632" i="2"/>
  <c r="AQ301" i="2"/>
  <c r="AQ331" i="2"/>
  <c r="AQ688" i="2"/>
  <c r="AQ436" i="2"/>
  <c r="AQ129" i="2"/>
  <c r="AQ568" i="2"/>
  <c r="AQ433" i="2"/>
  <c r="AQ16" i="2"/>
  <c r="AQ376" i="2"/>
  <c r="AQ546" i="2"/>
  <c r="AQ338" i="2"/>
  <c r="AQ571" i="2"/>
  <c r="AQ368" i="2"/>
  <c r="AQ596" i="2"/>
  <c r="AQ23" i="2"/>
  <c r="AQ725" i="2"/>
  <c r="AQ408" i="2"/>
  <c r="AQ486" i="2"/>
  <c r="AQ396" i="2"/>
  <c r="AQ660" i="2"/>
  <c r="AQ302" i="2"/>
  <c r="AQ524" i="2"/>
  <c r="AQ70" i="2"/>
  <c r="AQ58" i="2"/>
  <c r="AQ401" i="2"/>
  <c r="AQ404" i="2"/>
  <c r="AQ316" i="2"/>
  <c r="AQ473" i="2"/>
  <c r="AQ438" i="2"/>
  <c r="AQ429" i="2"/>
  <c r="AQ419" i="2"/>
  <c r="AQ400" i="2"/>
  <c r="AQ174" i="2"/>
  <c r="AQ82" i="2"/>
  <c r="AQ251" i="2"/>
  <c r="AQ202" i="2"/>
  <c r="AQ414" i="2"/>
  <c r="AQ243" i="2"/>
  <c r="AQ264" i="2"/>
  <c r="AQ560" i="2"/>
  <c r="AQ200" i="2"/>
  <c r="AQ532" i="2"/>
  <c r="AQ538" i="2"/>
  <c r="AQ4" i="2"/>
  <c r="AQ207" i="2"/>
  <c r="AQ109" i="2"/>
  <c r="AQ336" i="2"/>
  <c r="AQ97" i="2"/>
  <c r="AQ185" i="2"/>
  <c r="AQ475" i="2"/>
  <c r="AQ55" i="2"/>
  <c r="AQ167" i="2"/>
  <c r="AQ265" i="2"/>
  <c r="AQ298" i="2"/>
  <c r="AQ691" i="2"/>
  <c r="AQ288" i="2"/>
  <c r="AQ626" i="2"/>
  <c r="AQ89" i="2"/>
  <c r="AQ406" i="2"/>
  <c r="AQ215" i="2"/>
  <c r="AQ194" i="2"/>
  <c r="AQ259" i="2"/>
  <c r="AQ422" i="2"/>
  <c r="AQ94" i="2"/>
  <c r="AQ83" i="2"/>
  <c r="AQ520" i="2"/>
  <c r="AQ575" i="2"/>
  <c r="AQ645" i="2"/>
  <c r="AQ349" i="2"/>
  <c r="AQ186" i="2"/>
  <c r="AQ253" i="2"/>
  <c r="AQ525" i="2"/>
  <c r="AQ57" i="2"/>
  <c r="AQ617" i="2"/>
  <c r="AQ189" i="2"/>
  <c r="AQ324" i="2"/>
  <c r="AQ249" i="2"/>
  <c r="AQ462" i="2"/>
  <c r="AQ344" i="2"/>
  <c r="AQ394" i="2"/>
  <c r="AQ293" i="2"/>
  <c r="AQ80" i="2"/>
  <c r="AQ160" i="2"/>
  <c r="AQ177" i="2"/>
  <c r="AQ347" i="2"/>
  <c r="AQ446" i="2"/>
  <c r="AQ195" i="2"/>
  <c r="AQ717" i="2"/>
  <c r="AQ296" i="2"/>
  <c r="AQ252" i="2"/>
  <c r="AQ273" i="2"/>
  <c r="AQ30" i="2"/>
  <c r="AQ624" i="2"/>
  <c r="AQ93" i="2"/>
  <c r="AQ565" i="2"/>
  <c r="AQ112" i="2"/>
  <c r="AQ10" i="2"/>
  <c r="AQ140" i="2"/>
  <c r="AQ153" i="2"/>
  <c r="AQ673" i="2"/>
  <c r="AQ31" i="2"/>
  <c r="AQ149" i="2"/>
  <c r="AQ551" i="2"/>
  <c r="AQ60" i="2"/>
  <c r="AQ7" i="2"/>
  <c r="AQ209" i="2"/>
  <c r="AQ588" i="2"/>
  <c r="AQ332" i="2"/>
  <c r="AQ42" i="2"/>
  <c r="AQ136" i="2"/>
  <c r="AQ103" i="2"/>
  <c r="AQ605" i="2"/>
  <c r="AQ205" i="2"/>
  <c r="AQ503" i="2"/>
  <c r="AQ183" i="2"/>
  <c r="AQ38" i="2"/>
  <c r="AQ684" i="2"/>
  <c r="AQ417" i="2"/>
  <c r="AQ24" i="2"/>
  <c r="AQ534" i="2"/>
  <c r="AQ113" i="2"/>
  <c r="AQ187" i="2"/>
  <c r="AQ547" i="2"/>
  <c r="AQ8" i="2"/>
  <c r="AQ579" i="2"/>
  <c r="AQ208" i="2"/>
  <c r="AQ138" i="2"/>
  <c r="AQ672" i="2"/>
  <c r="AQ263" i="2"/>
  <c r="AQ104" i="2"/>
  <c r="AQ312" i="2"/>
  <c r="AQ2" i="2"/>
  <c r="AQ348" i="2"/>
  <c r="AQ467" i="2"/>
  <c r="AQ254" i="2"/>
  <c r="AQ366" i="2"/>
  <c r="AQ75" i="2"/>
  <c r="AQ682" i="2"/>
  <c r="AQ637" i="2"/>
  <c r="AQ329" i="2"/>
  <c r="AQ613" i="2"/>
  <c r="AQ314" i="2"/>
  <c r="AQ151" i="2"/>
  <c r="AQ573" i="2"/>
  <c r="AQ510" i="2"/>
  <c r="AQ225" i="2"/>
  <c r="AQ276" i="2"/>
  <c r="AQ68" i="2"/>
  <c r="AQ614" i="2"/>
  <c r="AQ92" i="2"/>
  <c r="AQ37" i="2"/>
  <c r="AQ350" i="2"/>
  <c r="AQ15" i="2"/>
  <c r="AQ107" i="2"/>
  <c r="AQ485" i="2"/>
  <c r="AQ230" i="2"/>
  <c r="AQ175" i="2"/>
  <c r="AQ63" i="2"/>
  <c r="AQ330" i="2"/>
  <c r="AQ201" i="2"/>
  <c r="AQ172" i="2"/>
  <c r="AQ556" i="2"/>
  <c r="AQ196" i="2"/>
  <c r="AQ352" i="2"/>
  <c r="AQ650" i="2"/>
  <c r="AQ21" i="2"/>
  <c r="AQ625" i="2"/>
  <c r="AQ289" i="2"/>
  <c r="AQ635" i="2"/>
  <c r="AQ161" i="2"/>
  <c r="AQ210" i="2"/>
  <c r="AQ41" i="2"/>
  <c r="AQ227" i="2"/>
  <c r="AQ354" i="2"/>
  <c r="AQ492" i="2"/>
  <c r="AQ181" i="2"/>
  <c r="AQ506" i="2"/>
  <c r="AQ701" i="2"/>
  <c r="AQ535" i="2"/>
  <c r="AQ585" i="2"/>
  <c r="AQ173" i="2"/>
  <c r="AQ27" i="2"/>
  <c r="AQ284" i="2"/>
  <c r="AQ32" i="2"/>
  <c r="AQ658" i="2"/>
  <c r="AQ233" i="2"/>
  <c r="AQ309" i="2"/>
  <c r="AQ102" i="2"/>
  <c r="AQ730" i="2"/>
  <c r="AQ604" i="2"/>
  <c r="AQ552" i="2"/>
  <c r="AQ178" i="2"/>
  <c r="AQ693" i="2"/>
  <c r="AQ126" i="2"/>
  <c r="AQ418" i="2"/>
  <c r="AQ489" i="2"/>
  <c r="AQ319" i="2"/>
  <c r="AQ19" i="2"/>
  <c r="AQ390" i="2"/>
  <c r="AQ447" i="2"/>
  <c r="AQ143" i="2"/>
  <c r="AQ88" i="2"/>
  <c r="AQ56" i="2"/>
  <c r="AQ280" i="2"/>
  <c r="AQ544" i="2"/>
  <c r="AQ589" i="2"/>
  <c r="AQ33" i="2"/>
  <c r="AQ453" i="2"/>
  <c r="AQ345" i="2"/>
  <c r="AQ582" i="2"/>
  <c r="AQ78" i="2"/>
  <c r="AQ667" i="2"/>
  <c r="AQ659" i="2"/>
  <c r="AQ420" i="2"/>
  <c r="AQ382" i="2"/>
  <c r="AQ410" i="2"/>
  <c r="AQ5" i="2"/>
  <c r="AQ240" i="2"/>
  <c r="AQ578" i="2"/>
  <c r="AQ511" i="2"/>
  <c r="AQ64" i="2"/>
  <c r="AQ697" i="2"/>
  <c r="AQ729" i="2"/>
  <c r="AQ413" i="2"/>
  <c r="AQ723" i="2"/>
  <c r="AQ665" i="2"/>
  <c r="AQ700" i="2"/>
  <c r="AQ621" i="2"/>
  <c r="AQ339" i="2"/>
  <c r="AQ327" i="2"/>
  <c r="AQ116" i="2"/>
  <c r="AQ229" i="2"/>
  <c r="AQ379" i="2"/>
  <c r="AQ328" i="2"/>
  <c r="AQ164" i="2"/>
  <c r="AQ184" i="2"/>
  <c r="AQ375" i="2"/>
  <c r="AQ100" i="2"/>
  <c r="AQ653" i="2"/>
  <c r="AQ145" i="2"/>
  <c r="AQ111" i="2"/>
  <c r="AQ17" i="2"/>
  <c r="AQ20" i="2"/>
  <c r="AQ600" i="2"/>
  <c r="AQ28" i="2"/>
  <c r="AQ526" i="2"/>
  <c r="AQ530" i="2"/>
  <c r="AQ721" i="2"/>
  <c r="AQ681" i="2"/>
  <c r="AQ591" i="2"/>
  <c r="AQ163" i="2"/>
  <c r="AQ477" i="2"/>
  <c r="AQ507" i="2"/>
  <c r="AQ714" i="2"/>
  <c r="AQ120" i="2"/>
  <c r="AQ383" i="2"/>
  <c r="AQ470" i="2"/>
  <c r="AQ572" i="2"/>
  <c r="AQ199" i="2"/>
  <c r="AQ593" i="2"/>
  <c r="AQ387" i="2"/>
  <c r="AQ241" i="2"/>
  <c r="AQ158" i="2"/>
  <c r="AQ203" i="2"/>
  <c r="AQ630" i="2"/>
  <c r="AQ123" i="2"/>
  <c r="AQ460" i="2"/>
  <c r="AQ308" i="2"/>
  <c r="AQ539" i="2"/>
  <c r="AQ374" i="2"/>
  <c r="AQ168" i="2"/>
  <c r="AQ22" i="2"/>
  <c r="AQ430" i="2"/>
  <c r="AQ421" i="2"/>
  <c r="AQ449" i="2"/>
  <c r="AQ323" i="2"/>
  <c r="AQ553" i="2"/>
  <c r="AQ321" i="2"/>
  <c r="AQ71" i="2"/>
  <c r="AQ609" i="2"/>
  <c r="AQ707" i="2"/>
  <c r="AQ275" i="2"/>
  <c r="AQ599" i="2"/>
  <c r="AQ356" i="2"/>
  <c r="AQ54" i="2"/>
  <c r="AQ451" i="2"/>
  <c r="AQ555" i="2"/>
  <c r="AQ454" i="2"/>
  <c r="AQ358" i="2"/>
  <c r="AQ685" i="2"/>
  <c r="AQ146" i="2"/>
  <c r="AQ719" i="2"/>
  <c r="AQ597" i="2"/>
  <c r="AQ496" i="2"/>
  <c r="AQ267" i="2"/>
  <c r="AQ497" i="2"/>
  <c r="AQ611" i="2"/>
  <c r="AQ584" i="2"/>
  <c r="AQ283" i="2"/>
  <c r="AQ117" i="2"/>
  <c r="AQ452" i="2"/>
  <c r="AQ583" i="2"/>
  <c r="AQ718" i="2"/>
  <c r="AQ502" i="2"/>
  <c r="AQ141" i="2"/>
  <c r="AQ619" i="2"/>
  <c r="AQ216" i="2"/>
  <c r="AQ425" i="2"/>
  <c r="AQ236" i="2"/>
  <c r="AQ601" i="2"/>
  <c r="AQ732" i="2"/>
  <c r="AQ405" i="2"/>
  <c r="AQ428" i="2"/>
  <c r="AQ35" i="2"/>
  <c r="AQ548" i="2"/>
  <c r="AQ137" i="2"/>
  <c r="AQ654" i="2"/>
  <c r="AQ536" i="2"/>
  <c r="AQ649" i="2"/>
  <c r="AQ643" i="2"/>
  <c r="AQ231" i="2"/>
  <c r="AQ670" i="2"/>
  <c r="AQ403" i="2"/>
  <c r="AQ481" i="2"/>
  <c r="AQ346" i="2"/>
  <c r="AQ512" i="2"/>
  <c r="AQ135" i="2"/>
  <c r="AQ409" i="2"/>
  <c r="AQ39" i="2"/>
  <c r="AQ132" i="2"/>
  <c r="AQ411" i="2"/>
  <c r="AQ710" i="2"/>
  <c r="AQ65" i="2"/>
  <c r="AQ365" i="2"/>
  <c r="AQ677" i="2"/>
  <c r="AQ715" i="2"/>
  <c r="AQ487" i="2"/>
  <c r="AQ166" i="2"/>
  <c r="AQ176" i="2"/>
  <c r="AQ490" i="2"/>
  <c r="AQ603" i="2"/>
  <c r="AQ66" i="2"/>
  <c r="AQ255" i="2"/>
  <c r="AQ170" i="2"/>
  <c r="AQ558" i="2"/>
  <c r="AQ290" i="2"/>
  <c r="AQ144" i="2"/>
  <c r="AQ399" i="2"/>
  <c r="AQ261" i="2"/>
  <c r="AQ297" i="2"/>
  <c r="AQ620" i="2"/>
  <c r="AQ680" i="2"/>
  <c r="AQ269" i="2"/>
  <c r="AQ692" i="2"/>
  <c r="AQ517" i="2"/>
  <c r="AQ133" i="2"/>
  <c r="AQ371" i="2"/>
  <c r="AQ505" i="2"/>
  <c r="AQ337" i="2"/>
  <c r="AQ193" i="2"/>
  <c r="AQ606" i="2"/>
  <c r="AQ47" i="2"/>
  <c r="AQ373" i="2"/>
  <c r="AQ440" i="2"/>
  <c r="AQ586" i="2"/>
  <c r="AQ716" i="2"/>
  <c r="AQ647" i="2"/>
  <c r="AQ415" i="2"/>
  <c r="AQ580" i="2"/>
  <c r="AQ378" i="2"/>
  <c r="AQ162" i="2"/>
  <c r="AQ664" i="2"/>
  <c r="AQ315" i="2"/>
  <c r="AQ731" i="2"/>
  <c r="AQ246" i="2"/>
  <c r="AQ237" i="2"/>
  <c r="AQ676" i="2"/>
  <c r="AQ128" i="2"/>
  <c r="AQ513" i="2"/>
  <c r="AQ190" i="2"/>
  <c r="AQ666" i="2"/>
  <c r="AQ702" i="2"/>
  <c r="AQ313" i="2"/>
  <c r="AQ67" i="2"/>
  <c r="AQ59" i="2"/>
  <c r="AQ709" i="2"/>
  <c r="AQ274" i="2"/>
  <c r="AQ281" i="2"/>
  <c r="AQ516" i="2"/>
  <c r="AQ561" i="2"/>
  <c r="AQ36" i="2"/>
  <c r="AQ540" i="2"/>
  <c r="AQ629" i="2"/>
  <c r="AQ282" i="2"/>
  <c r="AQ479" i="2"/>
  <c r="AQ442" i="2"/>
  <c r="AQ198" i="2"/>
  <c r="AQ696" i="2"/>
  <c r="AQ655" i="2"/>
  <c r="AQ228" i="2"/>
  <c r="AQ722" i="2"/>
  <c r="AQ472" i="2"/>
  <c r="AQ159" i="2"/>
  <c r="AQ733" i="2"/>
  <c r="AQ304" i="2"/>
  <c r="AQ95" i="2"/>
  <c r="AQ562" i="2"/>
  <c r="AQ662" i="2"/>
  <c r="AQ509" i="2"/>
  <c r="AQ234" i="2"/>
  <c r="AQ708" i="2"/>
  <c r="AQ627" i="2"/>
  <c r="AQ661" i="2"/>
  <c r="AQ188" i="2"/>
  <c r="AQ528" i="2"/>
  <c r="AQ397" i="2"/>
  <c r="AQ343" i="2"/>
  <c r="AQ641" i="2"/>
  <c r="AQ515" i="2"/>
  <c r="AQ476" i="2"/>
  <c r="AQ367" i="2"/>
  <c r="AQ266" i="2"/>
  <c r="AQ279" i="2"/>
  <c r="AQ705" i="2"/>
  <c r="AQ522" i="2"/>
  <c r="AQ441" i="2"/>
  <c r="AQ191" i="2"/>
  <c r="AQ270" i="2"/>
  <c r="AQ543" i="2"/>
  <c r="AQ125" i="2"/>
  <c r="AQ464" i="2"/>
  <c r="AQ360" i="2"/>
  <c r="AQ380" i="2"/>
  <c r="AQ563" i="2"/>
  <c r="AQ154" i="2"/>
  <c r="AQ638" i="2"/>
  <c r="AQ570" i="2"/>
  <c r="AQ713" i="2"/>
  <c r="AQ300" i="2"/>
  <c r="AQ235" i="2"/>
  <c r="AQ554" i="2"/>
  <c r="AQ294" i="2"/>
  <c r="AQ466" i="2"/>
  <c r="AQ529" i="2"/>
  <c r="AQ398" i="2"/>
  <c r="AQ615" i="2"/>
  <c r="AQ482" i="2"/>
  <c r="AQ695" i="2"/>
  <c r="AQ407" i="2"/>
  <c r="AQ640" i="2"/>
  <c r="AQ674" i="2"/>
  <c r="AQ559" i="2"/>
  <c r="AQ364" i="2"/>
  <c r="AQ258" i="2"/>
  <c r="AQ690" i="2"/>
  <c r="AQ728" i="2"/>
  <c r="AQ598" i="2"/>
  <c r="AQ651" i="2"/>
  <c r="AQ372" i="2"/>
  <c r="AQ706" i="2"/>
  <c r="AQ642" i="2"/>
  <c r="AQ657" i="2"/>
  <c r="AQ675" i="2"/>
  <c r="AQ519" i="2"/>
  <c r="AQ687" i="2"/>
  <c r="AQ633" i="2"/>
  <c r="AQ646" i="2"/>
  <c r="AQ648" i="2"/>
  <c r="AQ527" i="2"/>
  <c r="AQ569" i="2"/>
  <c r="AQ699" i="2"/>
  <c r="AQ704" i="2"/>
  <c r="AQ712" i="2"/>
  <c r="AQ694" i="2"/>
  <c r="AQ727" i="2"/>
  <c r="AQ703" i="2"/>
  <c r="AQ711" i="2"/>
  <c r="AQ726" i="2"/>
  <c r="AQ683" i="2"/>
  <c r="AQ720" i="2"/>
  <c r="AQ656" i="2"/>
  <c r="AK612" i="2"/>
  <c r="AR612" i="2" s="1"/>
  <c r="AK542" i="2"/>
  <c r="AR542" i="2" s="1"/>
  <c r="AK531" i="2"/>
  <c r="AK73" i="2"/>
  <c r="AK326" i="2"/>
  <c r="AK389" i="2"/>
  <c r="AK381" i="2"/>
  <c r="AR381" i="2" s="1"/>
  <c r="AK361" i="2"/>
  <c r="AR361" i="2" s="1"/>
  <c r="AK574" i="2"/>
  <c r="AR574" i="2" s="1"/>
  <c r="AK549" i="2"/>
  <c r="AR549" i="2" s="1"/>
  <c r="AK250" i="2"/>
  <c r="AK431" i="2"/>
  <c r="AR431" i="2" s="1"/>
  <c r="AK118" i="2"/>
  <c r="AK671" i="2"/>
  <c r="AR671" i="2" s="1"/>
  <c r="AK96" i="2"/>
  <c r="AK545" i="2"/>
  <c r="AR545" i="2" s="1"/>
  <c r="AK426" i="2"/>
  <c r="AR426" i="2" s="1"/>
  <c r="AK663" i="2"/>
  <c r="AK51" i="2"/>
  <c r="AK391" i="2"/>
  <c r="AR391" i="2" s="1"/>
  <c r="AK459" i="2"/>
  <c r="AR459" i="2" s="1"/>
  <c r="AK444" i="2"/>
  <c r="AR444" i="2" s="1"/>
  <c r="AK377" i="2"/>
  <c r="AR377" i="2" s="1"/>
  <c r="AK220" i="2"/>
  <c r="AR220" i="2" s="1"/>
  <c r="AK577" i="2"/>
  <c r="AR577" i="2" s="1"/>
  <c r="AK221" i="2"/>
  <c r="AR221" i="2" s="1"/>
  <c r="AK271" i="2"/>
  <c r="AR271" i="2" s="1"/>
  <c r="AK99" i="2"/>
  <c r="AK456" i="2"/>
  <c r="AK628" i="2"/>
  <c r="AR628" i="2" s="1"/>
  <c r="AK90" i="2"/>
  <c r="AR90" i="2" s="1"/>
  <c r="AK581" i="2"/>
  <c r="AK340" i="2"/>
  <c r="AR340" i="2" s="1"/>
  <c r="AK3" i="2"/>
  <c r="AK678" i="2"/>
  <c r="AR678" i="2" s="1"/>
  <c r="AK76" i="2"/>
  <c r="AK434" i="2"/>
  <c r="AK169" i="2"/>
  <c r="AR169" i="2" s="1"/>
  <c r="AK165" i="2"/>
  <c r="AR165" i="2" s="1"/>
  <c r="AK91" i="2"/>
  <c r="AK668" i="2"/>
  <c r="AR668" i="2" s="1"/>
  <c r="AK357" i="2"/>
  <c r="AR357" i="2" s="1"/>
  <c r="AK533" i="2"/>
  <c r="AR533" i="2" s="1"/>
  <c r="AK370" i="2"/>
  <c r="AR370" i="2" s="1"/>
  <c r="AK81" i="2"/>
  <c r="AR81" i="2" s="1"/>
  <c r="AK155" i="2"/>
  <c r="AR155" i="2" s="1"/>
  <c r="AK590" i="2"/>
  <c r="AR590" i="2" s="1"/>
  <c r="AK192" i="2"/>
  <c r="AK213" i="2"/>
  <c r="AR213" i="2" s="1"/>
  <c r="AK320" i="2"/>
  <c r="AK498" i="2"/>
  <c r="AK152" i="2"/>
  <c r="AK277" i="2"/>
  <c r="AK435" i="2"/>
  <c r="AR435" i="2" s="1"/>
  <c r="AK84" i="2"/>
  <c r="AK448" i="2"/>
  <c r="AR448" i="2" s="1"/>
  <c r="AK500" i="2"/>
  <c r="AK256" i="2"/>
  <c r="AK114" i="2"/>
  <c r="AR114" i="2" s="1"/>
  <c r="AK362" i="2"/>
  <c r="AK247" i="2"/>
  <c r="AK278" i="2"/>
  <c r="AR278" i="2" s="1"/>
  <c r="AK260" i="2"/>
  <c r="AR260" i="2" s="1"/>
  <c r="AK523" i="2"/>
  <c r="AR523" i="2" s="1"/>
  <c r="AK79" i="2"/>
  <c r="AR79" i="2" s="1"/>
  <c r="AK124" i="2"/>
  <c r="AK392" i="2"/>
  <c r="AK483" i="2"/>
  <c r="AR483" i="2" s="1"/>
  <c r="AK363" i="2"/>
  <c r="AR363" i="2" s="1"/>
  <c r="AK385" i="2"/>
  <c r="AR385" i="2" s="1"/>
  <c r="AK108" i="2"/>
  <c r="AK412" i="2"/>
  <c r="AR412" i="2" s="1"/>
  <c r="AK87" i="2"/>
  <c r="AK567" i="2"/>
  <c r="AR567" i="2" s="1"/>
  <c r="AK239" i="2"/>
  <c r="AR239" i="2" s="1"/>
  <c r="AK292" i="2"/>
  <c r="AR292" i="2" s="1"/>
  <c r="AK450" i="2"/>
  <c r="AR450" i="2" s="1"/>
  <c r="AK222" i="2"/>
  <c r="AK134" i="2"/>
  <c r="AK44" i="2"/>
  <c r="AK286" i="2"/>
  <c r="AK465" i="2"/>
  <c r="AR465" i="2" s="1"/>
  <c r="AK423" i="2"/>
  <c r="AR423" i="2" s="1"/>
  <c r="AK110" i="2"/>
  <c r="AK291" i="2"/>
  <c r="AK461" i="2"/>
  <c r="AR461" i="2" s="1"/>
  <c r="AK226" i="2"/>
  <c r="AR226" i="2" s="1"/>
  <c r="AK248" i="2"/>
  <c r="AR248" i="2" s="1"/>
  <c r="AK443" i="2"/>
  <c r="AK355" i="2"/>
  <c r="AK211" i="2"/>
  <c r="AK679" i="2"/>
  <c r="AR679" i="2" s="1"/>
  <c r="AK607" i="2"/>
  <c r="AR607" i="2" s="1"/>
  <c r="AK244" i="2"/>
  <c r="AK468" i="2"/>
  <c r="AR468" i="2" s="1"/>
  <c r="AK85" i="2"/>
  <c r="AK388" i="2"/>
  <c r="AR388" i="2" s="1"/>
  <c r="AK602" i="2"/>
  <c r="AR602" i="2" s="1"/>
  <c r="AK150" i="2"/>
  <c r="AK238" i="2"/>
  <c r="AK25" i="2"/>
  <c r="AR25" i="2" s="1"/>
  <c r="AK86" i="2"/>
  <c r="AK121" i="2"/>
  <c r="AR121" i="2" s="1"/>
  <c r="AK43" i="2"/>
  <c r="C34" i="3" s="1"/>
  <c r="AK359" i="2"/>
  <c r="AR359" i="2" s="1"/>
  <c r="AK53" i="2"/>
  <c r="AK333" i="2"/>
  <c r="AR333" i="2" s="1"/>
  <c r="AK13" i="2"/>
  <c r="AR13" i="2" s="1"/>
  <c r="AK105" i="2"/>
  <c r="AK631" i="2"/>
  <c r="AR631" i="2" s="1"/>
  <c r="AK34" i="2"/>
  <c r="AK437" i="2"/>
  <c r="AR437" i="2" s="1"/>
  <c r="AK212" i="2"/>
  <c r="AK493" i="2"/>
  <c r="AR493" i="2" s="1"/>
  <c r="AK206" i="2"/>
  <c r="AR206" i="2" s="1"/>
  <c r="AK48" i="2"/>
  <c r="AK303" i="2"/>
  <c r="AR303" i="2" s="1"/>
  <c r="AK122" i="2"/>
  <c r="AK9" i="2"/>
  <c r="AR9" i="2" s="1"/>
  <c r="AK521" i="2"/>
  <c r="AR521" i="2" s="1"/>
  <c r="AK148" i="2"/>
  <c r="AK595" i="2"/>
  <c r="AR595" i="2" s="1"/>
  <c r="AK61" i="2"/>
  <c r="AR61" i="2" s="1"/>
  <c r="AK478" i="2"/>
  <c r="AK272" i="2"/>
  <c r="AK325" i="2"/>
  <c r="AR325" i="2" s="1"/>
  <c r="AK262" i="2"/>
  <c r="AR262" i="2" s="1"/>
  <c r="AK335" i="2"/>
  <c r="AK157" i="2"/>
  <c r="AK50" i="2"/>
  <c r="AR50" i="2" s="1"/>
  <c r="AK98" i="2"/>
  <c r="AK14" i="2"/>
  <c r="AK217" i="2"/>
  <c r="AK334" i="2"/>
  <c r="AK698" i="2"/>
  <c r="AR698" i="2" s="1"/>
  <c r="AK369" i="2"/>
  <c r="AR369" i="2" s="1"/>
  <c r="AK669" i="2"/>
  <c r="AR669" i="2" s="1"/>
  <c r="AK285" i="2"/>
  <c r="AR285" i="2" s="1"/>
  <c r="AK636" i="2"/>
  <c r="AR636" i="2" s="1"/>
  <c r="AK386" i="2"/>
  <c r="AK268" i="2"/>
  <c r="AR268" i="2" s="1"/>
  <c r="AK341" i="2"/>
  <c r="AR341" i="2" s="1"/>
  <c r="AK618" i="2"/>
  <c r="AR618" i="2" s="1"/>
  <c r="AK432" i="2"/>
  <c r="AR432" i="2" s="1"/>
  <c r="AK214" i="2"/>
  <c r="AR214" i="2" s="1"/>
  <c r="AK557" i="2"/>
  <c r="AR557" i="2" s="1"/>
  <c r="AK427" i="2"/>
  <c r="AK317" i="2"/>
  <c r="AR317" i="2" s="1"/>
  <c r="AK171" i="2"/>
  <c r="AK351" i="2"/>
  <c r="AK29" i="2"/>
  <c r="AK119" i="2"/>
  <c r="AK11" i="2"/>
  <c r="AK318" i="2"/>
  <c r="AR318" i="2" s="1"/>
  <c r="AK455" i="2"/>
  <c r="AR455" i="2" s="1"/>
  <c r="AK724" i="2"/>
  <c r="AR724" i="2" s="1"/>
  <c r="AK26" i="2"/>
  <c r="AK541" i="2"/>
  <c r="AR541" i="2" s="1"/>
  <c r="AK494" i="2"/>
  <c r="AR494" i="2" s="1"/>
  <c r="AK402" i="2"/>
  <c r="AR402" i="2" s="1"/>
  <c r="AK322" i="2"/>
  <c r="AR322" i="2" s="1"/>
  <c r="AK245" i="2"/>
  <c r="AR245" i="2" s="1"/>
  <c r="AK139" i="2"/>
  <c r="AR139" i="2" s="1"/>
  <c r="AK242" i="2"/>
  <c r="AR242" i="2" s="1"/>
  <c r="AK218" i="2"/>
  <c r="AR218" i="2" s="1"/>
  <c r="AK480" i="2"/>
  <c r="AR480" i="2" s="1"/>
  <c r="AK622" i="2"/>
  <c r="AR622" i="2" s="1"/>
  <c r="AK508" i="2"/>
  <c r="AR508" i="2" s="1"/>
  <c r="AK219" i="2"/>
  <c r="AK564" i="2"/>
  <c r="AR564" i="2" s="1"/>
  <c r="AK353" i="2"/>
  <c r="AK197" i="2"/>
  <c r="AK514" i="2"/>
  <c r="AR514" i="2" s="1"/>
  <c r="AK576" i="2"/>
  <c r="AR576" i="2" s="1"/>
  <c r="AK311" i="2"/>
  <c r="AK652" i="2"/>
  <c r="AR652" i="2" s="1"/>
  <c r="AK594" i="2"/>
  <c r="AR594" i="2" s="1"/>
  <c r="AK488" i="2"/>
  <c r="AK491" i="2"/>
  <c r="AK610" i="2"/>
  <c r="AR610" i="2" s="1"/>
  <c r="AK131" i="2"/>
  <c r="AR131" i="2" s="1"/>
  <c r="AK644" i="2"/>
  <c r="AR644" i="2" s="1"/>
  <c r="AK608" i="2"/>
  <c r="AR608" i="2" s="1"/>
  <c r="AK40" i="2"/>
  <c r="AK224" i="2"/>
  <c r="AK257" i="2"/>
  <c r="AK495" i="2"/>
  <c r="AR495" i="2" s="1"/>
  <c r="AK458" i="2"/>
  <c r="AR458" i="2" s="1"/>
  <c r="AK587" i="2"/>
  <c r="AR587" i="2" s="1"/>
  <c r="AK457" i="2"/>
  <c r="AR457" i="2" s="1"/>
  <c r="AK310" i="2"/>
  <c r="AK182" i="2"/>
  <c r="AR182" i="2" s="1"/>
  <c r="AK592" i="2"/>
  <c r="AR592" i="2" s="1"/>
  <c r="AK101" i="2"/>
  <c r="AK287" i="2"/>
  <c r="AR287" i="2" s="1"/>
  <c r="AK6" i="2"/>
  <c r="AK616" i="2"/>
  <c r="AR616" i="2" s="1"/>
  <c r="AK232" i="2"/>
  <c r="AK623" i="2"/>
  <c r="AR623" i="2" s="1"/>
  <c r="AK639" i="2"/>
  <c r="AR639" i="2" s="1"/>
  <c r="AK106" i="2"/>
  <c r="AK550" i="2"/>
  <c r="AK130" i="2"/>
  <c r="AR130" i="2" s="1"/>
  <c r="AK634" i="2"/>
  <c r="AR634" i="2" s="1"/>
  <c r="AK295" i="2"/>
  <c r="AK180" i="2"/>
  <c r="AR180" i="2" s="1"/>
  <c r="AK474" i="2"/>
  <c r="AR474" i="2" s="1"/>
  <c r="AK52" i="2"/>
  <c r="AK471" i="2"/>
  <c r="AR471" i="2" s="1"/>
  <c r="AK142" i="2"/>
  <c r="AR142" i="2" s="1"/>
  <c r="AK501" i="2"/>
  <c r="AR501" i="2" s="1"/>
  <c r="AK49" i="2"/>
  <c r="AK393" i="2"/>
  <c r="AR393" i="2" s="1"/>
  <c r="AK305" i="2"/>
  <c r="AR305" i="2" s="1"/>
  <c r="AK463" i="2"/>
  <c r="AR463" i="2" s="1"/>
  <c r="AK74" i="2"/>
  <c r="AK69" i="2"/>
  <c r="AR69" i="2" s="1"/>
  <c r="AK299" i="2"/>
  <c r="AK127" i="2"/>
  <c r="AK416" i="2"/>
  <c r="AR416" i="2" s="1"/>
  <c r="AK566" i="2"/>
  <c r="AR566" i="2" s="1"/>
  <c r="AK445" i="2"/>
  <c r="AR445" i="2" s="1"/>
  <c r="AK537" i="2"/>
  <c r="AR537" i="2" s="1"/>
  <c r="AK204" i="2"/>
  <c r="AR204" i="2" s="1"/>
  <c r="AK306" i="2"/>
  <c r="AK147" i="2"/>
  <c r="AK223" i="2"/>
  <c r="AK62" i="2"/>
  <c r="AK689" i="2"/>
  <c r="AR689" i="2" s="1"/>
  <c r="AK179" i="2"/>
  <c r="AK18" i="2"/>
  <c r="AK156" i="2"/>
  <c r="AR156" i="2" s="1"/>
  <c r="AK77" i="2"/>
  <c r="AK307" i="2"/>
  <c r="AR307" i="2" s="1"/>
  <c r="AK12" i="2"/>
  <c r="AK518" i="2"/>
  <c r="AR518" i="2" s="1"/>
  <c r="AK504" i="2"/>
  <c r="AR504" i="2" s="1"/>
  <c r="AK384" i="2"/>
  <c r="AK499" i="2"/>
  <c r="AR499" i="2" s="1"/>
  <c r="AK484" i="2"/>
  <c r="AR484" i="2" s="1"/>
  <c r="AK46" i="2"/>
  <c r="AK686" i="2"/>
  <c r="AR686" i="2" s="1"/>
  <c r="AK45" i="2"/>
  <c r="AK395" i="2"/>
  <c r="AR395" i="2" s="1"/>
  <c r="AK439" i="2"/>
  <c r="AR439" i="2" s="1"/>
  <c r="AK342" i="2"/>
  <c r="AR342" i="2" s="1"/>
  <c r="AK72" i="2"/>
  <c r="AK115" i="2"/>
  <c r="AK424" i="2"/>
  <c r="AK469" i="2"/>
  <c r="AK632" i="2"/>
  <c r="AR632" i="2" s="1"/>
  <c r="AK301" i="2"/>
  <c r="AR301" i="2" s="1"/>
  <c r="AK331" i="2"/>
  <c r="AK688" i="2"/>
  <c r="AR688" i="2" s="1"/>
  <c r="AK436" i="2"/>
  <c r="AR436" i="2" s="1"/>
  <c r="AK129" i="2"/>
  <c r="AR129" i="2" s="1"/>
  <c r="AK568" i="2"/>
  <c r="AR568" i="2" s="1"/>
  <c r="AK433" i="2"/>
  <c r="AK16" i="2"/>
  <c r="AK376" i="2"/>
  <c r="AK546" i="2"/>
  <c r="AK338" i="2"/>
  <c r="AR338" i="2" s="1"/>
  <c r="AK571" i="2"/>
  <c r="AR571" i="2" s="1"/>
  <c r="AK368" i="2"/>
  <c r="AR368" i="2" s="1"/>
  <c r="AK596" i="2"/>
  <c r="AR596" i="2" s="1"/>
  <c r="AK23" i="2"/>
  <c r="AK725" i="2"/>
  <c r="AR725" i="2" s="1"/>
  <c r="AK408" i="2"/>
  <c r="AR408" i="2" s="1"/>
  <c r="AK486" i="2"/>
  <c r="AK396" i="2"/>
  <c r="AR396" i="2" s="1"/>
  <c r="AK660" i="2"/>
  <c r="AR660" i="2" s="1"/>
  <c r="AK302" i="2"/>
  <c r="AK524" i="2"/>
  <c r="AR524" i="2" s="1"/>
  <c r="AK70" i="2"/>
  <c r="AR70" i="2" s="1"/>
  <c r="AK58" i="2"/>
  <c r="AK401" i="2"/>
  <c r="AK404" i="2"/>
  <c r="AK316" i="2"/>
  <c r="AK473" i="2"/>
  <c r="AR473" i="2" s="1"/>
  <c r="AK438" i="2"/>
  <c r="AR438" i="2" s="1"/>
  <c r="AK429" i="2"/>
  <c r="AR429" i="2" s="1"/>
  <c r="AK419" i="2"/>
  <c r="AK400" i="2"/>
  <c r="AR400" i="2" s="1"/>
  <c r="AK174" i="2"/>
  <c r="AR174" i="2" s="1"/>
  <c r="AK82" i="2"/>
  <c r="AK251" i="2"/>
  <c r="AR251" i="2" s="1"/>
  <c r="AK202" i="2"/>
  <c r="AK414" i="2"/>
  <c r="AR414" i="2" s="1"/>
  <c r="AK243" i="2"/>
  <c r="AK264" i="2"/>
  <c r="AK560" i="2"/>
  <c r="AK200" i="2"/>
  <c r="AR200" i="2" s="1"/>
  <c r="AK532" i="2"/>
  <c r="AR532" i="2" s="1"/>
  <c r="AK538" i="2"/>
  <c r="AK4" i="2"/>
  <c r="AK207" i="2"/>
  <c r="AR207" i="2" s="1"/>
  <c r="AK109" i="2"/>
  <c r="AK336" i="2"/>
  <c r="AR336" i="2" s="1"/>
  <c r="AK97" i="2"/>
  <c r="AK185" i="2"/>
  <c r="AR185" i="2" s="1"/>
  <c r="AK475" i="2"/>
  <c r="AK55" i="2"/>
  <c r="AK167" i="2"/>
  <c r="AK265" i="2"/>
  <c r="AK298" i="2"/>
  <c r="AK691" i="2"/>
  <c r="AR691" i="2" s="1"/>
  <c r="AK288" i="2"/>
  <c r="AK626" i="2"/>
  <c r="AR626" i="2" s="1"/>
  <c r="AK89" i="2"/>
  <c r="AK406" i="2"/>
  <c r="AK215" i="2"/>
  <c r="AK194" i="2"/>
  <c r="AK259" i="2"/>
  <c r="AK422" i="2"/>
  <c r="AR422" i="2" s="1"/>
  <c r="AK94" i="2"/>
  <c r="AK83" i="2"/>
  <c r="AR83" i="2" s="1"/>
  <c r="AK520" i="2"/>
  <c r="AR520" i="2" s="1"/>
  <c r="AK575" i="2"/>
  <c r="AR575" i="2" s="1"/>
  <c r="AK645" i="2"/>
  <c r="AR645" i="2" s="1"/>
  <c r="AK349" i="2"/>
  <c r="AR349" i="2" s="1"/>
  <c r="AK186" i="2"/>
  <c r="AR186" i="2" s="1"/>
  <c r="AK253" i="2"/>
  <c r="AR253" i="2" s="1"/>
  <c r="AK525" i="2"/>
  <c r="AR525" i="2" s="1"/>
  <c r="AK57" i="2"/>
  <c r="AK617" i="2"/>
  <c r="AR617" i="2" s="1"/>
  <c r="AK189" i="2"/>
  <c r="AR189" i="2" s="1"/>
  <c r="AK324" i="2"/>
  <c r="AR324" i="2" s="1"/>
  <c r="AK249" i="2"/>
  <c r="AK462" i="2"/>
  <c r="AR462" i="2" s="1"/>
  <c r="AK344" i="2"/>
  <c r="AR344" i="2" s="1"/>
  <c r="AK394" i="2"/>
  <c r="AK293" i="2"/>
  <c r="AR293" i="2" s="1"/>
  <c r="AK80" i="2"/>
  <c r="AK160" i="2"/>
  <c r="AR160" i="2" s="1"/>
  <c r="AK177" i="2"/>
  <c r="AK347" i="2"/>
  <c r="AK446" i="2"/>
  <c r="AK195" i="2"/>
  <c r="AR195" i="2" s="1"/>
  <c r="AK717" i="2"/>
  <c r="AR717" i="2" s="1"/>
  <c r="AK296" i="2"/>
  <c r="AR296" i="2" s="1"/>
  <c r="AK252" i="2"/>
  <c r="AR252" i="2" s="1"/>
  <c r="AK273" i="2"/>
  <c r="AK30" i="2"/>
  <c r="AR30" i="2" s="1"/>
  <c r="AK624" i="2"/>
  <c r="AR624" i="2" s="1"/>
  <c r="AK93" i="2"/>
  <c r="AR93" i="2" s="1"/>
  <c r="AK565" i="2"/>
  <c r="AK112" i="2"/>
  <c r="AR112" i="2" s="1"/>
  <c r="AK10" i="2"/>
  <c r="AK140" i="2"/>
  <c r="AK153" i="2"/>
  <c r="AR153" i="2" s="1"/>
  <c r="AK673" i="2"/>
  <c r="AR673" i="2" s="1"/>
  <c r="AK31" i="2"/>
  <c r="AK149" i="2"/>
  <c r="AR149" i="2" s="1"/>
  <c r="AK551" i="2"/>
  <c r="AK60" i="2"/>
  <c r="AK7" i="2"/>
  <c r="AK209" i="2"/>
  <c r="AK588" i="2"/>
  <c r="AR588" i="2" s="1"/>
  <c r="AK332" i="2"/>
  <c r="AK42" i="2"/>
  <c r="AK136" i="2"/>
  <c r="AK103" i="2"/>
  <c r="AK605" i="2"/>
  <c r="AR605" i="2" s="1"/>
  <c r="AK205" i="2"/>
  <c r="AR205" i="2" s="1"/>
  <c r="AK503" i="2"/>
  <c r="AR503" i="2" s="1"/>
  <c r="AK183" i="2"/>
  <c r="AK38" i="2"/>
  <c r="AK684" i="2"/>
  <c r="AR684" i="2" s="1"/>
  <c r="AK417" i="2"/>
  <c r="AR417" i="2" s="1"/>
  <c r="AK24" i="2"/>
  <c r="AK534" i="2"/>
  <c r="AR534" i="2" s="1"/>
  <c r="AK113" i="2"/>
  <c r="AR113" i="2" s="1"/>
  <c r="AK187" i="2"/>
  <c r="AR187" i="2" s="1"/>
  <c r="AK547" i="2"/>
  <c r="AK8" i="2"/>
  <c r="AK579" i="2"/>
  <c r="AR579" i="2" s="1"/>
  <c r="AK208" i="2"/>
  <c r="AK138" i="2"/>
  <c r="AR138" i="2" s="1"/>
  <c r="AK672" i="2"/>
  <c r="AR672" i="2" s="1"/>
  <c r="AK263" i="2"/>
  <c r="AK104" i="2"/>
  <c r="AR104" i="2" s="1"/>
  <c r="AK312" i="2"/>
  <c r="AR312" i="2" s="1"/>
  <c r="AK2" i="2"/>
  <c r="AK348" i="2"/>
  <c r="AR348" i="2" s="1"/>
  <c r="AK467" i="2"/>
  <c r="AR467" i="2" s="1"/>
  <c r="AK254" i="2"/>
  <c r="AR254" i="2" s="1"/>
  <c r="AK366" i="2"/>
  <c r="AR366" i="2" s="1"/>
  <c r="AK75" i="2"/>
  <c r="AR75" i="2" s="1"/>
  <c r="AK682" i="2"/>
  <c r="AR682" i="2" s="1"/>
  <c r="AK637" i="2"/>
  <c r="AR637" i="2" s="1"/>
  <c r="AK329" i="2"/>
  <c r="AR329" i="2" s="1"/>
  <c r="AK613" i="2"/>
  <c r="AK314" i="2"/>
  <c r="AR314" i="2" s="1"/>
  <c r="AK151" i="2"/>
  <c r="AK573" i="2"/>
  <c r="AR573" i="2" s="1"/>
  <c r="AK510" i="2"/>
  <c r="AR510" i="2" s="1"/>
  <c r="AK225" i="2"/>
  <c r="AR225" i="2" s="1"/>
  <c r="AK276" i="2"/>
  <c r="AR276" i="2" s="1"/>
  <c r="AK68" i="2"/>
  <c r="AK614" i="2"/>
  <c r="AR614" i="2" s="1"/>
  <c r="AK92" i="2"/>
  <c r="AK37" i="2"/>
  <c r="AK350" i="2"/>
  <c r="AK15" i="2"/>
  <c r="C46" i="3" s="1"/>
  <c r="AK107" i="2"/>
  <c r="AR107" i="2" s="1"/>
  <c r="AK485" i="2"/>
  <c r="AR485" i="2" s="1"/>
  <c r="AK230" i="2"/>
  <c r="AR230" i="2" s="1"/>
  <c r="AK175" i="2"/>
  <c r="AK63" i="2"/>
  <c r="AR63" i="2" s="1"/>
  <c r="AK330" i="2"/>
  <c r="AK201" i="2"/>
  <c r="AK172" i="2"/>
  <c r="AR172" i="2" s="1"/>
  <c r="AK556" i="2"/>
  <c r="AR556" i="2" s="1"/>
  <c r="AK196" i="2"/>
  <c r="AR196" i="2" s="1"/>
  <c r="AK352" i="2"/>
  <c r="AR352" i="2" s="1"/>
  <c r="AK650" i="2"/>
  <c r="AR650" i="2" s="1"/>
  <c r="AK21" i="2"/>
  <c r="AK625" i="2"/>
  <c r="AR625" i="2" s="1"/>
  <c r="AK289" i="2"/>
  <c r="AK635" i="2"/>
  <c r="AR635" i="2" s="1"/>
  <c r="AK161" i="2"/>
  <c r="AK210" i="2"/>
  <c r="AK41" i="2"/>
  <c r="AK227" i="2"/>
  <c r="AK354" i="2"/>
  <c r="AK492" i="2"/>
  <c r="AR492" i="2" s="1"/>
  <c r="AK181" i="2"/>
  <c r="AK506" i="2"/>
  <c r="AR506" i="2" s="1"/>
  <c r="AK701" i="2"/>
  <c r="AR701" i="2" s="1"/>
  <c r="AK535" i="2"/>
  <c r="AR535" i="2" s="1"/>
  <c r="AK585" i="2"/>
  <c r="AK173" i="2"/>
  <c r="AK27" i="2"/>
  <c r="AK284" i="2"/>
  <c r="AK32" i="2"/>
  <c r="AK658" i="2"/>
  <c r="AK233" i="2"/>
  <c r="AK309" i="2"/>
  <c r="AR309" i="2" s="1"/>
  <c r="AK102" i="2"/>
  <c r="AK730" i="2"/>
  <c r="AR730" i="2" s="1"/>
  <c r="AK604" i="2"/>
  <c r="AR604" i="2" s="1"/>
  <c r="AK552" i="2"/>
  <c r="AR552" i="2" s="1"/>
  <c r="AK178" i="2"/>
  <c r="AR178" i="2" s="1"/>
  <c r="AK693" i="2"/>
  <c r="AR693" i="2" s="1"/>
  <c r="AK126" i="2"/>
  <c r="AK418" i="2"/>
  <c r="AR418" i="2" s="1"/>
  <c r="AK489" i="2"/>
  <c r="AR489" i="2" s="1"/>
  <c r="AK319" i="2"/>
  <c r="AK19" i="2"/>
  <c r="AK390" i="2"/>
  <c r="AR390" i="2" s="1"/>
  <c r="AK447" i="2"/>
  <c r="AK143" i="2"/>
  <c r="AK88" i="2"/>
  <c r="AK56" i="2"/>
  <c r="AK280" i="2"/>
  <c r="AK544" i="2"/>
  <c r="AR544" i="2" s="1"/>
  <c r="AK589" i="2"/>
  <c r="AR589" i="2" s="1"/>
  <c r="AK33" i="2"/>
  <c r="AK453" i="2"/>
  <c r="AK345" i="2"/>
  <c r="AK582" i="2"/>
  <c r="AR582" i="2" s="1"/>
  <c r="AK78" i="2"/>
  <c r="AR78" i="2" s="1"/>
  <c r="AK667" i="2"/>
  <c r="AK659" i="2"/>
  <c r="AR659" i="2" s="1"/>
  <c r="AK420" i="2"/>
  <c r="AR420" i="2" s="1"/>
  <c r="AK382" i="2"/>
  <c r="AR382" i="2" s="1"/>
  <c r="AK410" i="2"/>
  <c r="AK5" i="2"/>
  <c r="AK240" i="2"/>
  <c r="AR240" i="2" s="1"/>
  <c r="AK578" i="2"/>
  <c r="AR578" i="2" s="1"/>
  <c r="AK511" i="2"/>
  <c r="AR511" i="2" s="1"/>
  <c r="AK64" i="2"/>
  <c r="AK697" i="2"/>
  <c r="AR697" i="2" s="1"/>
  <c r="AK729" i="2"/>
  <c r="AR729" i="2" s="1"/>
  <c r="AK413" i="2"/>
  <c r="AR413" i="2" s="1"/>
  <c r="AK723" i="2"/>
  <c r="AR723" i="2" s="1"/>
  <c r="AK665" i="2"/>
  <c r="AK700" i="2"/>
  <c r="AR700" i="2" s="1"/>
  <c r="AK621" i="2"/>
  <c r="AR621" i="2" s="1"/>
  <c r="AK339" i="2"/>
  <c r="AR339" i="2" s="1"/>
  <c r="AK327" i="2"/>
  <c r="AK116" i="2"/>
  <c r="AK229" i="2"/>
  <c r="AK379" i="2"/>
  <c r="AR379" i="2" s="1"/>
  <c r="AK328" i="2"/>
  <c r="AK164" i="2"/>
  <c r="AR164" i="2" s="1"/>
  <c r="AK184" i="2"/>
  <c r="AK375" i="2"/>
  <c r="AR375" i="2" s="1"/>
  <c r="AK100" i="2"/>
  <c r="AK653" i="2"/>
  <c r="AR653" i="2" s="1"/>
  <c r="AK145" i="2"/>
  <c r="AR145" i="2" s="1"/>
  <c r="AK111" i="2"/>
  <c r="AK17" i="2"/>
  <c r="AK20" i="2"/>
  <c r="AK600" i="2"/>
  <c r="AR600" i="2" s="1"/>
  <c r="AK28" i="2"/>
  <c r="AK526" i="2"/>
  <c r="AR526" i="2" s="1"/>
  <c r="AK530" i="2"/>
  <c r="AR530" i="2" s="1"/>
  <c r="AK721" i="2"/>
  <c r="AR721" i="2" s="1"/>
  <c r="AK681" i="2"/>
  <c r="AR681" i="2" s="1"/>
  <c r="AK591" i="2"/>
  <c r="AR591" i="2" s="1"/>
  <c r="AK163" i="2"/>
  <c r="AR163" i="2" s="1"/>
  <c r="AK477" i="2"/>
  <c r="AR477" i="2" s="1"/>
  <c r="AK507" i="2"/>
  <c r="AR507" i="2" s="1"/>
  <c r="AK714" i="2"/>
  <c r="AR714" i="2" s="1"/>
  <c r="AK120" i="2"/>
  <c r="AK383" i="2"/>
  <c r="AR383" i="2" s="1"/>
  <c r="AK470" i="2"/>
  <c r="AK572" i="2"/>
  <c r="AR572" i="2" s="1"/>
  <c r="AK199" i="2"/>
  <c r="AK593" i="2"/>
  <c r="AR593" i="2" s="1"/>
  <c r="AK387" i="2"/>
  <c r="AR387" i="2" s="1"/>
  <c r="AK241" i="2"/>
  <c r="AR241" i="2" s="1"/>
  <c r="AK158" i="2"/>
  <c r="AK203" i="2"/>
  <c r="AR203" i="2" s="1"/>
  <c r="AK630" i="2"/>
  <c r="AR630" i="2" s="1"/>
  <c r="AK123" i="2"/>
  <c r="AR123" i="2" s="1"/>
  <c r="AK460" i="2"/>
  <c r="AR460" i="2" s="1"/>
  <c r="AK308" i="2"/>
  <c r="AR308" i="2" s="1"/>
  <c r="AK539" i="2"/>
  <c r="AK374" i="2"/>
  <c r="AR374" i="2" s="1"/>
  <c r="AK168" i="2"/>
  <c r="AK22" i="2"/>
  <c r="AK430" i="2"/>
  <c r="AR430" i="2" s="1"/>
  <c r="AK421" i="2"/>
  <c r="AK449" i="2"/>
  <c r="AK323" i="2"/>
  <c r="AK553" i="2"/>
  <c r="AK321" i="2"/>
  <c r="AR321" i="2" s="1"/>
  <c r="AK71" i="2"/>
  <c r="AK609" i="2"/>
  <c r="AR609" i="2" s="1"/>
  <c r="AK707" i="2"/>
  <c r="AR707" i="2" s="1"/>
  <c r="AK275" i="2"/>
  <c r="AK599" i="2"/>
  <c r="AR599" i="2" s="1"/>
  <c r="AK356" i="2"/>
  <c r="AR356" i="2" s="1"/>
  <c r="AK54" i="2"/>
  <c r="AK451" i="2"/>
  <c r="AR451" i="2" s="1"/>
  <c r="AK555" i="2"/>
  <c r="AR555" i="2" s="1"/>
  <c r="AK454" i="2"/>
  <c r="AR454" i="2" s="1"/>
  <c r="AK358" i="2"/>
  <c r="AR358" i="2" s="1"/>
  <c r="AK685" i="2"/>
  <c r="AR685" i="2" s="1"/>
  <c r="AK146" i="2"/>
  <c r="AR146" i="2" s="1"/>
  <c r="AK719" i="2"/>
  <c r="AR719" i="2" s="1"/>
  <c r="AK597" i="2"/>
  <c r="AR597" i="2" s="1"/>
  <c r="AK496" i="2"/>
  <c r="AK267" i="2"/>
  <c r="AK497" i="2"/>
  <c r="AR497" i="2" s="1"/>
  <c r="AK611" i="2"/>
  <c r="AR611" i="2" s="1"/>
  <c r="AK584" i="2"/>
  <c r="AR584" i="2" s="1"/>
  <c r="AK283" i="2"/>
  <c r="AR283" i="2" s="1"/>
  <c r="AK117" i="2"/>
  <c r="AK452" i="2"/>
  <c r="AR452" i="2" s="1"/>
  <c r="AK583" i="2"/>
  <c r="AR583" i="2" s="1"/>
  <c r="AK718" i="2"/>
  <c r="AR718" i="2" s="1"/>
  <c r="AK502" i="2"/>
  <c r="AR502" i="2" s="1"/>
  <c r="AK141" i="2"/>
  <c r="AK619" i="2"/>
  <c r="AR619" i="2" s="1"/>
  <c r="AK216" i="2"/>
  <c r="AK425" i="2"/>
  <c r="AR425" i="2" s="1"/>
  <c r="AK236" i="2"/>
  <c r="AK601" i="2"/>
  <c r="AR601" i="2" s="1"/>
  <c r="AK732" i="2"/>
  <c r="AR732" i="2" s="1"/>
  <c r="AK405" i="2"/>
  <c r="AR405" i="2" s="1"/>
  <c r="AK428" i="2"/>
  <c r="AR428" i="2" s="1"/>
  <c r="AK35" i="2"/>
  <c r="AR35" i="2" s="1"/>
  <c r="AK548" i="2"/>
  <c r="AR548" i="2" s="1"/>
  <c r="AK137" i="2"/>
  <c r="AK654" i="2"/>
  <c r="AR654" i="2" s="1"/>
  <c r="AK536" i="2"/>
  <c r="AR536" i="2" s="1"/>
  <c r="AK649" i="2"/>
  <c r="AR649" i="2" s="1"/>
  <c r="AK643" i="2"/>
  <c r="AR643" i="2" s="1"/>
  <c r="AK231" i="2"/>
  <c r="AR231" i="2" s="1"/>
  <c r="AK670" i="2"/>
  <c r="AR670" i="2" s="1"/>
  <c r="AK403" i="2"/>
  <c r="AR403" i="2" s="1"/>
  <c r="AK481" i="2"/>
  <c r="AR481" i="2" s="1"/>
  <c r="AK346" i="2"/>
  <c r="AR346" i="2" s="1"/>
  <c r="AK512" i="2"/>
  <c r="AR512" i="2" s="1"/>
  <c r="AK135" i="2"/>
  <c r="AK409" i="2"/>
  <c r="AK39" i="2"/>
  <c r="AK132" i="2"/>
  <c r="AK411" i="2"/>
  <c r="AK710" i="2"/>
  <c r="AR710" i="2" s="1"/>
  <c r="AK65" i="2"/>
  <c r="AR65" i="2" s="1"/>
  <c r="AK365" i="2"/>
  <c r="AR365" i="2" s="1"/>
  <c r="AK677" i="2"/>
  <c r="AR677" i="2" s="1"/>
  <c r="AK715" i="2"/>
  <c r="AR715" i="2" s="1"/>
  <c r="AK487" i="2"/>
  <c r="AR487" i="2" s="1"/>
  <c r="AK166" i="2"/>
  <c r="AR166" i="2" s="1"/>
  <c r="AK176" i="2"/>
  <c r="AR176" i="2" s="1"/>
  <c r="AK490" i="2"/>
  <c r="AR490" i="2" s="1"/>
  <c r="AK603" i="2"/>
  <c r="AK66" i="2"/>
  <c r="AR66" i="2" s="1"/>
  <c r="AK255" i="2"/>
  <c r="AR255" i="2" s="1"/>
  <c r="AK170" i="2"/>
  <c r="AR170" i="2" s="1"/>
  <c r="AK558" i="2"/>
  <c r="AR558" i="2" s="1"/>
  <c r="AK290" i="2"/>
  <c r="AK144" i="2"/>
  <c r="AK399" i="2"/>
  <c r="AR399" i="2" s="1"/>
  <c r="AK261" i="2"/>
  <c r="AR261" i="2" s="1"/>
  <c r="AK297" i="2"/>
  <c r="AK620" i="2"/>
  <c r="AR620" i="2" s="1"/>
  <c r="AK680" i="2"/>
  <c r="AR680" i="2" s="1"/>
  <c r="AK269" i="2"/>
  <c r="AR269" i="2" s="1"/>
  <c r="AK692" i="2"/>
  <c r="AR692" i="2" s="1"/>
  <c r="AK517" i="2"/>
  <c r="AR517" i="2" s="1"/>
  <c r="AK133" i="2"/>
  <c r="AR133" i="2" s="1"/>
  <c r="AK371" i="2"/>
  <c r="AR371" i="2" s="1"/>
  <c r="AK505" i="2"/>
  <c r="AK337" i="2"/>
  <c r="AK193" i="2"/>
  <c r="AK606" i="2"/>
  <c r="AR606" i="2" s="1"/>
  <c r="AK47" i="2"/>
  <c r="AR47" i="2" s="1"/>
  <c r="AK373" i="2"/>
  <c r="AR373" i="2" s="1"/>
  <c r="AK440" i="2"/>
  <c r="AR440" i="2" s="1"/>
  <c r="AK586" i="2"/>
  <c r="AR586" i="2" s="1"/>
  <c r="AK716" i="2"/>
  <c r="AR716" i="2" s="1"/>
  <c r="AK647" i="2"/>
  <c r="AR647" i="2" s="1"/>
  <c r="AK415" i="2"/>
  <c r="AK580" i="2"/>
  <c r="AR580" i="2" s="1"/>
  <c r="AK378" i="2"/>
  <c r="AR378" i="2" s="1"/>
  <c r="AK162" i="2"/>
  <c r="AR162" i="2" s="1"/>
  <c r="AK664" i="2"/>
  <c r="AR664" i="2" s="1"/>
  <c r="AK315" i="2"/>
  <c r="AR315" i="2" s="1"/>
  <c r="AK731" i="2"/>
  <c r="AR731" i="2" s="1"/>
  <c r="AK246" i="2"/>
  <c r="AR246" i="2" s="1"/>
  <c r="AK237" i="2"/>
  <c r="AK676" i="2"/>
  <c r="AR676" i="2" s="1"/>
  <c r="AK128" i="2"/>
  <c r="AR128" i="2" s="1"/>
  <c r="AK513" i="2"/>
  <c r="AR513" i="2" s="1"/>
  <c r="AK190" i="2"/>
  <c r="AK666" i="2"/>
  <c r="AR666" i="2" s="1"/>
  <c r="AK702" i="2"/>
  <c r="AR702" i="2" s="1"/>
  <c r="AK313" i="2"/>
  <c r="AR313" i="2" s="1"/>
  <c r="AK67" i="2"/>
  <c r="AK59" i="2"/>
  <c r="AK709" i="2"/>
  <c r="AR709" i="2" s="1"/>
  <c r="AK274" i="2"/>
  <c r="AK281" i="2"/>
  <c r="AK516" i="2"/>
  <c r="AR516" i="2" s="1"/>
  <c r="AK561" i="2"/>
  <c r="AR561" i="2" s="1"/>
  <c r="AK36" i="2"/>
  <c r="AR36" i="2" s="1"/>
  <c r="AK540" i="2"/>
  <c r="AK629" i="2"/>
  <c r="AR629" i="2" s="1"/>
  <c r="AK282" i="2"/>
  <c r="AK479" i="2"/>
  <c r="AK442" i="2"/>
  <c r="AK198" i="2"/>
  <c r="AK696" i="2"/>
  <c r="AR696" i="2" s="1"/>
  <c r="AK655" i="2"/>
  <c r="AR655" i="2" s="1"/>
  <c r="AK228" i="2"/>
  <c r="AK722" i="2"/>
  <c r="AR722" i="2" s="1"/>
  <c r="AK472" i="2"/>
  <c r="AR472" i="2" s="1"/>
  <c r="AK159" i="2"/>
  <c r="AK733" i="2"/>
  <c r="AR733" i="2" s="1"/>
  <c r="AK304" i="2"/>
  <c r="AK95" i="2"/>
  <c r="AK562" i="2"/>
  <c r="AR562" i="2" s="1"/>
  <c r="AK662" i="2"/>
  <c r="AR662" i="2" s="1"/>
  <c r="AK509" i="2"/>
  <c r="AK234" i="2"/>
  <c r="AK708" i="2"/>
  <c r="AR708" i="2" s="1"/>
  <c r="AK627" i="2"/>
  <c r="AR627" i="2" s="1"/>
  <c r="AK661" i="2"/>
  <c r="AR661" i="2" s="1"/>
  <c r="AK188" i="2"/>
  <c r="AK528" i="2"/>
  <c r="AR528" i="2" s="1"/>
  <c r="AK397" i="2"/>
  <c r="AR397" i="2" s="1"/>
  <c r="AK343" i="2"/>
  <c r="AK641" i="2"/>
  <c r="AR641" i="2" s="1"/>
  <c r="AK515" i="2"/>
  <c r="AK476" i="2"/>
  <c r="AR476" i="2" s="1"/>
  <c r="AK367" i="2"/>
  <c r="AR367" i="2" s="1"/>
  <c r="AK266" i="2"/>
  <c r="AK279" i="2"/>
  <c r="AR279" i="2" s="1"/>
  <c r="AK705" i="2"/>
  <c r="AR705" i="2" s="1"/>
  <c r="AK522" i="2"/>
  <c r="AR522" i="2" s="1"/>
  <c r="AK441" i="2"/>
  <c r="AR441" i="2" s="1"/>
  <c r="AK191" i="2"/>
  <c r="AK270" i="2"/>
  <c r="AR270" i="2" s="1"/>
  <c r="AK543" i="2"/>
  <c r="AR543" i="2" s="1"/>
  <c r="AK125" i="2"/>
  <c r="AK464" i="2"/>
  <c r="AK360" i="2"/>
  <c r="AR360" i="2" s="1"/>
  <c r="AK380" i="2"/>
  <c r="AR380" i="2" s="1"/>
  <c r="AK563" i="2"/>
  <c r="AR563" i="2" s="1"/>
  <c r="AK154" i="2"/>
  <c r="AK638" i="2"/>
  <c r="AR638" i="2" s="1"/>
  <c r="AK570" i="2"/>
  <c r="AR570" i="2" s="1"/>
  <c r="AK713" i="2"/>
  <c r="AR713" i="2" s="1"/>
  <c r="AK300" i="2"/>
  <c r="AR300" i="2" s="1"/>
  <c r="AK235" i="2"/>
  <c r="AK554" i="2"/>
  <c r="AR554" i="2" s="1"/>
  <c r="AK294" i="2"/>
  <c r="AK466" i="2"/>
  <c r="AR466" i="2" s="1"/>
  <c r="AK529" i="2"/>
  <c r="AK398" i="2"/>
  <c r="AR398" i="2" s="1"/>
  <c r="AK615" i="2"/>
  <c r="AR615" i="2" s="1"/>
  <c r="AK482" i="2"/>
  <c r="AR482" i="2" s="1"/>
  <c r="AK695" i="2"/>
  <c r="AR695" i="2" s="1"/>
  <c r="AK407" i="2"/>
  <c r="AK640" i="2"/>
  <c r="AR640" i="2" s="1"/>
  <c r="AK674" i="2"/>
  <c r="AR674" i="2" s="1"/>
  <c r="AK559" i="2"/>
  <c r="AR559" i="2" s="1"/>
  <c r="AK364" i="2"/>
  <c r="AR364" i="2" s="1"/>
  <c r="AK258" i="2"/>
  <c r="AR258" i="2" s="1"/>
  <c r="AK690" i="2"/>
  <c r="AR690" i="2" s="1"/>
  <c r="AK728" i="2"/>
  <c r="AR728" i="2" s="1"/>
  <c r="AK598" i="2"/>
  <c r="AR598" i="2" s="1"/>
  <c r="AK651" i="2"/>
  <c r="AR651" i="2" s="1"/>
  <c r="AK372" i="2"/>
  <c r="AR372" i="2" s="1"/>
  <c r="AK706" i="2"/>
  <c r="AR706" i="2" s="1"/>
  <c r="AK642" i="2"/>
  <c r="AR642" i="2" s="1"/>
  <c r="AK657" i="2"/>
  <c r="AR657" i="2" s="1"/>
  <c r="AK675" i="2"/>
  <c r="AR675" i="2" s="1"/>
  <c r="AK519" i="2"/>
  <c r="AR519" i="2" s="1"/>
  <c r="AK687" i="2"/>
  <c r="AR687" i="2" s="1"/>
  <c r="AK633" i="2"/>
  <c r="AR633" i="2" s="1"/>
  <c r="AK646" i="2"/>
  <c r="AR646" i="2" s="1"/>
  <c r="AK648" i="2"/>
  <c r="AR648" i="2" s="1"/>
  <c r="AK527" i="2"/>
  <c r="AR527" i="2" s="1"/>
  <c r="AK569" i="2"/>
  <c r="AR569" i="2" s="1"/>
  <c r="AK699" i="2"/>
  <c r="AR699" i="2" s="1"/>
  <c r="AK704" i="2"/>
  <c r="AR704" i="2" s="1"/>
  <c r="AK712" i="2"/>
  <c r="AR712" i="2" s="1"/>
  <c r="AK694" i="2"/>
  <c r="AR694" i="2" s="1"/>
  <c r="AK727" i="2"/>
  <c r="AR727" i="2" s="1"/>
  <c r="AK703" i="2"/>
  <c r="AR703" i="2" s="1"/>
  <c r="AK711" i="2"/>
  <c r="AR711" i="2" s="1"/>
  <c r="AK726" i="2"/>
  <c r="AR726" i="2" s="1"/>
  <c r="AK683" i="2"/>
  <c r="AR683" i="2" s="1"/>
  <c r="AK720" i="2"/>
  <c r="AR720" i="2" s="1"/>
  <c r="AK656" i="2"/>
  <c r="AR656" i="2" s="1"/>
  <c r="AH612" i="2"/>
  <c r="AH542" i="2"/>
  <c r="AH531" i="2"/>
  <c r="AH73" i="2"/>
  <c r="AH326" i="2"/>
  <c r="AH389" i="2"/>
  <c r="AH381" i="2"/>
  <c r="AH361" i="2"/>
  <c r="AH574" i="2"/>
  <c r="AH549" i="2"/>
  <c r="AH250" i="2"/>
  <c r="AH431" i="2"/>
  <c r="AH118" i="2"/>
  <c r="AH671" i="2"/>
  <c r="AH96" i="2"/>
  <c r="AH545" i="2"/>
  <c r="AH426" i="2"/>
  <c r="AH663" i="2"/>
  <c r="AH51" i="2"/>
  <c r="AH391" i="2"/>
  <c r="AH459" i="2"/>
  <c r="AH444" i="2"/>
  <c r="AH377" i="2"/>
  <c r="AH220" i="2"/>
  <c r="AH577" i="2"/>
  <c r="AH221" i="2"/>
  <c r="AH271" i="2"/>
  <c r="AH99" i="2"/>
  <c r="AH456" i="2"/>
  <c r="AH628" i="2"/>
  <c r="AH90" i="2"/>
  <c r="AH581" i="2"/>
  <c r="AH340" i="2"/>
  <c r="AH3" i="2"/>
  <c r="AH678" i="2"/>
  <c r="AH76" i="2"/>
  <c r="AH434" i="2"/>
  <c r="AH169" i="2"/>
  <c r="AH165" i="2"/>
  <c r="AH91" i="2"/>
  <c r="AH668" i="2"/>
  <c r="AH357" i="2"/>
  <c r="AH533" i="2"/>
  <c r="AH370" i="2"/>
  <c r="AH81" i="2"/>
  <c r="AH155" i="2"/>
  <c r="AH590" i="2"/>
  <c r="AH192" i="2"/>
  <c r="AH213" i="2"/>
  <c r="AH320" i="2"/>
  <c r="AH498" i="2"/>
  <c r="AH152" i="2"/>
  <c r="AH277" i="2"/>
  <c r="AH435" i="2"/>
  <c r="AH84" i="2"/>
  <c r="AH448" i="2"/>
  <c r="AH500" i="2"/>
  <c r="AH256" i="2"/>
  <c r="AH114" i="2"/>
  <c r="AH362" i="2"/>
  <c r="AH247" i="2"/>
  <c r="AH278" i="2"/>
  <c r="AH260" i="2"/>
  <c r="AH523" i="2"/>
  <c r="AH79" i="2"/>
  <c r="AH124" i="2"/>
  <c r="AH392" i="2"/>
  <c r="AH483" i="2"/>
  <c r="AH363" i="2"/>
  <c r="AH385" i="2"/>
  <c r="AH108" i="2"/>
  <c r="AH412" i="2"/>
  <c r="AH87" i="2"/>
  <c r="AH567" i="2"/>
  <c r="AH239" i="2"/>
  <c r="AH292" i="2"/>
  <c r="AH450" i="2"/>
  <c r="AH222" i="2"/>
  <c r="AH134" i="2"/>
  <c r="AH44" i="2"/>
  <c r="AH286" i="2"/>
  <c r="AH465" i="2"/>
  <c r="AH423" i="2"/>
  <c r="AH110" i="2"/>
  <c r="AH291" i="2"/>
  <c r="AH461" i="2"/>
  <c r="AH226" i="2"/>
  <c r="AH248" i="2"/>
  <c r="AH443" i="2"/>
  <c r="AH355" i="2"/>
  <c r="AH211" i="2"/>
  <c r="AH679" i="2"/>
  <c r="AH607" i="2"/>
  <c r="AH244" i="2"/>
  <c r="AH468" i="2"/>
  <c r="AH85" i="2"/>
  <c r="AH388" i="2"/>
  <c r="AH602" i="2"/>
  <c r="AH150" i="2"/>
  <c r="AH238" i="2"/>
  <c r="AH25" i="2"/>
  <c r="AH86" i="2"/>
  <c r="AH121" i="2"/>
  <c r="AH43" i="2"/>
  <c r="AH359" i="2"/>
  <c r="AH53" i="2"/>
  <c r="AH333" i="2"/>
  <c r="AH13" i="2"/>
  <c r="AH105" i="2"/>
  <c r="AH631" i="2"/>
  <c r="AH34" i="2"/>
  <c r="AH437" i="2"/>
  <c r="AH212" i="2"/>
  <c r="AH493" i="2"/>
  <c r="AH206" i="2"/>
  <c r="AH48" i="2"/>
  <c r="AH303" i="2"/>
  <c r="AH122" i="2"/>
  <c r="AH9" i="2"/>
  <c r="AH521" i="2"/>
  <c r="AH148" i="2"/>
  <c r="AH595" i="2"/>
  <c r="AH61" i="2"/>
  <c r="AH478" i="2"/>
  <c r="AH272" i="2"/>
  <c r="AH325" i="2"/>
  <c r="AH262" i="2"/>
  <c r="AH335" i="2"/>
  <c r="AH157" i="2"/>
  <c r="AH50" i="2"/>
  <c r="AH98" i="2"/>
  <c r="AH14" i="2"/>
  <c r="AH217" i="2"/>
  <c r="AH334" i="2"/>
  <c r="AH698" i="2"/>
  <c r="AH369" i="2"/>
  <c r="AH669" i="2"/>
  <c r="AH285" i="2"/>
  <c r="AH636" i="2"/>
  <c r="AH386" i="2"/>
  <c r="AH268" i="2"/>
  <c r="AH341" i="2"/>
  <c r="AH618" i="2"/>
  <c r="AH432" i="2"/>
  <c r="AH214" i="2"/>
  <c r="AH557" i="2"/>
  <c r="AH427" i="2"/>
  <c r="AH317" i="2"/>
  <c r="AH171" i="2"/>
  <c r="AH351" i="2"/>
  <c r="AH29" i="2"/>
  <c r="AH119" i="2"/>
  <c r="AH11" i="2"/>
  <c r="AH318" i="2"/>
  <c r="AH455" i="2"/>
  <c r="AH724" i="2"/>
  <c r="AH26" i="2"/>
  <c r="AH541" i="2"/>
  <c r="AH494" i="2"/>
  <c r="AH402" i="2"/>
  <c r="AH322" i="2"/>
  <c r="AH245" i="2"/>
  <c r="AH139" i="2"/>
  <c r="AH242" i="2"/>
  <c r="AH218" i="2"/>
  <c r="AH480" i="2"/>
  <c r="AH622" i="2"/>
  <c r="AH508" i="2"/>
  <c r="AH219" i="2"/>
  <c r="AH564" i="2"/>
  <c r="AH353" i="2"/>
  <c r="AH197" i="2"/>
  <c r="AH514" i="2"/>
  <c r="AH576" i="2"/>
  <c r="AH311" i="2"/>
  <c r="AH652" i="2"/>
  <c r="AH594" i="2"/>
  <c r="AH488" i="2"/>
  <c r="AH491" i="2"/>
  <c r="AH610" i="2"/>
  <c r="AH131" i="2"/>
  <c r="AH644" i="2"/>
  <c r="AH608" i="2"/>
  <c r="AH40" i="2"/>
  <c r="AH224" i="2"/>
  <c r="AH257" i="2"/>
  <c r="AH495" i="2"/>
  <c r="AH458" i="2"/>
  <c r="AH587" i="2"/>
  <c r="AH457" i="2"/>
  <c r="AH310" i="2"/>
  <c r="AH182" i="2"/>
  <c r="AH592" i="2"/>
  <c r="AH101" i="2"/>
  <c r="AH287" i="2"/>
  <c r="AH6" i="2"/>
  <c r="AH616" i="2"/>
  <c r="AH232" i="2"/>
  <c r="AH623" i="2"/>
  <c r="AH639" i="2"/>
  <c r="AH106" i="2"/>
  <c r="AH550" i="2"/>
  <c r="AH130" i="2"/>
  <c r="AH634" i="2"/>
  <c r="AH295" i="2"/>
  <c r="AH180" i="2"/>
  <c r="AH474" i="2"/>
  <c r="AH52" i="2"/>
  <c r="AH471" i="2"/>
  <c r="AH142" i="2"/>
  <c r="AH501" i="2"/>
  <c r="AH49" i="2"/>
  <c r="AH393" i="2"/>
  <c r="AH305" i="2"/>
  <c r="AH463" i="2"/>
  <c r="AH74" i="2"/>
  <c r="AH69" i="2"/>
  <c r="AH299" i="2"/>
  <c r="AH127" i="2"/>
  <c r="AH416" i="2"/>
  <c r="AH566" i="2"/>
  <c r="AH445" i="2"/>
  <c r="AH537" i="2"/>
  <c r="AH204" i="2"/>
  <c r="AH306" i="2"/>
  <c r="AH147" i="2"/>
  <c r="AH223" i="2"/>
  <c r="AH62" i="2"/>
  <c r="AH689" i="2"/>
  <c r="AH179" i="2"/>
  <c r="AH18" i="2"/>
  <c r="AH156" i="2"/>
  <c r="AH77" i="2"/>
  <c r="AH307" i="2"/>
  <c r="AH12" i="2"/>
  <c r="AH518" i="2"/>
  <c r="AH504" i="2"/>
  <c r="AH384" i="2"/>
  <c r="AH499" i="2"/>
  <c r="AH484" i="2"/>
  <c r="AH46" i="2"/>
  <c r="AH686" i="2"/>
  <c r="AH45" i="2"/>
  <c r="AH395" i="2"/>
  <c r="AH439" i="2"/>
  <c r="AH342" i="2"/>
  <c r="AH72" i="2"/>
  <c r="AH115" i="2"/>
  <c r="AH424" i="2"/>
  <c r="AH469" i="2"/>
  <c r="AH632" i="2"/>
  <c r="AH301" i="2"/>
  <c r="AH331" i="2"/>
  <c r="AH688" i="2"/>
  <c r="AH436" i="2"/>
  <c r="AH129" i="2"/>
  <c r="AH568" i="2"/>
  <c r="AH433" i="2"/>
  <c r="AH16" i="2"/>
  <c r="AH376" i="2"/>
  <c r="AH546" i="2"/>
  <c r="AH338" i="2"/>
  <c r="AH571" i="2"/>
  <c r="AH368" i="2"/>
  <c r="AH596" i="2"/>
  <c r="AH23" i="2"/>
  <c r="AH725" i="2"/>
  <c r="AH408" i="2"/>
  <c r="AH486" i="2"/>
  <c r="AH396" i="2"/>
  <c r="AH660" i="2"/>
  <c r="AH302" i="2"/>
  <c r="AH524" i="2"/>
  <c r="AH70" i="2"/>
  <c r="AH58" i="2"/>
  <c r="AH401" i="2"/>
  <c r="AH404" i="2"/>
  <c r="AH316" i="2"/>
  <c r="AH473" i="2"/>
  <c r="AH438" i="2"/>
  <c r="AH429" i="2"/>
  <c r="AH419" i="2"/>
  <c r="AH400" i="2"/>
  <c r="AH174" i="2"/>
  <c r="AH82" i="2"/>
  <c r="AH251" i="2"/>
  <c r="AH202" i="2"/>
  <c r="AH414" i="2"/>
  <c r="AH243" i="2"/>
  <c r="AH264" i="2"/>
  <c r="AH560" i="2"/>
  <c r="AH200" i="2"/>
  <c r="AH532" i="2"/>
  <c r="AH538" i="2"/>
  <c r="AH4" i="2"/>
  <c r="AH207" i="2"/>
  <c r="AH109" i="2"/>
  <c r="AH336" i="2"/>
  <c r="AH97" i="2"/>
  <c r="AH185" i="2"/>
  <c r="AH475" i="2"/>
  <c r="AH55" i="2"/>
  <c r="AH167" i="2"/>
  <c r="AH265" i="2"/>
  <c r="AH298" i="2"/>
  <c r="AH691" i="2"/>
  <c r="AH288" i="2"/>
  <c r="AH626" i="2"/>
  <c r="AH89" i="2"/>
  <c r="AH406" i="2"/>
  <c r="AH215" i="2"/>
  <c r="AH194" i="2"/>
  <c r="AH259" i="2"/>
  <c r="AH422" i="2"/>
  <c r="AH94" i="2"/>
  <c r="AH83" i="2"/>
  <c r="AH520" i="2"/>
  <c r="AH575" i="2"/>
  <c r="AH645" i="2"/>
  <c r="AH349" i="2"/>
  <c r="AH186" i="2"/>
  <c r="AH253" i="2"/>
  <c r="AH525" i="2"/>
  <c r="AH57" i="2"/>
  <c r="AH617" i="2"/>
  <c r="AH189" i="2"/>
  <c r="AH324" i="2"/>
  <c r="AH249" i="2"/>
  <c r="AH462" i="2"/>
  <c r="AH344" i="2"/>
  <c r="AH394" i="2"/>
  <c r="AH293" i="2"/>
  <c r="AH80" i="2"/>
  <c r="AH160" i="2"/>
  <c r="AH177" i="2"/>
  <c r="AH347" i="2"/>
  <c r="AH446" i="2"/>
  <c r="AH195" i="2"/>
  <c r="AH717" i="2"/>
  <c r="AH296" i="2"/>
  <c r="AH252" i="2"/>
  <c r="AH273" i="2"/>
  <c r="AH30" i="2"/>
  <c r="AH624" i="2"/>
  <c r="AH93" i="2"/>
  <c r="AH565" i="2"/>
  <c r="AH112" i="2"/>
  <c r="AH10" i="2"/>
  <c r="AH140" i="2"/>
  <c r="AH153" i="2"/>
  <c r="AH673" i="2"/>
  <c r="AH31" i="2"/>
  <c r="AH149" i="2"/>
  <c r="AH551" i="2"/>
  <c r="AH60" i="2"/>
  <c r="AH7" i="2"/>
  <c r="AH209" i="2"/>
  <c r="AH588" i="2"/>
  <c r="AH332" i="2"/>
  <c r="AH42" i="2"/>
  <c r="AH136" i="2"/>
  <c r="AH103" i="2"/>
  <c r="AH605" i="2"/>
  <c r="AH205" i="2"/>
  <c r="AH503" i="2"/>
  <c r="AH183" i="2"/>
  <c r="AH38" i="2"/>
  <c r="AH684" i="2"/>
  <c r="AH417" i="2"/>
  <c r="AH24" i="2"/>
  <c r="AH534" i="2"/>
  <c r="AH113" i="2"/>
  <c r="AH187" i="2"/>
  <c r="AH547" i="2"/>
  <c r="AH8" i="2"/>
  <c r="AH579" i="2"/>
  <c r="AH208" i="2"/>
  <c r="AH138" i="2"/>
  <c r="AH672" i="2"/>
  <c r="AH263" i="2"/>
  <c r="AH104" i="2"/>
  <c r="AH312" i="2"/>
  <c r="AH2" i="2"/>
  <c r="AH348" i="2"/>
  <c r="AH467" i="2"/>
  <c r="AH254" i="2"/>
  <c r="AH366" i="2"/>
  <c r="AH75" i="2"/>
  <c r="AH682" i="2"/>
  <c r="AH637" i="2"/>
  <c r="AH329" i="2"/>
  <c r="AH613" i="2"/>
  <c r="AH314" i="2"/>
  <c r="AH151" i="2"/>
  <c r="AH573" i="2"/>
  <c r="AH510" i="2"/>
  <c r="AH225" i="2"/>
  <c r="AH276" i="2"/>
  <c r="AH68" i="2"/>
  <c r="AH614" i="2"/>
  <c r="AH92" i="2"/>
  <c r="AH37" i="2"/>
  <c r="AH350" i="2"/>
  <c r="AH15" i="2"/>
  <c r="AH107" i="2"/>
  <c r="AH485" i="2"/>
  <c r="AH230" i="2"/>
  <c r="AH175" i="2"/>
  <c r="AH63" i="2"/>
  <c r="AH330" i="2"/>
  <c r="AH201" i="2"/>
  <c r="AH172" i="2"/>
  <c r="AH556" i="2"/>
  <c r="AH196" i="2"/>
  <c r="AH352" i="2"/>
  <c r="AH650" i="2"/>
  <c r="AH21" i="2"/>
  <c r="AH625" i="2"/>
  <c r="AH289" i="2"/>
  <c r="AH635" i="2"/>
  <c r="AH161" i="2"/>
  <c r="AH210" i="2"/>
  <c r="AH41" i="2"/>
  <c r="AH227" i="2"/>
  <c r="AH354" i="2"/>
  <c r="AH492" i="2"/>
  <c r="AH181" i="2"/>
  <c r="AH506" i="2"/>
  <c r="AH701" i="2"/>
  <c r="AH535" i="2"/>
  <c r="AH585" i="2"/>
  <c r="AH173" i="2"/>
  <c r="AH27" i="2"/>
  <c r="AH284" i="2"/>
  <c r="AH32" i="2"/>
  <c r="AH658" i="2"/>
  <c r="AH233" i="2"/>
  <c r="AH309" i="2"/>
  <c r="AH102" i="2"/>
  <c r="AH730" i="2"/>
  <c r="AH604" i="2"/>
  <c r="AH552" i="2"/>
  <c r="AH178" i="2"/>
  <c r="AH693" i="2"/>
  <c r="AH126" i="2"/>
  <c r="AH418" i="2"/>
  <c r="AH489" i="2"/>
  <c r="AH319" i="2"/>
  <c r="AH19" i="2"/>
  <c r="AH390" i="2"/>
  <c r="AH447" i="2"/>
  <c r="AH143" i="2"/>
  <c r="AH88" i="2"/>
  <c r="AH56" i="2"/>
  <c r="AH280" i="2"/>
  <c r="AH544" i="2"/>
  <c r="AH589" i="2"/>
  <c r="AH33" i="2"/>
  <c r="AH453" i="2"/>
  <c r="AH345" i="2"/>
  <c r="AH582" i="2"/>
  <c r="AH78" i="2"/>
  <c r="AH667" i="2"/>
  <c r="AH659" i="2"/>
  <c r="AH420" i="2"/>
  <c r="AH382" i="2"/>
  <c r="AH410" i="2"/>
  <c r="AH5" i="2"/>
  <c r="AH240" i="2"/>
  <c r="AH578" i="2"/>
  <c r="AH511" i="2"/>
  <c r="AH64" i="2"/>
  <c r="AH697" i="2"/>
  <c r="AH729" i="2"/>
  <c r="AH413" i="2"/>
  <c r="AH723" i="2"/>
  <c r="AH665" i="2"/>
  <c r="AH700" i="2"/>
  <c r="AH621" i="2"/>
  <c r="AH339" i="2"/>
  <c r="AH327" i="2"/>
  <c r="AH116" i="2"/>
  <c r="AH229" i="2"/>
  <c r="AH379" i="2"/>
  <c r="AH328" i="2"/>
  <c r="AH164" i="2"/>
  <c r="AH184" i="2"/>
  <c r="AH375" i="2"/>
  <c r="AH100" i="2"/>
  <c r="AH653" i="2"/>
  <c r="AH145" i="2"/>
  <c r="AH111" i="2"/>
  <c r="AH17" i="2"/>
  <c r="AH20" i="2"/>
  <c r="AH600" i="2"/>
  <c r="AH28" i="2"/>
  <c r="AH526" i="2"/>
  <c r="AH530" i="2"/>
  <c r="AH721" i="2"/>
  <c r="AH681" i="2"/>
  <c r="AH591" i="2"/>
  <c r="AH163" i="2"/>
  <c r="AH477" i="2"/>
  <c r="AH507" i="2"/>
  <c r="AH714" i="2"/>
  <c r="AH120" i="2"/>
  <c r="AH383" i="2"/>
  <c r="AH470" i="2"/>
  <c r="AH572" i="2"/>
  <c r="AH199" i="2"/>
  <c r="AH593" i="2"/>
  <c r="AH387" i="2"/>
  <c r="AH241" i="2"/>
  <c r="AH158" i="2"/>
  <c r="AH203" i="2"/>
  <c r="AH630" i="2"/>
  <c r="AH123" i="2"/>
  <c r="AH460" i="2"/>
  <c r="AH308" i="2"/>
  <c r="AH539" i="2"/>
  <c r="AH374" i="2"/>
  <c r="AH168" i="2"/>
  <c r="AH22" i="2"/>
  <c r="AH430" i="2"/>
  <c r="AH421" i="2"/>
  <c r="AH449" i="2"/>
  <c r="AH323" i="2"/>
  <c r="AH553" i="2"/>
  <c r="AH321" i="2"/>
  <c r="AH71" i="2"/>
  <c r="AH609" i="2"/>
  <c r="AH707" i="2"/>
  <c r="AH275" i="2"/>
  <c r="AH599" i="2"/>
  <c r="AH356" i="2"/>
  <c r="AH54" i="2"/>
  <c r="AH451" i="2"/>
  <c r="AH555" i="2"/>
  <c r="AH454" i="2"/>
  <c r="AH358" i="2"/>
  <c r="AH685" i="2"/>
  <c r="AH146" i="2"/>
  <c r="AH719" i="2"/>
  <c r="AH597" i="2"/>
  <c r="AH496" i="2"/>
  <c r="AH267" i="2"/>
  <c r="AH497" i="2"/>
  <c r="AH611" i="2"/>
  <c r="AH584" i="2"/>
  <c r="AH283" i="2"/>
  <c r="AH117" i="2"/>
  <c r="AH452" i="2"/>
  <c r="AH583" i="2"/>
  <c r="AH718" i="2"/>
  <c r="AH502" i="2"/>
  <c r="AH141" i="2"/>
  <c r="AH619" i="2"/>
  <c r="AH216" i="2"/>
  <c r="AH425" i="2"/>
  <c r="AH236" i="2"/>
  <c r="AH601" i="2"/>
  <c r="AH732" i="2"/>
  <c r="AH405" i="2"/>
  <c r="AH428" i="2"/>
  <c r="AH35" i="2"/>
  <c r="AH548" i="2"/>
  <c r="AH137" i="2"/>
  <c r="AH654" i="2"/>
  <c r="AH536" i="2"/>
  <c r="AH649" i="2"/>
  <c r="AH643" i="2"/>
  <c r="AH231" i="2"/>
  <c r="AH670" i="2"/>
  <c r="AH403" i="2"/>
  <c r="AH481" i="2"/>
  <c r="AH346" i="2"/>
  <c r="AH512" i="2"/>
  <c r="AH135" i="2"/>
  <c r="AH409" i="2"/>
  <c r="AH39" i="2"/>
  <c r="AH132" i="2"/>
  <c r="AH411" i="2"/>
  <c r="AH710" i="2"/>
  <c r="AH65" i="2"/>
  <c r="AH365" i="2"/>
  <c r="AH677" i="2"/>
  <c r="AH715" i="2"/>
  <c r="AH487" i="2"/>
  <c r="AH166" i="2"/>
  <c r="AH176" i="2"/>
  <c r="AH490" i="2"/>
  <c r="AH603" i="2"/>
  <c r="AH66" i="2"/>
  <c r="AH255" i="2"/>
  <c r="AH170" i="2"/>
  <c r="AH558" i="2"/>
  <c r="AH290" i="2"/>
  <c r="AH144" i="2"/>
  <c r="AH399" i="2"/>
  <c r="AH261" i="2"/>
  <c r="AH297" i="2"/>
  <c r="AH620" i="2"/>
  <c r="AH680" i="2"/>
  <c r="AH269" i="2"/>
  <c r="AH692" i="2"/>
  <c r="AH517" i="2"/>
  <c r="AH133" i="2"/>
  <c r="AH371" i="2"/>
  <c r="AH505" i="2"/>
  <c r="AH337" i="2"/>
  <c r="AH193" i="2"/>
  <c r="AH606" i="2"/>
  <c r="AH47" i="2"/>
  <c r="AH373" i="2"/>
  <c r="AH440" i="2"/>
  <c r="AH586" i="2"/>
  <c r="AH716" i="2"/>
  <c r="AH647" i="2"/>
  <c r="AH415" i="2"/>
  <c r="AH580" i="2"/>
  <c r="AH378" i="2"/>
  <c r="AH162" i="2"/>
  <c r="AH664" i="2"/>
  <c r="AH315" i="2"/>
  <c r="AH731" i="2"/>
  <c r="AH246" i="2"/>
  <c r="AH237" i="2"/>
  <c r="AH676" i="2"/>
  <c r="AH128" i="2"/>
  <c r="AH513" i="2"/>
  <c r="AH190" i="2"/>
  <c r="AH666" i="2"/>
  <c r="AH702" i="2"/>
  <c r="AH313" i="2"/>
  <c r="AH67" i="2"/>
  <c r="AH59" i="2"/>
  <c r="AH709" i="2"/>
  <c r="AH274" i="2"/>
  <c r="AH281" i="2"/>
  <c r="AH516" i="2"/>
  <c r="AH561" i="2"/>
  <c r="AH36" i="2"/>
  <c r="AH540" i="2"/>
  <c r="AH629" i="2"/>
  <c r="AH282" i="2"/>
  <c r="AH479" i="2"/>
  <c r="AH442" i="2"/>
  <c r="AH198" i="2"/>
  <c r="AH696" i="2"/>
  <c r="AH655" i="2"/>
  <c r="AH228" i="2"/>
  <c r="AH722" i="2"/>
  <c r="AH472" i="2"/>
  <c r="AH159" i="2"/>
  <c r="AH733" i="2"/>
  <c r="AH304" i="2"/>
  <c r="AH95" i="2"/>
  <c r="AH562" i="2"/>
  <c r="AH662" i="2"/>
  <c r="AH509" i="2"/>
  <c r="AH234" i="2"/>
  <c r="AH708" i="2"/>
  <c r="AH627" i="2"/>
  <c r="AH661" i="2"/>
  <c r="AH188" i="2"/>
  <c r="AH528" i="2"/>
  <c r="AH397" i="2"/>
  <c r="AH343" i="2"/>
  <c r="AH641" i="2"/>
  <c r="AH515" i="2"/>
  <c r="AH476" i="2"/>
  <c r="AH367" i="2"/>
  <c r="AH266" i="2"/>
  <c r="AH279" i="2"/>
  <c r="AH705" i="2"/>
  <c r="AH522" i="2"/>
  <c r="AH441" i="2"/>
  <c r="AH191" i="2"/>
  <c r="AH270" i="2"/>
  <c r="AH543" i="2"/>
  <c r="AH125" i="2"/>
  <c r="AH464" i="2"/>
  <c r="AH360" i="2"/>
  <c r="AH380" i="2"/>
  <c r="AH563" i="2"/>
  <c r="AH154" i="2"/>
  <c r="AH638" i="2"/>
  <c r="AH570" i="2"/>
  <c r="AH713" i="2"/>
  <c r="AH300" i="2"/>
  <c r="AH235" i="2"/>
  <c r="AH554" i="2"/>
  <c r="AH294" i="2"/>
  <c r="AH466" i="2"/>
  <c r="AH529" i="2"/>
  <c r="AH398" i="2"/>
  <c r="AH615" i="2"/>
  <c r="AH482" i="2"/>
  <c r="AH695" i="2"/>
  <c r="AH407" i="2"/>
  <c r="AH640" i="2"/>
  <c r="AH674" i="2"/>
  <c r="AH559" i="2"/>
  <c r="AH364" i="2"/>
  <c r="AH258" i="2"/>
  <c r="AH690" i="2"/>
  <c r="AH728" i="2"/>
  <c r="AH598" i="2"/>
  <c r="AH651" i="2"/>
  <c r="AH372" i="2"/>
  <c r="AH706" i="2"/>
  <c r="AH642" i="2"/>
  <c r="AH657" i="2"/>
  <c r="AH675" i="2"/>
  <c r="AH519" i="2"/>
  <c r="AH687" i="2"/>
  <c r="AH633" i="2"/>
  <c r="AH646" i="2"/>
  <c r="AH648" i="2"/>
  <c r="AH527" i="2"/>
  <c r="AH569" i="2"/>
  <c r="AH699" i="2"/>
  <c r="AH704" i="2"/>
  <c r="AH712" i="2"/>
  <c r="AH694" i="2"/>
  <c r="AH727" i="2"/>
  <c r="AH703" i="2"/>
  <c r="AH711" i="2"/>
  <c r="AH726" i="2"/>
  <c r="AH683" i="2"/>
  <c r="AH720" i="2"/>
  <c r="AH656" i="2"/>
  <c r="AG612" i="2"/>
  <c r="AG542" i="2"/>
  <c r="AG531" i="2"/>
  <c r="AG73" i="2"/>
  <c r="AG326" i="2"/>
  <c r="AG389" i="2"/>
  <c r="AG381" i="2"/>
  <c r="AG361" i="2"/>
  <c r="AG574" i="2"/>
  <c r="AG549" i="2"/>
  <c r="AG250" i="2"/>
  <c r="AG431" i="2"/>
  <c r="AG118" i="2"/>
  <c r="AG671" i="2"/>
  <c r="AG96" i="2"/>
  <c r="AG545" i="2"/>
  <c r="AG426" i="2"/>
  <c r="AG663" i="2"/>
  <c r="AG51" i="2"/>
  <c r="AG391" i="2"/>
  <c r="AG459" i="2"/>
  <c r="AG444" i="2"/>
  <c r="AG377" i="2"/>
  <c r="AG220" i="2"/>
  <c r="AG577" i="2"/>
  <c r="AG221" i="2"/>
  <c r="AG271" i="2"/>
  <c r="AG99" i="2"/>
  <c r="AG456" i="2"/>
  <c r="AG628" i="2"/>
  <c r="AG90" i="2"/>
  <c r="AG581" i="2"/>
  <c r="AG340" i="2"/>
  <c r="AG3" i="2"/>
  <c r="AG678" i="2"/>
  <c r="AG76" i="2"/>
  <c r="AG434" i="2"/>
  <c r="AG169" i="2"/>
  <c r="AG165" i="2"/>
  <c r="AG91" i="2"/>
  <c r="AG668" i="2"/>
  <c r="AG357" i="2"/>
  <c r="AG533" i="2"/>
  <c r="AG370" i="2"/>
  <c r="AG81" i="2"/>
  <c r="AG155" i="2"/>
  <c r="AG590" i="2"/>
  <c r="AG192" i="2"/>
  <c r="AG213" i="2"/>
  <c r="AG320" i="2"/>
  <c r="AG498" i="2"/>
  <c r="AG152" i="2"/>
  <c r="AG277" i="2"/>
  <c r="AG435" i="2"/>
  <c r="AG84" i="2"/>
  <c r="AG448" i="2"/>
  <c r="AG500" i="2"/>
  <c r="AG256" i="2"/>
  <c r="AG114" i="2"/>
  <c r="AG362" i="2"/>
  <c r="AG247" i="2"/>
  <c r="AG278" i="2"/>
  <c r="AG260" i="2"/>
  <c r="AG523" i="2"/>
  <c r="AG79" i="2"/>
  <c r="AG124" i="2"/>
  <c r="AG392" i="2"/>
  <c r="AG483" i="2"/>
  <c r="AG363" i="2"/>
  <c r="AG385" i="2"/>
  <c r="AG108" i="2"/>
  <c r="AG412" i="2"/>
  <c r="AG87" i="2"/>
  <c r="AG567" i="2"/>
  <c r="AG239" i="2"/>
  <c r="AG292" i="2"/>
  <c r="AG450" i="2"/>
  <c r="AG222" i="2"/>
  <c r="AG134" i="2"/>
  <c r="AG44" i="2"/>
  <c r="AG286" i="2"/>
  <c r="AG465" i="2"/>
  <c r="AG423" i="2"/>
  <c r="AG110" i="2"/>
  <c r="AG291" i="2"/>
  <c r="AG461" i="2"/>
  <c r="AG226" i="2"/>
  <c r="AG248" i="2"/>
  <c r="AG443" i="2"/>
  <c r="AG355" i="2"/>
  <c r="AG211" i="2"/>
  <c r="AG679" i="2"/>
  <c r="AG607" i="2"/>
  <c r="AG244" i="2"/>
  <c r="AG468" i="2"/>
  <c r="AG85" i="2"/>
  <c r="AG388" i="2"/>
  <c r="AG602" i="2"/>
  <c r="AG150" i="2"/>
  <c r="AG238" i="2"/>
  <c r="AG25" i="2"/>
  <c r="AG86" i="2"/>
  <c r="AG121" i="2"/>
  <c r="AG43" i="2"/>
  <c r="AG359" i="2"/>
  <c r="AG53" i="2"/>
  <c r="AG333" i="2"/>
  <c r="AG13" i="2"/>
  <c r="AG105" i="2"/>
  <c r="AG631" i="2"/>
  <c r="AG34" i="2"/>
  <c r="AG437" i="2"/>
  <c r="AG212" i="2"/>
  <c r="AG493" i="2"/>
  <c r="AG206" i="2"/>
  <c r="AG48" i="2"/>
  <c r="AG303" i="2"/>
  <c r="AG122" i="2"/>
  <c r="AG9" i="2"/>
  <c r="AG521" i="2"/>
  <c r="AG148" i="2"/>
  <c r="AG595" i="2"/>
  <c r="AG61" i="2"/>
  <c r="AG478" i="2"/>
  <c r="AG272" i="2"/>
  <c r="AG325" i="2"/>
  <c r="AG262" i="2"/>
  <c r="AG335" i="2"/>
  <c r="AG157" i="2"/>
  <c r="AG50" i="2"/>
  <c r="AG98" i="2"/>
  <c r="AG14" i="2"/>
  <c r="AG217" i="2"/>
  <c r="AG334" i="2"/>
  <c r="AG698" i="2"/>
  <c r="AG369" i="2"/>
  <c r="AG669" i="2"/>
  <c r="AG285" i="2"/>
  <c r="AG636" i="2"/>
  <c r="AG386" i="2"/>
  <c r="AG268" i="2"/>
  <c r="AG341" i="2"/>
  <c r="AG618" i="2"/>
  <c r="AG432" i="2"/>
  <c r="AG214" i="2"/>
  <c r="AG557" i="2"/>
  <c r="AG427" i="2"/>
  <c r="AG317" i="2"/>
  <c r="AG171" i="2"/>
  <c r="AG351" i="2"/>
  <c r="AG29" i="2"/>
  <c r="AG119" i="2"/>
  <c r="AG11" i="2"/>
  <c r="AG318" i="2"/>
  <c r="AG455" i="2"/>
  <c r="AG724" i="2"/>
  <c r="AG26" i="2"/>
  <c r="AG541" i="2"/>
  <c r="AG494" i="2"/>
  <c r="AG402" i="2"/>
  <c r="AG322" i="2"/>
  <c r="AG245" i="2"/>
  <c r="AG139" i="2"/>
  <c r="AG242" i="2"/>
  <c r="AG218" i="2"/>
  <c r="AG480" i="2"/>
  <c r="AG622" i="2"/>
  <c r="AG508" i="2"/>
  <c r="AG219" i="2"/>
  <c r="AG564" i="2"/>
  <c r="AG353" i="2"/>
  <c r="AG197" i="2"/>
  <c r="AG514" i="2"/>
  <c r="AG576" i="2"/>
  <c r="AG311" i="2"/>
  <c r="AG652" i="2"/>
  <c r="AG594" i="2"/>
  <c r="AG488" i="2"/>
  <c r="AG491" i="2"/>
  <c r="AG610" i="2"/>
  <c r="AG131" i="2"/>
  <c r="AG644" i="2"/>
  <c r="AG608" i="2"/>
  <c r="AG40" i="2"/>
  <c r="AG224" i="2"/>
  <c r="AG257" i="2"/>
  <c r="AG495" i="2"/>
  <c r="AG458" i="2"/>
  <c r="AG587" i="2"/>
  <c r="AG457" i="2"/>
  <c r="AG310" i="2"/>
  <c r="AG182" i="2"/>
  <c r="AG592" i="2"/>
  <c r="AG101" i="2"/>
  <c r="AG287" i="2"/>
  <c r="AG6" i="2"/>
  <c r="AG616" i="2"/>
  <c r="AG232" i="2"/>
  <c r="AG623" i="2"/>
  <c r="AG639" i="2"/>
  <c r="AG106" i="2"/>
  <c r="AG550" i="2"/>
  <c r="AG130" i="2"/>
  <c r="AG634" i="2"/>
  <c r="AG295" i="2"/>
  <c r="AG180" i="2"/>
  <c r="AG474" i="2"/>
  <c r="AG52" i="2"/>
  <c r="AG471" i="2"/>
  <c r="AG142" i="2"/>
  <c r="AG501" i="2"/>
  <c r="AG49" i="2"/>
  <c r="AG393" i="2"/>
  <c r="AG305" i="2"/>
  <c r="AG463" i="2"/>
  <c r="AG74" i="2"/>
  <c r="AG69" i="2"/>
  <c r="AG299" i="2"/>
  <c r="AG127" i="2"/>
  <c r="AG416" i="2"/>
  <c r="AG566" i="2"/>
  <c r="AG445" i="2"/>
  <c r="AG537" i="2"/>
  <c r="AG204" i="2"/>
  <c r="AG306" i="2"/>
  <c r="AG147" i="2"/>
  <c r="AG223" i="2"/>
  <c r="AG62" i="2"/>
  <c r="AG689" i="2"/>
  <c r="AG179" i="2"/>
  <c r="AG18" i="2"/>
  <c r="AG156" i="2"/>
  <c r="AG77" i="2"/>
  <c r="AG307" i="2"/>
  <c r="AG12" i="2"/>
  <c r="AG518" i="2"/>
  <c r="AG504" i="2"/>
  <c r="AG384" i="2"/>
  <c r="AG499" i="2"/>
  <c r="AG484" i="2"/>
  <c r="AG46" i="2"/>
  <c r="AG686" i="2"/>
  <c r="AG45" i="2"/>
  <c r="AG395" i="2"/>
  <c r="AG439" i="2"/>
  <c r="AG342" i="2"/>
  <c r="AG72" i="2"/>
  <c r="AG115" i="2"/>
  <c r="AG424" i="2"/>
  <c r="AG469" i="2"/>
  <c r="AG632" i="2"/>
  <c r="AG301" i="2"/>
  <c r="AG331" i="2"/>
  <c r="AG688" i="2"/>
  <c r="AG436" i="2"/>
  <c r="AG129" i="2"/>
  <c r="AG568" i="2"/>
  <c r="AG433" i="2"/>
  <c r="AG16" i="2"/>
  <c r="AG376" i="2"/>
  <c r="AG546" i="2"/>
  <c r="AG338" i="2"/>
  <c r="AG571" i="2"/>
  <c r="AG368" i="2"/>
  <c r="AG596" i="2"/>
  <c r="AG23" i="2"/>
  <c r="AG725" i="2"/>
  <c r="AG408" i="2"/>
  <c r="AG486" i="2"/>
  <c r="AG396" i="2"/>
  <c r="AG660" i="2"/>
  <c r="AG302" i="2"/>
  <c r="AG524" i="2"/>
  <c r="AG70" i="2"/>
  <c r="AG58" i="2"/>
  <c r="AG401" i="2"/>
  <c r="AG404" i="2"/>
  <c r="AG316" i="2"/>
  <c r="AG473" i="2"/>
  <c r="AG438" i="2"/>
  <c r="AG429" i="2"/>
  <c r="AG419" i="2"/>
  <c r="AG400" i="2"/>
  <c r="AG174" i="2"/>
  <c r="AG82" i="2"/>
  <c r="AG251" i="2"/>
  <c r="AG202" i="2"/>
  <c r="AG414" i="2"/>
  <c r="AG243" i="2"/>
  <c r="AG264" i="2"/>
  <c r="AG560" i="2"/>
  <c r="AG200" i="2"/>
  <c r="AG532" i="2"/>
  <c r="AG538" i="2"/>
  <c r="AG4" i="2"/>
  <c r="AG207" i="2"/>
  <c r="AG109" i="2"/>
  <c r="AG336" i="2"/>
  <c r="AG97" i="2"/>
  <c r="AG185" i="2"/>
  <c r="AG475" i="2"/>
  <c r="AG55" i="2"/>
  <c r="AG167" i="2"/>
  <c r="AG265" i="2"/>
  <c r="AG298" i="2"/>
  <c r="AG691" i="2"/>
  <c r="AG288" i="2"/>
  <c r="AG626" i="2"/>
  <c r="AG89" i="2"/>
  <c r="AG406" i="2"/>
  <c r="AG215" i="2"/>
  <c r="AG194" i="2"/>
  <c r="AG259" i="2"/>
  <c r="AG422" i="2"/>
  <c r="AG94" i="2"/>
  <c r="AG83" i="2"/>
  <c r="AG520" i="2"/>
  <c r="AG575" i="2"/>
  <c r="AG645" i="2"/>
  <c r="AG349" i="2"/>
  <c r="AG186" i="2"/>
  <c r="AG253" i="2"/>
  <c r="AG525" i="2"/>
  <c r="AG57" i="2"/>
  <c r="AG617" i="2"/>
  <c r="AG189" i="2"/>
  <c r="AG324" i="2"/>
  <c r="AG249" i="2"/>
  <c r="AG462" i="2"/>
  <c r="AG344" i="2"/>
  <c r="AG394" i="2"/>
  <c r="AG293" i="2"/>
  <c r="AG80" i="2"/>
  <c r="AG160" i="2"/>
  <c r="AG177" i="2"/>
  <c r="AG347" i="2"/>
  <c r="AG446" i="2"/>
  <c r="AG195" i="2"/>
  <c r="AG717" i="2"/>
  <c r="AG296" i="2"/>
  <c r="AG252" i="2"/>
  <c r="AG273" i="2"/>
  <c r="AG30" i="2"/>
  <c r="AG624" i="2"/>
  <c r="AG93" i="2"/>
  <c r="AG565" i="2"/>
  <c r="AG112" i="2"/>
  <c r="AG10" i="2"/>
  <c r="AG140" i="2"/>
  <c r="AG153" i="2"/>
  <c r="AG673" i="2"/>
  <c r="AG31" i="2"/>
  <c r="AG149" i="2"/>
  <c r="AG551" i="2"/>
  <c r="AG60" i="2"/>
  <c r="AG7" i="2"/>
  <c r="AG209" i="2"/>
  <c r="AG588" i="2"/>
  <c r="AG332" i="2"/>
  <c r="AG42" i="2"/>
  <c r="AG136" i="2"/>
  <c r="AG103" i="2"/>
  <c r="AG605" i="2"/>
  <c r="AG205" i="2"/>
  <c r="AG503" i="2"/>
  <c r="AG183" i="2"/>
  <c r="AG38" i="2"/>
  <c r="AG684" i="2"/>
  <c r="AG417" i="2"/>
  <c r="AG24" i="2"/>
  <c r="AG534" i="2"/>
  <c r="AG113" i="2"/>
  <c r="AG187" i="2"/>
  <c r="AG547" i="2"/>
  <c r="AG8" i="2"/>
  <c r="AG579" i="2"/>
  <c r="AG208" i="2"/>
  <c r="AG138" i="2"/>
  <c r="AG672" i="2"/>
  <c r="AG263" i="2"/>
  <c r="AG104" i="2"/>
  <c r="AG312" i="2"/>
  <c r="AG2" i="2"/>
  <c r="AG348" i="2"/>
  <c r="AG467" i="2"/>
  <c r="AG254" i="2"/>
  <c r="AG366" i="2"/>
  <c r="AG75" i="2"/>
  <c r="AG682" i="2"/>
  <c r="AG637" i="2"/>
  <c r="AG329" i="2"/>
  <c r="AG613" i="2"/>
  <c r="AG314" i="2"/>
  <c r="AG151" i="2"/>
  <c r="AG573" i="2"/>
  <c r="AG510" i="2"/>
  <c r="AG225" i="2"/>
  <c r="AG276" i="2"/>
  <c r="AG68" i="2"/>
  <c r="AG614" i="2"/>
  <c r="AG92" i="2"/>
  <c r="AG37" i="2"/>
  <c r="AG350" i="2"/>
  <c r="AG15" i="2"/>
  <c r="AG107" i="2"/>
  <c r="AG485" i="2"/>
  <c r="AG230" i="2"/>
  <c r="AG175" i="2"/>
  <c r="AG63" i="2"/>
  <c r="AG330" i="2"/>
  <c r="AG201" i="2"/>
  <c r="AG172" i="2"/>
  <c r="AG556" i="2"/>
  <c r="AG196" i="2"/>
  <c r="AG352" i="2"/>
  <c r="AG650" i="2"/>
  <c r="AG21" i="2"/>
  <c r="AG625" i="2"/>
  <c r="AG289" i="2"/>
  <c r="AG635" i="2"/>
  <c r="AG161" i="2"/>
  <c r="AG210" i="2"/>
  <c r="AG41" i="2"/>
  <c r="AG227" i="2"/>
  <c r="AG354" i="2"/>
  <c r="AG492" i="2"/>
  <c r="AG181" i="2"/>
  <c r="AG506" i="2"/>
  <c r="AG701" i="2"/>
  <c r="AG535" i="2"/>
  <c r="AG585" i="2"/>
  <c r="AG173" i="2"/>
  <c r="AG27" i="2"/>
  <c r="AG284" i="2"/>
  <c r="AG32" i="2"/>
  <c r="AG658" i="2"/>
  <c r="AG233" i="2"/>
  <c r="AG309" i="2"/>
  <c r="AG102" i="2"/>
  <c r="AG730" i="2"/>
  <c r="AG604" i="2"/>
  <c r="AG552" i="2"/>
  <c r="AG178" i="2"/>
  <c r="AG693" i="2"/>
  <c r="AG126" i="2"/>
  <c r="AG418" i="2"/>
  <c r="AG489" i="2"/>
  <c r="AG319" i="2"/>
  <c r="AG19" i="2"/>
  <c r="AG390" i="2"/>
  <c r="AG447" i="2"/>
  <c r="AG143" i="2"/>
  <c r="AG88" i="2"/>
  <c r="AG56" i="2"/>
  <c r="AG280" i="2"/>
  <c r="AG544" i="2"/>
  <c r="AG589" i="2"/>
  <c r="AG33" i="2"/>
  <c r="AG453" i="2"/>
  <c r="AG345" i="2"/>
  <c r="AG582" i="2"/>
  <c r="AG78" i="2"/>
  <c r="AG667" i="2"/>
  <c r="AG659" i="2"/>
  <c r="AG420" i="2"/>
  <c r="AG382" i="2"/>
  <c r="AG410" i="2"/>
  <c r="AG5" i="2"/>
  <c r="AG240" i="2"/>
  <c r="AG578" i="2"/>
  <c r="AG511" i="2"/>
  <c r="AG64" i="2"/>
  <c r="AG697" i="2"/>
  <c r="AG729" i="2"/>
  <c r="AG413" i="2"/>
  <c r="AG723" i="2"/>
  <c r="AG665" i="2"/>
  <c r="AG700" i="2"/>
  <c r="AG621" i="2"/>
  <c r="AG339" i="2"/>
  <c r="AG327" i="2"/>
  <c r="AG116" i="2"/>
  <c r="AG229" i="2"/>
  <c r="AG379" i="2"/>
  <c r="AG328" i="2"/>
  <c r="AG164" i="2"/>
  <c r="AG184" i="2"/>
  <c r="AG375" i="2"/>
  <c r="AG100" i="2"/>
  <c r="AG653" i="2"/>
  <c r="AG145" i="2"/>
  <c r="AG111" i="2"/>
  <c r="AG17" i="2"/>
  <c r="AG20" i="2"/>
  <c r="AG600" i="2"/>
  <c r="AG28" i="2"/>
  <c r="AG526" i="2"/>
  <c r="AG530" i="2"/>
  <c r="AG721" i="2"/>
  <c r="AG681" i="2"/>
  <c r="AG591" i="2"/>
  <c r="AG163" i="2"/>
  <c r="AG477" i="2"/>
  <c r="AG507" i="2"/>
  <c r="AG714" i="2"/>
  <c r="AG120" i="2"/>
  <c r="AG383" i="2"/>
  <c r="AG470" i="2"/>
  <c r="AG572" i="2"/>
  <c r="AG199" i="2"/>
  <c r="AG593" i="2"/>
  <c r="AG387" i="2"/>
  <c r="AG241" i="2"/>
  <c r="AG158" i="2"/>
  <c r="AG203" i="2"/>
  <c r="AG630" i="2"/>
  <c r="AG123" i="2"/>
  <c r="AG460" i="2"/>
  <c r="AG308" i="2"/>
  <c r="AG539" i="2"/>
  <c r="AG374" i="2"/>
  <c r="AG168" i="2"/>
  <c r="AG22" i="2"/>
  <c r="AG430" i="2"/>
  <c r="AG421" i="2"/>
  <c r="AG449" i="2"/>
  <c r="AG323" i="2"/>
  <c r="AG553" i="2"/>
  <c r="AG321" i="2"/>
  <c r="AG71" i="2"/>
  <c r="AG609" i="2"/>
  <c r="AG707" i="2"/>
  <c r="AG275" i="2"/>
  <c r="AG599" i="2"/>
  <c r="AG356" i="2"/>
  <c r="AG54" i="2"/>
  <c r="AG451" i="2"/>
  <c r="AG555" i="2"/>
  <c r="AG454" i="2"/>
  <c r="AG358" i="2"/>
  <c r="AG685" i="2"/>
  <c r="AG146" i="2"/>
  <c r="AG719" i="2"/>
  <c r="AG597" i="2"/>
  <c r="AG496" i="2"/>
  <c r="AG267" i="2"/>
  <c r="AG497" i="2"/>
  <c r="AG611" i="2"/>
  <c r="AG584" i="2"/>
  <c r="AG283" i="2"/>
  <c r="AG117" i="2"/>
  <c r="AG452" i="2"/>
  <c r="AG583" i="2"/>
  <c r="AG718" i="2"/>
  <c r="AG502" i="2"/>
  <c r="AG141" i="2"/>
  <c r="AG619" i="2"/>
  <c r="AG216" i="2"/>
  <c r="AG425" i="2"/>
  <c r="AG236" i="2"/>
  <c r="AG601" i="2"/>
  <c r="AG732" i="2"/>
  <c r="AG405" i="2"/>
  <c r="AG428" i="2"/>
  <c r="AG35" i="2"/>
  <c r="AG548" i="2"/>
  <c r="AG137" i="2"/>
  <c r="AG654" i="2"/>
  <c r="AG536" i="2"/>
  <c r="AG649" i="2"/>
  <c r="AG643" i="2"/>
  <c r="AG231" i="2"/>
  <c r="AG670" i="2"/>
  <c r="AG403" i="2"/>
  <c r="AG481" i="2"/>
  <c r="AG346" i="2"/>
  <c r="AG512" i="2"/>
  <c r="AG135" i="2"/>
  <c r="AG409" i="2"/>
  <c r="AG39" i="2"/>
  <c r="AG132" i="2"/>
  <c r="AG411" i="2"/>
  <c r="AG710" i="2"/>
  <c r="AG65" i="2"/>
  <c r="AG365" i="2"/>
  <c r="AG677" i="2"/>
  <c r="AG715" i="2"/>
  <c r="AG487" i="2"/>
  <c r="AG166" i="2"/>
  <c r="AG176" i="2"/>
  <c r="AG490" i="2"/>
  <c r="AG603" i="2"/>
  <c r="AG66" i="2"/>
  <c r="AG255" i="2"/>
  <c r="AG170" i="2"/>
  <c r="AG558" i="2"/>
  <c r="AG290" i="2"/>
  <c r="AG144" i="2"/>
  <c r="AG399" i="2"/>
  <c r="AG261" i="2"/>
  <c r="AG297" i="2"/>
  <c r="AG620" i="2"/>
  <c r="AG680" i="2"/>
  <c r="AG269" i="2"/>
  <c r="AG692" i="2"/>
  <c r="AG517" i="2"/>
  <c r="AG133" i="2"/>
  <c r="AG371" i="2"/>
  <c r="AG505" i="2"/>
  <c r="AG337" i="2"/>
  <c r="AG193" i="2"/>
  <c r="AG606" i="2"/>
  <c r="AG47" i="2"/>
  <c r="AG373" i="2"/>
  <c r="AG440" i="2"/>
  <c r="AG586" i="2"/>
  <c r="AG716" i="2"/>
  <c r="AG647" i="2"/>
  <c r="AG415" i="2"/>
  <c r="AG580" i="2"/>
  <c r="AG378" i="2"/>
  <c r="AG162" i="2"/>
  <c r="AG664" i="2"/>
  <c r="AG315" i="2"/>
  <c r="AG731" i="2"/>
  <c r="AG246" i="2"/>
  <c r="AG237" i="2"/>
  <c r="AG676" i="2"/>
  <c r="AG128" i="2"/>
  <c r="AG513" i="2"/>
  <c r="AG190" i="2"/>
  <c r="AG666" i="2"/>
  <c r="AG702" i="2"/>
  <c r="AG313" i="2"/>
  <c r="AG67" i="2"/>
  <c r="AG59" i="2"/>
  <c r="AG709" i="2"/>
  <c r="AG274" i="2"/>
  <c r="AG281" i="2"/>
  <c r="AG516" i="2"/>
  <c r="AG561" i="2"/>
  <c r="AG36" i="2"/>
  <c r="AG540" i="2"/>
  <c r="AG629" i="2"/>
  <c r="AG282" i="2"/>
  <c r="AG479" i="2"/>
  <c r="AG442" i="2"/>
  <c r="AG198" i="2"/>
  <c r="AG696" i="2"/>
  <c r="AG655" i="2"/>
  <c r="AG228" i="2"/>
  <c r="AG722" i="2"/>
  <c r="AG472" i="2"/>
  <c r="AG159" i="2"/>
  <c r="AG733" i="2"/>
  <c r="AG304" i="2"/>
  <c r="AG95" i="2"/>
  <c r="AG562" i="2"/>
  <c r="AG662" i="2"/>
  <c r="AG509" i="2"/>
  <c r="AG234" i="2"/>
  <c r="AG708" i="2"/>
  <c r="AG627" i="2"/>
  <c r="AG661" i="2"/>
  <c r="AG188" i="2"/>
  <c r="AG528" i="2"/>
  <c r="AG397" i="2"/>
  <c r="AG343" i="2"/>
  <c r="AG641" i="2"/>
  <c r="AG515" i="2"/>
  <c r="AG476" i="2"/>
  <c r="AG367" i="2"/>
  <c r="AG266" i="2"/>
  <c r="AG279" i="2"/>
  <c r="AG705" i="2"/>
  <c r="AG522" i="2"/>
  <c r="AG441" i="2"/>
  <c r="AG191" i="2"/>
  <c r="AG270" i="2"/>
  <c r="AG543" i="2"/>
  <c r="AG125" i="2"/>
  <c r="AG464" i="2"/>
  <c r="AG360" i="2"/>
  <c r="AG380" i="2"/>
  <c r="AG563" i="2"/>
  <c r="AG154" i="2"/>
  <c r="AG638" i="2"/>
  <c r="AG570" i="2"/>
  <c r="AG713" i="2"/>
  <c r="AG300" i="2"/>
  <c r="AG235" i="2"/>
  <c r="AG554" i="2"/>
  <c r="AG294" i="2"/>
  <c r="AG466" i="2"/>
  <c r="AG529" i="2"/>
  <c r="AG398" i="2"/>
  <c r="AG615" i="2"/>
  <c r="AG482" i="2"/>
  <c r="AG695" i="2"/>
  <c r="AG407" i="2"/>
  <c r="AG640" i="2"/>
  <c r="AG674" i="2"/>
  <c r="AG559" i="2"/>
  <c r="AG364" i="2"/>
  <c r="AG258" i="2"/>
  <c r="AG690" i="2"/>
  <c r="AG728" i="2"/>
  <c r="AG598" i="2"/>
  <c r="AG651" i="2"/>
  <c r="AG372" i="2"/>
  <c r="AG706" i="2"/>
  <c r="AG642" i="2"/>
  <c r="AG657" i="2"/>
  <c r="AG675" i="2"/>
  <c r="AG519" i="2"/>
  <c r="AG687" i="2"/>
  <c r="AG633" i="2"/>
  <c r="AG646" i="2"/>
  <c r="AG648" i="2"/>
  <c r="AG527" i="2"/>
  <c r="AG569" i="2"/>
  <c r="AG699" i="2"/>
  <c r="AG704" i="2"/>
  <c r="AG712" i="2"/>
  <c r="AG694" i="2"/>
  <c r="AG727" i="2"/>
  <c r="AG703" i="2"/>
  <c r="AG711" i="2"/>
  <c r="AG726" i="2"/>
  <c r="AG683" i="2"/>
  <c r="AG720" i="2"/>
  <c r="AG656" i="2"/>
  <c r="AF612" i="2"/>
  <c r="AF542" i="2"/>
  <c r="AF531" i="2"/>
  <c r="AF73" i="2"/>
  <c r="AF326" i="2"/>
  <c r="AF389" i="2"/>
  <c r="AF381" i="2"/>
  <c r="AF361" i="2"/>
  <c r="AF574" i="2"/>
  <c r="AF549" i="2"/>
  <c r="AF250" i="2"/>
  <c r="AF431" i="2"/>
  <c r="AF118" i="2"/>
  <c r="AF671" i="2"/>
  <c r="AF96" i="2"/>
  <c r="AF545" i="2"/>
  <c r="AF426" i="2"/>
  <c r="AF663" i="2"/>
  <c r="AF51" i="2"/>
  <c r="AF391" i="2"/>
  <c r="AF459" i="2"/>
  <c r="AF444" i="2"/>
  <c r="AF377" i="2"/>
  <c r="AF220" i="2"/>
  <c r="AF577" i="2"/>
  <c r="AF221" i="2"/>
  <c r="AF271" i="2"/>
  <c r="AF99" i="2"/>
  <c r="AF456" i="2"/>
  <c r="AF628" i="2"/>
  <c r="AF90" i="2"/>
  <c r="AF581" i="2"/>
  <c r="AF340" i="2"/>
  <c r="AF3" i="2"/>
  <c r="AF678" i="2"/>
  <c r="AF76" i="2"/>
  <c r="AF434" i="2"/>
  <c r="AF169" i="2"/>
  <c r="AF165" i="2"/>
  <c r="AF91" i="2"/>
  <c r="AF668" i="2"/>
  <c r="AF357" i="2"/>
  <c r="AF533" i="2"/>
  <c r="AF370" i="2"/>
  <c r="AF81" i="2"/>
  <c r="AF155" i="2"/>
  <c r="AF590" i="2"/>
  <c r="AF192" i="2"/>
  <c r="AF213" i="2"/>
  <c r="AF320" i="2"/>
  <c r="AF498" i="2"/>
  <c r="AF152" i="2"/>
  <c r="AF277" i="2"/>
  <c r="AF435" i="2"/>
  <c r="AF84" i="2"/>
  <c r="AF448" i="2"/>
  <c r="AF500" i="2"/>
  <c r="AF256" i="2"/>
  <c r="AF114" i="2"/>
  <c r="AF362" i="2"/>
  <c r="AF247" i="2"/>
  <c r="AF278" i="2"/>
  <c r="AF260" i="2"/>
  <c r="AF523" i="2"/>
  <c r="AF79" i="2"/>
  <c r="AF124" i="2"/>
  <c r="AF392" i="2"/>
  <c r="AF483" i="2"/>
  <c r="AF363" i="2"/>
  <c r="AF385" i="2"/>
  <c r="AF108" i="2"/>
  <c r="AF412" i="2"/>
  <c r="AF87" i="2"/>
  <c r="AF567" i="2"/>
  <c r="AF239" i="2"/>
  <c r="AF292" i="2"/>
  <c r="AF450" i="2"/>
  <c r="AF222" i="2"/>
  <c r="AF134" i="2"/>
  <c r="AF44" i="2"/>
  <c r="AF286" i="2"/>
  <c r="AF465" i="2"/>
  <c r="AF423" i="2"/>
  <c r="AF110" i="2"/>
  <c r="AF291" i="2"/>
  <c r="AF461" i="2"/>
  <c r="AF226" i="2"/>
  <c r="AF248" i="2"/>
  <c r="AF443" i="2"/>
  <c r="AF355" i="2"/>
  <c r="AF211" i="2"/>
  <c r="AF679" i="2"/>
  <c r="AF607" i="2"/>
  <c r="AF244" i="2"/>
  <c r="AF468" i="2"/>
  <c r="AF85" i="2"/>
  <c r="AF388" i="2"/>
  <c r="AF602" i="2"/>
  <c r="AF150" i="2"/>
  <c r="AF238" i="2"/>
  <c r="AF25" i="2"/>
  <c r="AF86" i="2"/>
  <c r="AF121" i="2"/>
  <c r="AF43" i="2"/>
  <c r="AF359" i="2"/>
  <c r="AF53" i="2"/>
  <c r="AF333" i="2"/>
  <c r="AF13" i="2"/>
  <c r="AF105" i="2"/>
  <c r="AF631" i="2"/>
  <c r="AF34" i="2"/>
  <c r="AF437" i="2"/>
  <c r="AF212" i="2"/>
  <c r="AF493" i="2"/>
  <c r="AF206" i="2"/>
  <c r="AF48" i="2"/>
  <c r="AF303" i="2"/>
  <c r="AF122" i="2"/>
  <c r="AF9" i="2"/>
  <c r="AF521" i="2"/>
  <c r="AF148" i="2"/>
  <c r="AF595" i="2"/>
  <c r="AF61" i="2"/>
  <c r="AF478" i="2"/>
  <c r="AF272" i="2"/>
  <c r="AF325" i="2"/>
  <c r="AF262" i="2"/>
  <c r="AF335" i="2"/>
  <c r="AF157" i="2"/>
  <c r="AF50" i="2"/>
  <c r="AF98" i="2"/>
  <c r="AF14" i="2"/>
  <c r="AF217" i="2"/>
  <c r="AF334" i="2"/>
  <c r="AF698" i="2"/>
  <c r="AF369" i="2"/>
  <c r="AF669" i="2"/>
  <c r="AF285" i="2"/>
  <c r="AF636" i="2"/>
  <c r="AF386" i="2"/>
  <c r="AF268" i="2"/>
  <c r="AF341" i="2"/>
  <c r="AF618" i="2"/>
  <c r="AF432" i="2"/>
  <c r="AF214" i="2"/>
  <c r="AF557" i="2"/>
  <c r="AF427" i="2"/>
  <c r="AF317" i="2"/>
  <c r="AF171" i="2"/>
  <c r="AF351" i="2"/>
  <c r="AF29" i="2"/>
  <c r="AF119" i="2"/>
  <c r="AF11" i="2"/>
  <c r="AF318" i="2"/>
  <c r="AF455" i="2"/>
  <c r="AF724" i="2"/>
  <c r="AF26" i="2"/>
  <c r="AF541" i="2"/>
  <c r="AF494" i="2"/>
  <c r="AF402" i="2"/>
  <c r="AF322" i="2"/>
  <c r="AF245" i="2"/>
  <c r="AF139" i="2"/>
  <c r="AF242" i="2"/>
  <c r="AF218" i="2"/>
  <c r="AF480" i="2"/>
  <c r="AF622" i="2"/>
  <c r="AF508" i="2"/>
  <c r="AF219" i="2"/>
  <c r="AF564" i="2"/>
  <c r="AF353" i="2"/>
  <c r="AF197" i="2"/>
  <c r="AF514" i="2"/>
  <c r="AF576" i="2"/>
  <c r="AF311" i="2"/>
  <c r="AF652" i="2"/>
  <c r="AF594" i="2"/>
  <c r="AF488" i="2"/>
  <c r="AF491" i="2"/>
  <c r="AF610" i="2"/>
  <c r="AF131" i="2"/>
  <c r="AF644" i="2"/>
  <c r="AF608" i="2"/>
  <c r="AF40" i="2"/>
  <c r="AF224" i="2"/>
  <c r="AF257" i="2"/>
  <c r="AF495" i="2"/>
  <c r="AF458" i="2"/>
  <c r="AF587" i="2"/>
  <c r="AF457" i="2"/>
  <c r="AF310" i="2"/>
  <c r="AF182" i="2"/>
  <c r="AF592" i="2"/>
  <c r="AF101" i="2"/>
  <c r="AF287" i="2"/>
  <c r="AF6" i="2"/>
  <c r="AF616" i="2"/>
  <c r="AF232" i="2"/>
  <c r="AF623" i="2"/>
  <c r="AF639" i="2"/>
  <c r="AF106" i="2"/>
  <c r="AF550" i="2"/>
  <c r="AF130" i="2"/>
  <c r="AF634" i="2"/>
  <c r="AF295" i="2"/>
  <c r="AF180" i="2"/>
  <c r="AF474" i="2"/>
  <c r="AF52" i="2"/>
  <c r="AF471" i="2"/>
  <c r="AF142" i="2"/>
  <c r="AF501" i="2"/>
  <c r="AF49" i="2"/>
  <c r="AF393" i="2"/>
  <c r="AF305" i="2"/>
  <c r="AF463" i="2"/>
  <c r="AF74" i="2"/>
  <c r="AF69" i="2"/>
  <c r="AF299" i="2"/>
  <c r="AF127" i="2"/>
  <c r="AF416" i="2"/>
  <c r="AF566" i="2"/>
  <c r="AF445" i="2"/>
  <c r="AF537" i="2"/>
  <c r="AF204" i="2"/>
  <c r="AF306" i="2"/>
  <c r="AF147" i="2"/>
  <c r="AF223" i="2"/>
  <c r="AF62" i="2"/>
  <c r="AF689" i="2"/>
  <c r="AF179" i="2"/>
  <c r="AF18" i="2"/>
  <c r="AF156" i="2"/>
  <c r="AF77" i="2"/>
  <c r="AF307" i="2"/>
  <c r="AF12" i="2"/>
  <c r="AF518" i="2"/>
  <c r="AF504" i="2"/>
  <c r="AF384" i="2"/>
  <c r="AF499" i="2"/>
  <c r="AF484" i="2"/>
  <c r="AF46" i="2"/>
  <c r="AF686" i="2"/>
  <c r="AF45" i="2"/>
  <c r="AF395" i="2"/>
  <c r="AF439" i="2"/>
  <c r="AF342" i="2"/>
  <c r="AF72" i="2"/>
  <c r="AF115" i="2"/>
  <c r="AF424" i="2"/>
  <c r="AF469" i="2"/>
  <c r="AF632" i="2"/>
  <c r="AF301" i="2"/>
  <c r="AF331" i="2"/>
  <c r="AF688" i="2"/>
  <c r="AF436" i="2"/>
  <c r="AF129" i="2"/>
  <c r="AF568" i="2"/>
  <c r="AF433" i="2"/>
  <c r="AF16" i="2"/>
  <c r="AF376" i="2"/>
  <c r="AF546" i="2"/>
  <c r="AF338" i="2"/>
  <c r="AF571" i="2"/>
  <c r="AF368" i="2"/>
  <c r="AF596" i="2"/>
  <c r="AF23" i="2"/>
  <c r="AF725" i="2"/>
  <c r="AF408" i="2"/>
  <c r="AF486" i="2"/>
  <c r="AF396" i="2"/>
  <c r="AF660" i="2"/>
  <c r="AF302" i="2"/>
  <c r="AF524" i="2"/>
  <c r="AF70" i="2"/>
  <c r="AF58" i="2"/>
  <c r="AF401" i="2"/>
  <c r="AF404" i="2"/>
  <c r="AF316" i="2"/>
  <c r="AF473" i="2"/>
  <c r="AF438" i="2"/>
  <c r="AF429" i="2"/>
  <c r="AF419" i="2"/>
  <c r="AF400" i="2"/>
  <c r="AF174" i="2"/>
  <c r="AF82" i="2"/>
  <c r="AF251" i="2"/>
  <c r="AF202" i="2"/>
  <c r="AF414" i="2"/>
  <c r="AF243" i="2"/>
  <c r="AF264" i="2"/>
  <c r="AF560" i="2"/>
  <c r="AF200" i="2"/>
  <c r="AF532" i="2"/>
  <c r="AF538" i="2"/>
  <c r="AF4" i="2"/>
  <c r="AF207" i="2"/>
  <c r="AF109" i="2"/>
  <c r="AF336" i="2"/>
  <c r="AF97" i="2"/>
  <c r="AF185" i="2"/>
  <c r="AF475" i="2"/>
  <c r="AF55" i="2"/>
  <c r="AF167" i="2"/>
  <c r="AF265" i="2"/>
  <c r="AF298" i="2"/>
  <c r="AF691" i="2"/>
  <c r="AF288" i="2"/>
  <c r="AF626" i="2"/>
  <c r="AF89" i="2"/>
  <c r="AF406" i="2"/>
  <c r="AF215" i="2"/>
  <c r="AF194" i="2"/>
  <c r="AF259" i="2"/>
  <c r="AF422" i="2"/>
  <c r="AF94" i="2"/>
  <c r="AF83" i="2"/>
  <c r="AF520" i="2"/>
  <c r="AF575" i="2"/>
  <c r="AF645" i="2"/>
  <c r="AF349" i="2"/>
  <c r="AF186" i="2"/>
  <c r="AF253" i="2"/>
  <c r="AF525" i="2"/>
  <c r="AF57" i="2"/>
  <c r="AF617" i="2"/>
  <c r="AF189" i="2"/>
  <c r="AF324" i="2"/>
  <c r="AF249" i="2"/>
  <c r="AF462" i="2"/>
  <c r="AF344" i="2"/>
  <c r="AF394" i="2"/>
  <c r="AF293" i="2"/>
  <c r="AF80" i="2"/>
  <c r="AF160" i="2"/>
  <c r="AF177" i="2"/>
  <c r="AF347" i="2"/>
  <c r="AF446" i="2"/>
  <c r="AF195" i="2"/>
  <c r="AF717" i="2"/>
  <c r="AF296" i="2"/>
  <c r="AF252" i="2"/>
  <c r="AF273" i="2"/>
  <c r="AF30" i="2"/>
  <c r="AF624" i="2"/>
  <c r="AF93" i="2"/>
  <c r="AF565" i="2"/>
  <c r="AF112" i="2"/>
  <c r="AF10" i="2"/>
  <c r="AF140" i="2"/>
  <c r="AF153" i="2"/>
  <c r="AF673" i="2"/>
  <c r="AF31" i="2"/>
  <c r="AF149" i="2"/>
  <c r="AF551" i="2"/>
  <c r="AF60" i="2"/>
  <c r="AF7" i="2"/>
  <c r="AF209" i="2"/>
  <c r="AF588" i="2"/>
  <c r="AF332" i="2"/>
  <c r="AF42" i="2"/>
  <c r="AF136" i="2"/>
  <c r="AF103" i="2"/>
  <c r="AF605" i="2"/>
  <c r="AF205" i="2"/>
  <c r="AF503" i="2"/>
  <c r="AF183" i="2"/>
  <c r="AF38" i="2"/>
  <c r="AF684" i="2"/>
  <c r="AF417" i="2"/>
  <c r="AF24" i="2"/>
  <c r="AF534" i="2"/>
  <c r="AF113" i="2"/>
  <c r="AF187" i="2"/>
  <c r="AF547" i="2"/>
  <c r="AF8" i="2"/>
  <c r="AF579" i="2"/>
  <c r="AF208" i="2"/>
  <c r="AF138" i="2"/>
  <c r="AF672" i="2"/>
  <c r="AF263" i="2"/>
  <c r="AF104" i="2"/>
  <c r="AF312" i="2"/>
  <c r="AF2" i="2"/>
  <c r="AF348" i="2"/>
  <c r="AF467" i="2"/>
  <c r="AF254" i="2"/>
  <c r="AF366" i="2"/>
  <c r="AF75" i="2"/>
  <c r="AF682" i="2"/>
  <c r="AF637" i="2"/>
  <c r="AF329" i="2"/>
  <c r="AF613" i="2"/>
  <c r="AF314" i="2"/>
  <c r="AF151" i="2"/>
  <c r="AF573" i="2"/>
  <c r="AF510" i="2"/>
  <c r="AF225" i="2"/>
  <c r="AF276" i="2"/>
  <c r="AF68" i="2"/>
  <c r="AF614" i="2"/>
  <c r="AF92" i="2"/>
  <c r="AF37" i="2"/>
  <c r="AF350" i="2"/>
  <c r="AF15" i="2"/>
  <c r="AF107" i="2"/>
  <c r="AF485" i="2"/>
  <c r="AF230" i="2"/>
  <c r="AF175" i="2"/>
  <c r="AF63" i="2"/>
  <c r="AF330" i="2"/>
  <c r="AF201" i="2"/>
  <c r="AF172" i="2"/>
  <c r="AF556" i="2"/>
  <c r="AF196" i="2"/>
  <c r="AF352" i="2"/>
  <c r="AF650" i="2"/>
  <c r="AF21" i="2"/>
  <c r="AF625" i="2"/>
  <c r="AF289" i="2"/>
  <c r="AF635" i="2"/>
  <c r="AF161" i="2"/>
  <c r="AF210" i="2"/>
  <c r="AF41" i="2"/>
  <c r="AF227" i="2"/>
  <c r="AF354" i="2"/>
  <c r="AF492" i="2"/>
  <c r="AF181" i="2"/>
  <c r="AF506" i="2"/>
  <c r="AF701" i="2"/>
  <c r="AF535" i="2"/>
  <c r="AF585" i="2"/>
  <c r="AF173" i="2"/>
  <c r="AF27" i="2"/>
  <c r="AF284" i="2"/>
  <c r="AF32" i="2"/>
  <c r="AF658" i="2"/>
  <c r="AF233" i="2"/>
  <c r="AF309" i="2"/>
  <c r="AF102" i="2"/>
  <c r="AF730" i="2"/>
  <c r="AF604" i="2"/>
  <c r="AF552" i="2"/>
  <c r="AF178" i="2"/>
  <c r="AF693" i="2"/>
  <c r="AF126" i="2"/>
  <c r="AF418" i="2"/>
  <c r="AF489" i="2"/>
  <c r="AF319" i="2"/>
  <c r="AF19" i="2"/>
  <c r="AF390" i="2"/>
  <c r="AF447" i="2"/>
  <c r="AF143" i="2"/>
  <c r="AF88" i="2"/>
  <c r="AF56" i="2"/>
  <c r="AF280" i="2"/>
  <c r="AF544" i="2"/>
  <c r="AF589" i="2"/>
  <c r="AF33" i="2"/>
  <c r="AF453" i="2"/>
  <c r="AF345" i="2"/>
  <c r="AF582" i="2"/>
  <c r="AF78" i="2"/>
  <c r="AF667" i="2"/>
  <c r="AF659" i="2"/>
  <c r="AF420" i="2"/>
  <c r="AF382" i="2"/>
  <c r="AF410" i="2"/>
  <c r="AF5" i="2"/>
  <c r="AF240" i="2"/>
  <c r="AF578" i="2"/>
  <c r="AF511" i="2"/>
  <c r="AF64" i="2"/>
  <c r="AF697" i="2"/>
  <c r="AF729" i="2"/>
  <c r="AF413" i="2"/>
  <c r="AF723" i="2"/>
  <c r="AF665" i="2"/>
  <c r="AF700" i="2"/>
  <c r="AF621" i="2"/>
  <c r="AF339" i="2"/>
  <c r="AF327" i="2"/>
  <c r="AF116" i="2"/>
  <c r="AF229" i="2"/>
  <c r="AF379" i="2"/>
  <c r="AF328" i="2"/>
  <c r="AF164" i="2"/>
  <c r="AF184" i="2"/>
  <c r="AF375" i="2"/>
  <c r="AF100" i="2"/>
  <c r="AF653" i="2"/>
  <c r="AF145" i="2"/>
  <c r="AF111" i="2"/>
  <c r="AF17" i="2"/>
  <c r="AF20" i="2"/>
  <c r="AF600" i="2"/>
  <c r="AF28" i="2"/>
  <c r="AF526" i="2"/>
  <c r="AF530" i="2"/>
  <c r="AF721" i="2"/>
  <c r="AF681" i="2"/>
  <c r="AF591" i="2"/>
  <c r="AF163" i="2"/>
  <c r="AF477" i="2"/>
  <c r="AF507" i="2"/>
  <c r="AF714" i="2"/>
  <c r="AF120" i="2"/>
  <c r="AF383" i="2"/>
  <c r="AF470" i="2"/>
  <c r="AF572" i="2"/>
  <c r="AF199" i="2"/>
  <c r="AF593" i="2"/>
  <c r="AF387" i="2"/>
  <c r="AF241" i="2"/>
  <c r="AF158" i="2"/>
  <c r="AF203" i="2"/>
  <c r="AF630" i="2"/>
  <c r="AF123" i="2"/>
  <c r="AF460" i="2"/>
  <c r="AF308" i="2"/>
  <c r="AF539" i="2"/>
  <c r="AF374" i="2"/>
  <c r="AF168" i="2"/>
  <c r="AF22" i="2"/>
  <c r="AF430" i="2"/>
  <c r="AF421" i="2"/>
  <c r="AF449" i="2"/>
  <c r="AF323" i="2"/>
  <c r="AF553" i="2"/>
  <c r="AF321" i="2"/>
  <c r="AF71" i="2"/>
  <c r="AF609" i="2"/>
  <c r="AF707" i="2"/>
  <c r="AF275" i="2"/>
  <c r="AF599" i="2"/>
  <c r="AF356" i="2"/>
  <c r="AF54" i="2"/>
  <c r="AF451" i="2"/>
  <c r="AF555" i="2"/>
  <c r="AF454" i="2"/>
  <c r="AF358" i="2"/>
  <c r="AF685" i="2"/>
  <c r="AF146" i="2"/>
  <c r="AF719" i="2"/>
  <c r="AF597" i="2"/>
  <c r="AF496" i="2"/>
  <c r="AF267" i="2"/>
  <c r="AF497" i="2"/>
  <c r="AF611" i="2"/>
  <c r="AF584" i="2"/>
  <c r="AF283" i="2"/>
  <c r="AF117" i="2"/>
  <c r="AF452" i="2"/>
  <c r="AF583" i="2"/>
  <c r="AF718" i="2"/>
  <c r="AF502" i="2"/>
  <c r="AF141" i="2"/>
  <c r="AF619" i="2"/>
  <c r="AF216" i="2"/>
  <c r="AF425" i="2"/>
  <c r="AF236" i="2"/>
  <c r="AF601" i="2"/>
  <c r="AF732" i="2"/>
  <c r="AF405" i="2"/>
  <c r="AF428" i="2"/>
  <c r="AF35" i="2"/>
  <c r="AF548" i="2"/>
  <c r="AF137" i="2"/>
  <c r="AF654" i="2"/>
  <c r="AF536" i="2"/>
  <c r="AF649" i="2"/>
  <c r="AF643" i="2"/>
  <c r="AF231" i="2"/>
  <c r="AF670" i="2"/>
  <c r="AF403" i="2"/>
  <c r="AF481" i="2"/>
  <c r="AF346" i="2"/>
  <c r="AF512" i="2"/>
  <c r="AF135" i="2"/>
  <c r="AF409" i="2"/>
  <c r="AF39" i="2"/>
  <c r="AF132" i="2"/>
  <c r="AF411" i="2"/>
  <c r="AF710" i="2"/>
  <c r="AF65" i="2"/>
  <c r="AF365" i="2"/>
  <c r="AF677" i="2"/>
  <c r="AF715" i="2"/>
  <c r="AF487" i="2"/>
  <c r="AF166" i="2"/>
  <c r="AF176" i="2"/>
  <c r="AF490" i="2"/>
  <c r="AF603" i="2"/>
  <c r="AF66" i="2"/>
  <c r="AF255" i="2"/>
  <c r="AF170" i="2"/>
  <c r="AF558" i="2"/>
  <c r="AF290" i="2"/>
  <c r="AF144" i="2"/>
  <c r="AF399" i="2"/>
  <c r="AF261" i="2"/>
  <c r="AF297" i="2"/>
  <c r="AF620" i="2"/>
  <c r="AF680" i="2"/>
  <c r="AF269" i="2"/>
  <c r="AF692" i="2"/>
  <c r="AF517" i="2"/>
  <c r="AF133" i="2"/>
  <c r="AF371" i="2"/>
  <c r="AF505" i="2"/>
  <c r="AF337" i="2"/>
  <c r="AF193" i="2"/>
  <c r="AF606" i="2"/>
  <c r="AF47" i="2"/>
  <c r="AF373" i="2"/>
  <c r="AF440" i="2"/>
  <c r="AF586" i="2"/>
  <c r="AF716" i="2"/>
  <c r="AF647" i="2"/>
  <c r="AF415" i="2"/>
  <c r="AF580" i="2"/>
  <c r="AF378" i="2"/>
  <c r="AF162" i="2"/>
  <c r="AF664" i="2"/>
  <c r="AF315" i="2"/>
  <c r="AF731" i="2"/>
  <c r="AF246" i="2"/>
  <c r="AF237" i="2"/>
  <c r="AF676" i="2"/>
  <c r="AF128" i="2"/>
  <c r="AF513" i="2"/>
  <c r="AF190" i="2"/>
  <c r="AF666" i="2"/>
  <c r="AF702" i="2"/>
  <c r="AF313" i="2"/>
  <c r="AF67" i="2"/>
  <c r="AF59" i="2"/>
  <c r="AF709" i="2"/>
  <c r="AF274" i="2"/>
  <c r="AF281" i="2"/>
  <c r="AF516" i="2"/>
  <c r="AF561" i="2"/>
  <c r="AF36" i="2"/>
  <c r="AF540" i="2"/>
  <c r="AF629" i="2"/>
  <c r="AF282" i="2"/>
  <c r="AF479" i="2"/>
  <c r="AF442" i="2"/>
  <c r="AF198" i="2"/>
  <c r="AF696" i="2"/>
  <c r="AF655" i="2"/>
  <c r="AF228" i="2"/>
  <c r="AF722" i="2"/>
  <c r="AF472" i="2"/>
  <c r="AF159" i="2"/>
  <c r="AF733" i="2"/>
  <c r="AF304" i="2"/>
  <c r="AF95" i="2"/>
  <c r="AF562" i="2"/>
  <c r="AF662" i="2"/>
  <c r="AF509" i="2"/>
  <c r="AF234" i="2"/>
  <c r="AF708" i="2"/>
  <c r="AF627" i="2"/>
  <c r="AF661" i="2"/>
  <c r="AF188" i="2"/>
  <c r="AF528" i="2"/>
  <c r="AF397" i="2"/>
  <c r="AF343" i="2"/>
  <c r="AF641" i="2"/>
  <c r="AF515" i="2"/>
  <c r="AF476" i="2"/>
  <c r="AF367" i="2"/>
  <c r="AF266" i="2"/>
  <c r="AF279" i="2"/>
  <c r="AF705" i="2"/>
  <c r="AF522" i="2"/>
  <c r="AF441" i="2"/>
  <c r="AF191" i="2"/>
  <c r="AF270" i="2"/>
  <c r="AF543" i="2"/>
  <c r="AF125" i="2"/>
  <c r="AF464" i="2"/>
  <c r="AF360" i="2"/>
  <c r="AF380" i="2"/>
  <c r="AF563" i="2"/>
  <c r="AF154" i="2"/>
  <c r="AF638" i="2"/>
  <c r="AF570" i="2"/>
  <c r="AF713" i="2"/>
  <c r="AF300" i="2"/>
  <c r="AF235" i="2"/>
  <c r="AF554" i="2"/>
  <c r="AF294" i="2"/>
  <c r="AF466" i="2"/>
  <c r="AF529" i="2"/>
  <c r="AF398" i="2"/>
  <c r="AF615" i="2"/>
  <c r="AF482" i="2"/>
  <c r="AF695" i="2"/>
  <c r="AF407" i="2"/>
  <c r="AF640" i="2"/>
  <c r="AF674" i="2"/>
  <c r="AF559" i="2"/>
  <c r="AF364" i="2"/>
  <c r="AF258" i="2"/>
  <c r="AF690" i="2"/>
  <c r="AF728" i="2"/>
  <c r="AF598" i="2"/>
  <c r="AF651" i="2"/>
  <c r="AF372" i="2"/>
  <c r="AF706" i="2"/>
  <c r="AF642" i="2"/>
  <c r="AF657" i="2"/>
  <c r="AF675" i="2"/>
  <c r="AF519" i="2"/>
  <c r="AF687" i="2"/>
  <c r="AF633" i="2"/>
  <c r="AF646" i="2"/>
  <c r="AF648" i="2"/>
  <c r="AF527" i="2"/>
  <c r="AF569" i="2"/>
  <c r="AF699" i="2"/>
  <c r="AF704" i="2"/>
  <c r="AF712" i="2"/>
  <c r="AF694" i="2"/>
  <c r="AF727" i="2"/>
  <c r="AF703" i="2"/>
  <c r="AF711" i="2"/>
  <c r="AF726" i="2"/>
  <c r="AF683" i="2"/>
  <c r="AF720" i="2"/>
  <c r="AF656" i="2"/>
  <c r="AE612" i="2"/>
  <c r="AE542" i="2"/>
  <c r="AE531" i="2"/>
  <c r="AE73" i="2"/>
  <c r="AE326" i="2"/>
  <c r="AE389" i="2"/>
  <c r="AE381" i="2"/>
  <c r="AE361" i="2"/>
  <c r="AE574" i="2"/>
  <c r="AE549" i="2"/>
  <c r="AE250" i="2"/>
  <c r="AE431" i="2"/>
  <c r="AE118" i="2"/>
  <c r="AE671" i="2"/>
  <c r="AE96" i="2"/>
  <c r="AE545" i="2"/>
  <c r="AE426" i="2"/>
  <c r="AE663" i="2"/>
  <c r="AE51" i="2"/>
  <c r="AE391" i="2"/>
  <c r="AE459" i="2"/>
  <c r="AE444" i="2"/>
  <c r="AE377" i="2"/>
  <c r="AE220" i="2"/>
  <c r="AE577" i="2"/>
  <c r="AE221" i="2"/>
  <c r="AE271" i="2"/>
  <c r="AE99" i="2"/>
  <c r="AE456" i="2"/>
  <c r="AE628" i="2"/>
  <c r="AE90" i="2"/>
  <c r="AE581" i="2"/>
  <c r="AE340" i="2"/>
  <c r="AE3" i="2"/>
  <c r="AE678" i="2"/>
  <c r="AE76" i="2"/>
  <c r="AE434" i="2"/>
  <c r="AE169" i="2"/>
  <c r="AE165" i="2"/>
  <c r="AE91" i="2"/>
  <c r="AE668" i="2"/>
  <c r="AE357" i="2"/>
  <c r="AE533" i="2"/>
  <c r="AE370" i="2"/>
  <c r="AE81" i="2"/>
  <c r="AE155" i="2"/>
  <c r="AE590" i="2"/>
  <c r="AE192" i="2"/>
  <c r="AE213" i="2"/>
  <c r="AE320" i="2"/>
  <c r="AE498" i="2"/>
  <c r="AE152" i="2"/>
  <c r="AE277" i="2"/>
  <c r="AE435" i="2"/>
  <c r="AE84" i="2"/>
  <c r="AE448" i="2"/>
  <c r="AE500" i="2"/>
  <c r="AE256" i="2"/>
  <c r="AE114" i="2"/>
  <c r="AE362" i="2"/>
  <c r="AE247" i="2"/>
  <c r="AE278" i="2"/>
  <c r="AE260" i="2"/>
  <c r="AE523" i="2"/>
  <c r="AE79" i="2"/>
  <c r="AE124" i="2"/>
  <c r="AE392" i="2"/>
  <c r="AE483" i="2"/>
  <c r="AE363" i="2"/>
  <c r="AE385" i="2"/>
  <c r="AE108" i="2"/>
  <c r="AE412" i="2"/>
  <c r="AE87" i="2"/>
  <c r="AE567" i="2"/>
  <c r="AE239" i="2"/>
  <c r="AE292" i="2"/>
  <c r="AE450" i="2"/>
  <c r="AE222" i="2"/>
  <c r="AE134" i="2"/>
  <c r="AE44" i="2"/>
  <c r="AE286" i="2"/>
  <c r="AE465" i="2"/>
  <c r="AE423" i="2"/>
  <c r="AE110" i="2"/>
  <c r="AE291" i="2"/>
  <c r="AE461" i="2"/>
  <c r="AE226" i="2"/>
  <c r="AE248" i="2"/>
  <c r="AE443" i="2"/>
  <c r="AE355" i="2"/>
  <c r="AE211" i="2"/>
  <c r="AE679" i="2"/>
  <c r="AE607" i="2"/>
  <c r="AE244" i="2"/>
  <c r="AE468" i="2"/>
  <c r="AE85" i="2"/>
  <c r="AE388" i="2"/>
  <c r="AE602" i="2"/>
  <c r="AE150" i="2"/>
  <c r="AE238" i="2"/>
  <c r="AE25" i="2"/>
  <c r="AE86" i="2"/>
  <c r="AE121" i="2"/>
  <c r="AE43" i="2"/>
  <c r="AE359" i="2"/>
  <c r="AE53" i="2"/>
  <c r="AE333" i="2"/>
  <c r="AE13" i="2"/>
  <c r="AE105" i="2"/>
  <c r="AE631" i="2"/>
  <c r="AE34" i="2"/>
  <c r="AE437" i="2"/>
  <c r="AE212" i="2"/>
  <c r="AE493" i="2"/>
  <c r="AE206" i="2"/>
  <c r="AE48" i="2"/>
  <c r="AE303" i="2"/>
  <c r="AE122" i="2"/>
  <c r="AE9" i="2"/>
  <c r="AE521" i="2"/>
  <c r="AE148" i="2"/>
  <c r="AE595" i="2"/>
  <c r="AE61" i="2"/>
  <c r="AE478" i="2"/>
  <c r="AE272" i="2"/>
  <c r="AE325" i="2"/>
  <c r="AE262" i="2"/>
  <c r="AE335" i="2"/>
  <c r="AE157" i="2"/>
  <c r="AE50" i="2"/>
  <c r="AE98" i="2"/>
  <c r="AE14" i="2"/>
  <c r="AE217" i="2"/>
  <c r="AE334" i="2"/>
  <c r="AE698" i="2"/>
  <c r="AE369" i="2"/>
  <c r="AE669" i="2"/>
  <c r="AE285" i="2"/>
  <c r="AE636" i="2"/>
  <c r="AE386" i="2"/>
  <c r="AE268" i="2"/>
  <c r="AE341" i="2"/>
  <c r="AE618" i="2"/>
  <c r="AE432" i="2"/>
  <c r="AE214" i="2"/>
  <c r="AE557" i="2"/>
  <c r="AE427" i="2"/>
  <c r="AE317" i="2"/>
  <c r="AE171" i="2"/>
  <c r="AE351" i="2"/>
  <c r="AE29" i="2"/>
  <c r="AE119" i="2"/>
  <c r="AE11" i="2"/>
  <c r="AE318" i="2"/>
  <c r="AE455" i="2"/>
  <c r="AE724" i="2"/>
  <c r="AE26" i="2"/>
  <c r="AE541" i="2"/>
  <c r="AE494" i="2"/>
  <c r="AE402" i="2"/>
  <c r="AE322" i="2"/>
  <c r="AE245" i="2"/>
  <c r="AE139" i="2"/>
  <c r="AE242" i="2"/>
  <c r="AE218" i="2"/>
  <c r="AE480" i="2"/>
  <c r="AE622" i="2"/>
  <c r="AE508" i="2"/>
  <c r="AE219" i="2"/>
  <c r="AE564" i="2"/>
  <c r="AE353" i="2"/>
  <c r="AE197" i="2"/>
  <c r="AE514" i="2"/>
  <c r="AE576" i="2"/>
  <c r="AE311" i="2"/>
  <c r="AE652" i="2"/>
  <c r="AE594" i="2"/>
  <c r="AE488" i="2"/>
  <c r="AE491" i="2"/>
  <c r="AE610" i="2"/>
  <c r="AE131" i="2"/>
  <c r="AE644" i="2"/>
  <c r="AE608" i="2"/>
  <c r="AE40" i="2"/>
  <c r="AE224" i="2"/>
  <c r="AE257" i="2"/>
  <c r="AE495" i="2"/>
  <c r="AE458" i="2"/>
  <c r="AE587" i="2"/>
  <c r="AE457" i="2"/>
  <c r="AE310" i="2"/>
  <c r="AE182" i="2"/>
  <c r="AE592" i="2"/>
  <c r="AE101" i="2"/>
  <c r="AE287" i="2"/>
  <c r="AE6" i="2"/>
  <c r="AE616" i="2"/>
  <c r="AE232" i="2"/>
  <c r="AE623" i="2"/>
  <c r="AE639" i="2"/>
  <c r="AE106" i="2"/>
  <c r="AE550" i="2"/>
  <c r="AE130" i="2"/>
  <c r="AE634" i="2"/>
  <c r="AE295" i="2"/>
  <c r="AE180" i="2"/>
  <c r="AE474" i="2"/>
  <c r="AE52" i="2"/>
  <c r="AE471" i="2"/>
  <c r="AE142" i="2"/>
  <c r="AE501" i="2"/>
  <c r="AE49" i="2"/>
  <c r="AE393" i="2"/>
  <c r="AE305" i="2"/>
  <c r="AE463" i="2"/>
  <c r="AE74" i="2"/>
  <c r="AE69" i="2"/>
  <c r="AE299" i="2"/>
  <c r="AE127" i="2"/>
  <c r="AE416" i="2"/>
  <c r="AE566" i="2"/>
  <c r="AE445" i="2"/>
  <c r="AE537" i="2"/>
  <c r="AE204" i="2"/>
  <c r="AE306" i="2"/>
  <c r="AE147" i="2"/>
  <c r="AE223" i="2"/>
  <c r="AE62" i="2"/>
  <c r="AE689" i="2"/>
  <c r="AE179" i="2"/>
  <c r="AE18" i="2"/>
  <c r="AE156" i="2"/>
  <c r="AE77" i="2"/>
  <c r="AE307" i="2"/>
  <c r="AE12" i="2"/>
  <c r="AE518" i="2"/>
  <c r="AE504" i="2"/>
  <c r="AE384" i="2"/>
  <c r="AE499" i="2"/>
  <c r="AE484" i="2"/>
  <c r="AE46" i="2"/>
  <c r="AE686" i="2"/>
  <c r="AE45" i="2"/>
  <c r="AE395" i="2"/>
  <c r="AE439" i="2"/>
  <c r="AE342" i="2"/>
  <c r="AE72" i="2"/>
  <c r="AE115" i="2"/>
  <c r="AE424" i="2"/>
  <c r="AE469" i="2"/>
  <c r="AE632" i="2"/>
  <c r="AE301" i="2"/>
  <c r="AE331" i="2"/>
  <c r="AE688" i="2"/>
  <c r="AE436" i="2"/>
  <c r="AE129" i="2"/>
  <c r="AE568" i="2"/>
  <c r="AE433" i="2"/>
  <c r="AE16" i="2"/>
  <c r="AE376" i="2"/>
  <c r="AE546" i="2"/>
  <c r="AE338" i="2"/>
  <c r="AE571" i="2"/>
  <c r="AE368" i="2"/>
  <c r="AE596" i="2"/>
  <c r="AE23" i="2"/>
  <c r="AE725" i="2"/>
  <c r="AE408" i="2"/>
  <c r="AE486" i="2"/>
  <c r="AE396" i="2"/>
  <c r="AE660" i="2"/>
  <c r="AE302" i="2"/>
  <c r="AE524" i="2"/>
  <c r="AE70" i="2"/>
  <c r="AE58" i="2"/>
  <c r="AE401" i="2"/>
  <c r="AE404" i="2"/>
  <c r="AE316" i="2"/>
  <c r="AE473" i="2"/>
  <c r="AE438" i="2"/>
  <c r="AE429" i="2"/>
  <c r="AE419" i="2"/>
  <c r="AE400" i="2"/>
  <c r="AE174" i="2"/>
  <c r="AE82" i="2"/>
  <c r="AE251" i="2"/>
  <c r="AE202" i="2"/>
  <c r="AE414" i="2"/>
  <c r="AE243" i="2"/>
  <c r="AE264" i="2"/>
  <c r="AE560" i="2"/>
  <c r="AE200" i="2"/>
  <c r="AE532" i="2"/>
  <c r="AE538" i="2"/>
  <c r="AE4" i="2"/>
  <c r="AE207" i="2"/>
  <c r="AE109" i="2"/>
  <c r="AE336" i="2"/>
  <c r="AE97" i="2"/>
  <c r="AE185" i="2"/>
  <c r="AE475" i="2"/>
  <c r="AE55" i="2"/>
  <c r="AE167" i="2"/>
  <c r="AE265" i="2"/>
  <c r="AE298" i="2"/>
  <c r="AE691" i="2"/>
  <c r="AE288" i="2"/>
  <c r="AE626" i="2"/>
  <c r="AE89" i="2"/>
  <c r="AE406" i="2"/>
  <c r="AE215" i="2"/>
  <c r="AE194" i="2"/>
  <c r="AE259" i="2"/>
  <c r="AE422" i="2"/>
  <c r="AE94" i="2"/>
  <c r="AE83" i="2"/>
  <c r="AE520" i="2"/>
  <c r="AE575" i="2"/>
  <c r="AE645" i="2"/>
  <c r="AE349" i="2"/>
  <c r="AE186" i="2"/>
  <c r="AE253" i="2"/>
  <c r="AE525" i="2"/>
  <c r="AE57" i="2"/>
  <c r="AE617" i="2"/>
  <c r="AE189" i="2"/>
  <c r="AE324" i="2"/>
  <c r="AE249" i="2"/>
  <c r="AE462" i="2"/>
  <c r="AE344" i="2"/>
  <c r="AE394" i="2"/>
  <c r="AE293" i="2"/>
  <c r="AE80" i="2"/>
  <c r="AE160" i="2"/>
  <c r="AE177" i="2"/>
  <c r="AE347" i="2"/>
  <c r="AE446" i="2"/>
  <c r="AE195" i="2"/>
  <c r="AE717" i="2"/>
  <c r="AE296" i="2"/>
  <c r="AE252" i="2"/>
  <c r="AE273" i="2"/>
  <c r="AE30" i="2"/>
  <c r="AE624" i="2"/>
  <c r="AE93" i="2"/>
  <c r="AE565" i="2"/>
  <c r="AE112" i="2"/>
  <c r="AE10" i="2"/>
  <c r="AE140" i="2"/>
  <c r="AE153" i="2"/>
  <c r="AE673" i="2"/>
  <c r="AE31" i="2"/>
  <c r="AE149" i="2"/>
  <c r="AE551" i="2"/>
  <c r="AE60" i="2"/>
  <c r="AE7" i="2"/>
  <c r="AE209" i="2"/>
  <c r="AE588" i="2"/>
  <c r="AE332" i="2"/>
  <c r="AE42" i="2"/>
  <c r="AE136" i="2"/>
  <c r="AE103" i="2"/>
  <c r="AE605" i="2"/>
  <c r="AE205" i="2"/>
  <c r="AE503" i="2"/>
  <c r="AE183" i="2"/>
  <c r="AE38" i="2"/>
  <c r="AE684" i="2"/>
  <c r="AE417" i="2"/>
  <c r="AE24" i="2"/>
  <c r="AE534" i="2"/>
  <c r="AE113" i="2"/>
  <c r="AE187" i="2"/>
  <c r="AE547" i="2"/>
  <c r="AE8" i="2"/>
  <c r="AE579" i="2"/>
  <c r="AE208" i="2"/>
  <c r="AE138" i="2"/>
  <c r="AE672" i="2"/>
  <c r="AE263" i="2"/>
  <c r="AE104" i="2"/>
  <c r="AE312" i="2"/>
  <c r="AE2" i="2"/>
  <c r="AE348" i="2"/>
  <c r="AE467" i="2"/>
  <c r="AE254" i="2"/>
  <c r="AE366" i="2"/>
  <c r="AE75" i="2"/>
  <c r="AE682" i="2"/>
  <c r="AE637" i="2"/>
  <c r="AE329" i="2"/>
  <c r="AE613" i="2"/>
  <c r="AE314" i="2"/>
  <c r="AE151" i="2"/>
  <c r="AE573" i="2"/>
  <c r="AE510" i="2"/>
  <c r="AE225" i="2"/>
  <c r="AE276" i="2"/>
  <c r="AE68" i="2"/>
  <c r="AE614" i="2"/>
  <c r="AE92" i="2"/>
  <c r="AE37" i="2"/>
  <c r="AE350" i="2"/>
  <c r="AE15" i="2"/>
  <c r="AE107" i="2"/>
  <c r="AE485" i="2"/>
  <c r="AE230" i="2"/>
  <c r="AE175" i="2"/>
  <c r="AE63" i="2"/>
  <c r="AE330" i="2"/>
  <c r="AE201" i="2"/>
  <c r="AE172" i="2"/>
  <c r="AE556" i="2"/>
  <c r="AE196" i="2"/>
  <c r="AE352" i="2"/>
  <c r="AE650" i="2"/>
  <c r="AE21" i="2"/>
  <c r="AE625" i="2"/>
  <c r="AE289" i="2"/>
  <c r="AE635" i="2"/>
  <c r="AE161" i="2"/>
  <c r="AE210" i="2"/>
  <c r="AE41" i="2"/>
  <c r="AE227" i="2"/>
  <c r="AE354" i="2"/>
  <c r="AE492" i="2"/>
  <c r="AE181" i="2"/>
  <c r="AE506" i="2"/>
  <c r="AE701" i="2"/>
  <c r="AE535" i="2"/>
  <c r="AE585" i="2"/>
  <c r="AE173" i="2"/>
  <c r="AE27" i="2"/>
  <c r="AE284" i="2"/>
  <c r="AE32" i="2"/>
  <c r="AE658" i="2"/>
  <c r="AE233" i="2"/>
  <c r="AE309" i="2"/>
  <c r="AE102" i="2"/>
  <c r="AE730" i="2"/>
  <c r="AE604" i="2"/>
  <c r="AE552" i="2"/>
  <c r="AE178" i="2"/>
  <c r="AE693" i="2"/>
  <c r="AE126" i="2"/>
  <c r="AE418" i="2"/>
  <c r="AE489" i="2"/>
  <c r="AE319" i="2"/>
  <c r="AE19" i="2"/>
  <c r="AE390" i="2"/>
  <c r="AE447" i="2"/>
  <c r="AE143" i="2"/>
  <c r="AE88" i="2"/>
  <c r="AE56" i="2"/>
  <c r="AE280" i="2"/>
  <c r="AE544" i="2"/>
  <c r="AE589" i="2"/>
  <c r="AE33" i="2"/>
  <c r="AE453" i="2"/>
  <c r="AE345" i="2"/>
  <c r="AE582" i="2"/>
  <c r="AE78" i="2"/>
  <c r="AE667" i="2"/>
  <c r="AE659" i="2"/>
  <c r="AE420" i="2"/>
  <c r="AE382" i="2"/>
  <c r="AE410" i="2"/>
  <c r="AE5" i="2"/>
  <c r="AE240" i="2"/>
  <c r="AE578" i="2"/>
  <c r="AE511" i="2"/>
  <c r="AE64" i="2"/>
  <c r="AE697" i="2"/>
  <c r="AE729" i="2"/>
  <c r="AE413" i="2"/>
  <c r="AE723" i="2"/>
  <c r="AE665" i="2"/>
  <c r="AE700" i="2"/>
  <c r="AE621" i="2"/>
  <c r="AE339" i="2"/>
  <c r="AE327" i="2"/>
  <c r="AE116" i="2"/>
  <c r="AE229" i="2"/>
  <c r="AE379" i="2"/>
  <c r="AE328" i="2"/>
  <c r="AE164" i="2"/>
  <c r="AE184" i="2"/>
  <c r="AE375" i="2"/>
  <c r="AE100" i="2"/>
  <c r="AE653" i="2"/>
  <c r="AE145" i="2"/>
  <c r="AE111" i="2"/>
  <c r="AE17" i="2"/>
  <c r="AE20" i="2"/>
  <c r="AE600" i="2"/>
  <c r="AE28" i="2"/>
  <c r="AE526" i="2"/>
  <c r="AE530" i="2"/>
  <c r="AE721" i="2"/>
  <c r="AE681" i="2"/>
  <c r="AE591" i="2"/>
  <c r="AE163" i="2"/>
  <c r="AE477" i="2"/>
  <c r="AE507" i="2"/>
  <c r="AE714" i="2"/>
  <c r="AE120" i="2"/>
  <c r="AE383" i="2"/>
  <c r="AE470" i="2"/>
  <c r="AE572" i="2"/>
  <c r="AE199" i="2"/>
  <c r="AE593" i="2"/>
  <c r="AE387" i="2"/>
  <c r="AE241" i="2"/>
  <c r="AE158" i="2"/>
  <c r="AE203" i="2"/>
  <c r="AE630" i="2"/>
  <c r="AE123" i="2"/>
  <c r="AE460" i="2"/>
  <c r="AE308" i="2"/>
  <c r="AE539" i="2"/>
  <c r="AE374" i="2"/>
  <c r="AE168" i="2"/>
  <c r="AE22" i="2"/>
  <c r="AE430" i="2"/>
  <c r="AE421" i="2"/>
  <c r="AE449" i="2"/>
  <c r="AE323" i="2"/>
  <c r="AE553" i="2"/>
  <c r="AE321" i="2"/>
  <c r="AE71" i="2"/>
  <c r="AE609" i="2"/>
  <c r="AE707" i="2"/>
  <c r="AE275" i="2"/>
  <c r="AE599" i="2"/>
  <c r="AE356" i="2"/>
  <c r="AE54" i="2"/>
  <c r="AE451" i="2"/>
  <c r="AE555" i="2"/>
  <c r="AE454" i="2"/>
  <c r="AE358" i="2"/>
  <c r="AE685" i="2"/>
  <c r="AE146" i="2"/>
  <c r="AE719" i="2"/>
  <c r="AE597" i="2"/>
  <c r="AE496" i="2"/>
  <c r="AE267" i="2"/>
  <c r="AE497" i="2"/>
  <c r="AE611" i="2"/>
  <c r="AE584" i="2"/>
  <c r="AE283" i="2"/>
  <c r="AE117" i="2"/>
  <c r="AE452" i="2"/>
  <c r="AE583" i="2"/>
  <c r="AE718" i="2"/>
  <c r="AE502" i="2"/>
  <c r="AE141" i="2"/>
  <c r="AE619" i="2"/>
  <c r="AE216" i="2"/>
  <c r="AE425" i="2"/>
  <c r="AE236" i="2"/>
  <c r="AE601" i="2"/>
  <c r="AE732" i="2"/>
  <c r="AE405" i="2"/>
  <c r="AE428" i="2"/>
  <c r="AE35" i="2"/>
  <c r="AE548" i="2"/>
  <c r="AE137" i="2"/>
  <c r="AE654" i="2"/>
  <c r="AE536" i="2"/>
  <c r="AE649" i="2"/>
  <c r="AE643" i="2"/>
  <c r="AE231" i="2"/>
  <c r="AE670" i="2"/>
  <c r="AE403" i="2"/>
  <c r="AE481" i="2"/>
  <c r="AE346" i="2"/>
  <c r="AE512" i="2"/>
  <c r="AE135" i="2"/>
  <c r="AE409" i="2"/>
  <c r="AE39" i="2"/>
  <c r="AE132" i="2"/>
  <c r="AE411" i="2"/>
  <c r="AE710" i="2"/>
  <c r="AE65" i="2"/>
  <c r="AE365" i="2"/>
  <c r="AE677" i="2"/>
  <c r="AE715" i="2"/>
  <c r="AE487" i="2"/>
  <c r="AE166" i="2"/>
  <c r="AE176" i="2"/>
  <c r="AE490" i="2"/>
  <c r="AE603" i="2"/>
  <c r="AE66" i="2"/>
  <c r="AE255" i="2"/>
  <c r="AE170" i="2"/>
  <c r="AE558" i="2"/>
  <c r="AE290" i="2"/>
  <c r="AE144" i="2"/>
  <c r="AE399" i="2"/>
  <c r="AE261" i="2"/>
  <c r="AE297" i="2"/>
  <c r="AE620" i="2"/>
  <c r="AE680" i="2"/>
  <c r="AE269" i="2"/>
  <c r="AE692" i="2"/>
  <c r="AE517" i="2"/>
  <c r="AE133" i="2"/>
  <c r="AE371" i="2"/>
  <c r="AE505" i="2"/>
  <c r="AE337" i="2"/>
  <c r="AE193" i="2"/>
  <c r="AE606" i="2"/>
  <c r="AE47" i="2"/>
  <c r="AE373" i="2"/>
  <c r="AE440" i="2"/>
  <c r="AE586" i="2"/>
  <c r="AE716" i="2"/>
  <c r="AE647" i="2"/>
  <c r="AE415" i="2"/>
  <c r="AE580" i="2"/>
  <c r="AE378" i="2"/>
  <c r="AE162" i="2"/>
  <c r="AE664" i="2"/>
  <c r="AE315" i="2"/>
  <c r="AE731" i="2"/>
  <c r="AE246" i="2"/>
  <c r="AE237" i="2"/>
  <c r="AE676" i="2"/>
  <c r="AE128" i="2"/>
  <c r="AE513" i="2"/>
  <c r="AE190" i="2"/>
  <c r="AE666" i="2"/>
  <c r="AE702" i="2"/>
  <c r="AE313" i="2"/>
  <c r="AE67" i="2"/>
  <c r="AE59" i="2"/>
  <c r="AE709" i="2"/>
  <c r="AE274" i="2"/>
  <c r="AE281" i="2"/>
  <c r="AE516" i="2"/>
  <c r="AE561" i="2"/>
  <c r="AE36" i="2"/>
  <c r="AE540" i="2"/>
  <c r="AE629" i="2"/>
  <c r="AE282" i="2"/>
  <c r="AE479" i="2"/>
  <c r="AE442" i="2"/>
  <c r="AE198" i="2"/>
  <c r="AE696" i="2"/>
  <c r="AE655" i="2"/>
  <c r="AE228" i="2"/>
  <c r="AE722" i="2"/>
  <c r="AE472" i="2"/>
  <c r="AE159" i="2"/>
  <c r="AE733" i="2"/>
  <c r="AE304" i="2"/>
  <c r="AE95" i="2"/>
  <c r="AE562" i="2"/>
  <c r="AE662" i="2"/>
  <c r="AE509" i="2"/>
  <c r="AE234" i="2"/>
  <c r="AE708" i="2"/>
  <c r="AE627" i="2"/>
  <c r="AE661" i="2"/>
  <c r="AE188" i="2"/>
  <c r="AE528" i="2"/>
  <c r="AE397" i="2"/>
  <c r="AE343" i="2"/>
  <c r="AE641" i="2"/>
  <c r="AE515" i="2"/>
  <c r="AE476" i="2"/>
  <c r="AE367" i="2"/>
  <c r="AE266" i="2"/>
  <c r="AE279" i="2"/>
  <c r="AE705" i="2"/>
  <c r="AE522" i="2"/>
  <c r="AE441" i="2"/>
  <c r="AE191" i="2"/>
  <c r="AE270" i="2"/>
  <c r="AE543" i="2"/>
  <c r="AE125" i="2"/>
  <c r="AE464" i="2"/>
  <c r="AE360" i="2"/>
  <c r="AE380" i="2"/>
  <c r="AE563" i="2"/>
  <c r="AE154" i="2"/>
  <c r="AE638" i="2"/>
  <c r="AE570" i="2"/>
  <c r="AE713" i="2"/>
  <c r="AE300" i="2"/>
  <c r="AE235" i="2"/>
  <c r="AE554" i="2"/>
  <c r="AE294" i="2"/>
  <c r="AE466" i="2"/>
  <c r="AE529" i="2"/>
  <c r="AE398" i="2"/>
  <c r="AE615" i="2"/>
  <c r="AE482" i="2"/>
  <c r="AE695" i="2"/>
  <c r="AE407" i="2"/>
  <c r="AE640" i="2"/>
  <c r="AE674" i="2"/>
  <c r="AE559" i="2"/>
  <c r="AE364" i="2"/>
  <c r="AE258" i="2"/>
  <c r="AE690" i="2"/>
  <c r="AE728" i="2"/>
  <c r="AE598" i="2"/>
  <c r="AE651" i="2"/>
  <c r="AE372" i="2"/>
  <c r="AE706" i="2"/>
  <c r="AE642" i="2"/>
  <c r="AE657" i="2"/>
  <c r="AE675" i="2"/>
  <c r="AE519" i="2"/>
  <c r="AE687" i="2"/>
  <c r="AE633" i="2"/>
  <c r="AE646" i="2"/>
  <c r="AE648" i="2"/>
  <c r="AE527" i="2"/>
  <c r="AE569" i="2"/>
  <c r="AE699" i="2"/>
  <c r="AE704" i="2"/>
  <c r="AE712" i="2"/>
  <c r="AE694" i="2"/>
  <c r="AE727" i="2"/>
  <c r="AE703" i="2"/>
  <c r="AE711" i="2"/>
  <c r="AE726" i="2"/>
  <c r="AE683" i="2"/>
  <c r="AE720" i="2"/>
  <c r="AE656" i="2"/>
  <c r="AD612" i="2"/>
  <c r="AD542" i="2"/>
  <c r="AD531" i="2"/>
  <c r="AD73" i="2"/>
  <c r="AD326" i="2"/>
  <c r="AD389" i="2"/>
  <c r="AD381" i="2"/>
  <c r="AD361" i="2"/>
  <c r="AD574" i="2"/>
  <c r="AD549" i="2"/>
  <c r="AD250" i="2"/>
  <c r="AD431" i="2"/>
  <c r="AD118" i="2"/>
  <c r="AD671" i="2"/>
  <c r="AD96" i="2"/>
  <c r="AD545" i="2"/>
  <c r="AD426" i="2"/>
  <c r="AD663" i="2"/>
  <c r="AD51" i="2"/>
  <c r="AD391" i="2"/>
  <c r="AD459" i="2"/>
  <c r="AD444" i="2"/>
  <c r="AD377" i="2"/>
  <c r="AD220" i="2"/>
  <c r="AD577" i="2"/>
  <c r="AD221" i="2"/>
  <c r="AD271" i="2"/>
  <c r="AD99" i="2"/>
  <c r="AD456" i="2"/>
  <c r="AD628" i="2"/>
  <c r="AD90" i="2"/>
  <c r="AD581" i="2"/>
  <c r="AD340" i="2"/>
  <c r="AD3" i="2"/>
  <c r="AD678" i="2"/>
  <c r="AD76" i="2"/>
  <c r="AD434" i="2"/>
  <c r="AD169" i="2"/>
  <c r="AD165" i="2"/>
  <c r="AD91" i="2"/>
  <c r="AD668" i="2"/>
  <c r="AD357" i="2"/>
  <c r="AD533" i="2"/>
  <c r="AD370" i="2"/>
  <c r="AD81" i="2"/>
  <c r="AD155" i="2"/>
  <c r="AD590" i="2"/>
  <c r="AD192" i="2"/>
  <c r="AD213" i="2"/>
  <c r="AD320" i="2"/>
  <c r="AD498" i="2"/>
  <c r="AD152" i="2"/>
  <c r="AD277" i="2"/>
  <c r="AD435" i="2"/>
  <c r="AD84" i="2"/>
  <c r="AD448" i="2"/>
  <c r="AD500" i="2"/>
  <c r="AD256" i="2"/>
  <c r="AD114" i="2"/>
  <c r="AD362" i="2"/>
  <c r="AD247" i="2"/>
  <c r="AD278" i="2"/>
  <c r="AD260" i="2"/>
  <c r="AD523" i="2"/>
  <c r="AD79" i="2"/>
  <c r="AD124" i="2"/>
  <c r="AD392" i="2"/>
  <c r="AD483" i="2"/>
  <c r="AD363" i="2"/>
  <c r="AD385" i="2"/>
  <c r="AD108" i="2"/>
  <c r="AD412" i="2"/>
  <c r="AD87" i="2"/>
  <c r="AD567" i="2"/>
  <c r="AD239" i="2"/>
  <c r="AD292" i="2"/>
  <c r="AD450" i="2"/>
  <c r="AD222" i="2"/>
  <c r="AD134" i="2"/>
  <c r="AD44" i="2"/>
  <c r="AD286" i="2"/>
  <c r="AD465" i="2"/>
  <c r="AD423" i="2"/>
  <c r="AD110" i="2"/>
  <c r="AD291" i="2"/>
  <c r="AD461" i="2"/>
  <c r="AD226" i="2"/>
  <c r="AD248" i="2"/>
  <c r="AD443" i="2"/>
  <c r="AD355" i="2"/>
  <c r="AD211" i="2"/>
  <c r="AD679" i="2"/>
  <c r="AD607" i="2"/>
  <c r="AD244" i="2"/>
  <c r="AD468" i="2"/>
  <c r="AD85" i="2"/>
  <c r="AD388" i="2"/>
  <c r="AD602" i="2"/>
  <c r="AD150" i="2"/>
  <c r="AD238" i="2"/>
  <c r="AD25" i="2"/>
  <c r="AD86" i="2"/>
  <c r="AD121" i="2"/>
  <c r="AD43" i="2"/>
  <c r="AD359" i="2"/>
  <c r="AD53" i="2"/>
  <c r="AD333" i="2"/>
  <c r="AD13" i="2"/>
  <c r="AD105" i="2"/>
  <c r="AD631" i="2"/>
  <c r="AD34" i="2"/>
  <c r="AD437" i="2"/>
  <c r="AD212" i="2"/>
  <c r="AD493" i="2"/>
  <c r="AD206" i="2"/>
  <c r="AD48" i="2"/>
  <c r="AD303" i="2"/>
  <c r="AD122" i="2"/>
  <c r="AD9" i="2"/>
  <c r="AD521" i="2"/>
  <c r="AD148" i="2"/>
  <c r="AD595" i="2"/>
  <c r="AD61" i="2"/>
  <c r="AD478" i="2"/>
  <c r="AD272" i="2"/>
  <c r="AD325" i="2"/>
  <c r="AD262" i="2"/>
  <c r="AD335" i="2"/>
  <c r="AD157" i="2"/>
  <c r="AD50" i="2"/>
  <c r="AD98" i="2"/>
  <c r="AD14" i="2"/>
  <c r="AD217" i="2"/>
  <c r="AD334" i="2"/>
  <c r="AD698" i="2"/>
  <c r="AD369" i="2"/>
  <c r="AD669" i="2"/>
  <c r="AD285" i="2"/>
  <c r="AD636" i="2"/>
  <c r="AD386" i="2"/>
  <c r="AD268" i="2"/>
  <c r="AD341" i="2"/>
  <c r="AD618" i="2"/>
  <c r="AD432" i="2"/>
  <c r="AD214" i="2"/>
  <c r="AD557" i="2"/>
  <c r="AD427" i="2"/>
  <c r="AD317" i="2"/>
  <c r="AD171" i="2"/>
  <c r="AD351" i="2"/>
  <c r="AD29" i="2"/>
  <c r="AD119" i="2"/>
  <c r="AD11" i="2"/>
  <c r="AD318" i="2"/>
  <c r="AD455" i="2"/>
  <c r="AD724" i="2"/>
  <c r="AD26" i="2"/>
  <c r="AD541" i="2"/>
  <c r="AD494" i="2"/>
  <c r="AD402" i="2"/>
  <c r="AD322" i="2"/>
  <c r="AD245" i="2"/>
  <c r="AD139" i="2"/>
  <c r="AD242" i="2"/>
  <c r="AD218" i="2"/>
  <c r="AD480" i="2"/>
  <c r="AD622" i="2"/>
  <c r="AD508" i="2"/>
  <c r="AD219" i="2"/>
  <c r="AD564" i="2"/>
  <c r="AD353" i="2"/>
  <c r="AD197" i="2"/>
  <c r="AD514" i="2"/>
  <c r="AD576" i="2"/>
  <c r="AD311" i="2"/>
  <c r="AD652" i="2"/>
  <c r="AD594" i="2"/>
  <c r="AD488" i="2"/>
  <c r="AD491" i="2"/>
  <c r="AD610" i="2"/>
  <c r="AD131" i="2"/>
  <c r="AD644" i="2"/>
  <c r="AD608" i="2"/>
  <c r="AD40" i="2"/>
  <c r="AD224" i="2"/>
  <c r="AD257" i="2"/>
  <c r="AD495" i="2"/>
  <c r="AD458" i="2"/>
  <c r="AD587" i="2"/>
  <c r="AD457" i="2"/>
  <c r="AD310" i="2"/>
  <c r="AD182" i="2"/>
  <c r="AD592" i="2"/>
  <c r="AD101" i="2"/>
  <c r="AD287" i="2"/>
  <c r="AD6" i="2"/>
  <c r="AD616" i="2"/>
  <c r="AD232" i="2"/>
  <c r="AD623" i="2"/>
  <c r="AD639" i="2"/>
  <c r="AD106" i="2"/>
  <c r="AD550" i="2"/>
  <c r="AD130" i="2"/>
  <c r="AD634" i="2"/>
  <c r="AD295" i="2"/>
  <c r="AD180" i="2"/>
  <c r="AD474" i="2"/>
  <c r="AD52" i="2"/>
  <c r="AD471" i="2"/>
  <c r="AD142" i="2"/>
  <c r="AD501" i="2"/>
  <c r="AD49" i="2"/>
  <c r="AD393" i="2"/>
  <c r="AD305" i="2"/>
  <c r="AD463" i="2"/>
  <c r="AD74" i="2"/>
  <c r="AD69" i="2"/>
  <c r="AD299" i="2"/>
  <c r="AD127" i="2"/>
  <c r="AD416" i="2"/>
  <c r="AD566" i="2"/>
  <c r="AD445" i="2"/>
  <c r="AD537" i="2"/>
  <c r="AD204" i="2"/>
  <c r="AD306" i="2"/>
  <c r="AD147" i="2"/>
  <c r="AD223" i="2"/>
  <c r="AD62" i="2"/>
  <c r="AD689" i="2"/>
  <c r="AD179" i="2"/>
  <c r="AD18" i="2"/>
  <c r="AD156" i="2"/>
  <c r="AD77" i="2"/>
  <c r="AD307" i="2"/>
  <c r="AD12" i="2"/>
  <c r="AD518" i="2"/>
  <c r="AD504" i="2"/>
  <c r="AD384" i="2"/>
  <c r="AD499" i="2"/>
  <c r="AD484" i="2"/>
  <c r="AD46" i="2"/>
  <c r="AD686" i="2"/>
  <c r="AD45" i="2"/>
  <c r="AD395" i="2"/>
  <c r="AD439" i="2"/>
  <c r="AD342" i="2"/>
  <c r="AD72" i="2"/>
  <c r="AD115" i="2"/>
  <c r="AD424" i="2"/>
  <c r="AD469" i="2"/>
  <c r="AD632" i="2"/>
  <c r="AD301" i="2"/>
  <c r="AD331" i="2"/>
  <c r="AD688" i="2"/>
  <c r="AD436" i="2"/>
  <c r="AD129" i="2"/>
  <c r="AD568" i="2"/>
  <c r="AD433" i="2"/>
  <c r="AD16" i="2"/>
  <c r="AD376" i="2"/>
  <c r="AD546" i="2"/>
  <c r="AD338" i="2"/>
  <c r="AD571" i="2"/>
  <c r="AD368" i="2"/>
  <c r="AD596" i="2"/>
  <c r="AD23" i="2"/>
  <c r="AD725" i="2"/>
  <c r="AD408" i="2"/>
  <c r="AD486" i="2"/>
  <c r="AD396" i="2"/>
  <c r="AD660" i="2"/>
  <c r="AD302" i="2"/>
  <c r="AD524" i="2"/>
  <c r="AD70" i="2"/>
  <c r="AD58" i="2"/>
  <c r="AD401" i="2"/>
  <c r="AD404" i="2"/>
  <c r="AD316" i="2"/>
  <c r="AD473" i="2"/>
  <c r="AD438" i="2"/>
  <c r="AD429" i="2"/>
  <c r="AD419" i="2"/>
  <c r="AD400" i="2"/>
  <c r="AD174" i="2"/>
  <c r="AD82" i="2"/>
  <c r="AD251" i="2"/>
  <c r="AD202" i="2"/>
  <c r="AD414" i="2"/>
  <c r="AD243" i="2"/>
  <c r="AD264" i="2"/>
  <c r="AD560" i="2"/>
  <c r="AD200" i="2"/>
  <c r="AD532" i="2"/>
  <c r="AD538" i="2"/>
  <c r="AD4" i="2"/>
  <c r="AD207" i="2"/>
  <c r="AD109" i="2"/>
  <c r="AD336" i="2"/>
  <c r="AD97" i="2"/>
  <c r="AD185" i="2"/>
  <c r="AD475" i="2"/>
  <c r="AD55" i="2"/>
  <c r="AD167" i="2"/>
  <c r="AD265" i="2"/>
  <c r="AD298" i="2"/>
  <c r="AD691" i="2"/>
  <c r="AD288" i="2"/>
  <c r="AD626" i="2"/>
  <c r="AD89" i="2"/>
  <c r="AD406" i="2"/>
  <c r="AD215" i="2"/>
  <c r="AD194" i="2"/>
  <c r="AD259" i="2"/>
  <c r="AD422" i="2"/>
  <c r="AD94" i="2"/>
  <c r="AD83" i="2"/>
  <c r="AD520" i="2"/>
  <c r="AD575" i="2"/>
  <c r="AD645" i="2"/>
  <c r="AD349" i="2"/>
  <c r="AD186" i="2"/>
  <c r="AD253" i="2"/>
  <c r="AD525" i="2"/>
  <c r="AD57" i="2"/>
  <c r="AD617" i="2"/>
  <c r="AD189" i="2"/>
  <c r="AD324" i="2"/>
  <c r="AD249" i="2"/>
  <c r="AD462" i="2"/>
  <c r="AD344" i="2"/>
  <c r="AD394" i="2"/>
  <c r="AD293" i="2"/>
  <c r="AD80" i="2"/>
  <c r="AD160" i="2"/>
  <c r="AD177" i="2"/>
  <c r="AD347" i="2"/>
  <c r="AD446" i="2"/>
  <c r="AD195" i="2"/>
  <c r="AD717" i="2"/>
  <c r="AD296" i="2"/>
  <c r="AD252" i="2"/>
  <c r="AD273" i="2"/>
  <c r="AD30" i="2"/>
  <c r="AD624" i="2"/>
  <c r="AD93" i="2"/>
  <c r="AD565" i="2"/>
  <c r="AD112" i="2"/>
  <c r="AD10" i="2"/>
  <c r="AD140" i="2"/>
  <c r="AD153" i="2"/>
  <c r="AD673" i="2"/>
  <c r="AD31" i="2"/>
  <c r="AD149" i="2"/>
  <c r="AD551" i="2"/>
  <c r="AD60" i="2"/>
  <c r="AD7" i="2"/>
  <c r="AD209" i="2"/>
  <c r="AD588" i="2"/>
  <c r="AD332" i="2"/>
  <c r="AD42" i="2"/>
  <c r="AD136" i="2"/>
  <c r="AD103" i="2"/>
  <c r="AD605" i="2"/>
  <c r="AD205" i="2"/>
  <c r="AD503" i="2"/>
  <c r="AD183" i="2"/>
  <c r="AD38" i="2"/>
  <c r="AD684" i="2"/>
  <c r="AD417" i="2"/>
  <c r="AD24" i="2"/>
  <c r="AD534" i="2"/>
  <c r="AD113" i="2"/>
  <c r="AD187" i="2"/>
  <c r="AD547" i="2"/>
  <c r="AD8" i="2"/>
  <c r="AD579" i="2"/>
  <c r="AD208" i="2"/>
  <c r="AD138" i="2"/>
  <c r="AD672" i="2"/>
  <c r="AD263" i="2"/>
  <c r="AD104" i="2"/>
  <c r="AD312" i="2"/>
  <c r="AD2" i="2"/>
  <c r="AD348" i="2"/>
  <c r="AD467" i="2"/>
  <c r="AD254" i="2"/>
  <c r="AD366" i="2"/>
  <c r="AD75" i="2"/>
  <c r="AD682" i="2"/>
  <c r="AD637" i="2"/>
  <c r="AD329" i="2"/>
  <c r="AD613" i="2"/>
  <c r="AD314" i="2"/>
  <c r="AD151" i="2"/>
  <c r="AD573" i="2"/>
  <c r="AD510" i="2"/>
  <c r="AD225" i="2"/>
  <c r="AD276" i="2"/>
  <c r="AD68" i="2"/>
  <c r="AD614" i="2"/>
  <c r="AD92" i="2"/>
  <c r="AD37" i="2"/>
  <c r="AD350" i="2"/>
  <c r="AD15" i="2"/>
  <c r="AD107" i="2"/>
  <c r="AD485" i="2"/>
  <c r="AD230" i="2"/>
  <c r="AD175" i="2"/>
  <c r="AD63" i="2"/>
  <c r="AD330" i="2"/>
  <c r="AD201" i="2"/>
  <c r="AD172" i="2"/>
  <c r="AD556" i="2"/>
  <c r="AD196" i="2"/>
  <c r="AD352" i="2"/>
  <c r="AD650" i="2"/>
  <c r="AD21" i="2"/>
  <c r="AD625" i="2"/>
  <c r="AD289" i="2"/>
  <c r="AD635" i="2"/>
  <c r="AD161" i="2"/>
  <c r="AD210" i="2"/>
  <c r="AD41" i="2"/>
  <c r="AD227" i="2"/>
  <c r="AD354" i="2"/>
  <c r="AD492" i="2"/>
  <c r="AD181" i="2"/>
  <c r="AD506" i="2"/>
  <c r="AD701" i="2"/>
  <c r="AD535" i="2"/>
  <c r="AD585" i="2"/>
  <c r="AD173" i="2"/>
  <c r="AD27" i="2"/>
  <c r="AD284" i="2"/>
  <c r="AD32" i="2"/>
  <c r="AD658" i="2"/>
  <c r="AD233" i="2"/>
  <c r="AD309" i="2"/>
  <c r="AD102" i="2"/>
  <c r="AD730" i="2"/>
  <c r="AD604" i="2"/>
  <c r="AD552" i="2"/>
  <c r="AD178" i="2"/>
  <c r="AD693" i="2"/>
  <c r="AD126" i="2"/>
  <c r="AD418" i="2"/>
  <c r="AD489" i="2"/>
  <c r="AD319" i="2"/>
  <c r="AD19" i="2"/>
  <c r="AD390" i="2"/>
  <c r="AD447" i="2"/>
  <c r="AD143" i="2"/>
  <c r="AD88" i="2"/>
  <c r="AD56" i="2"/>
  <c r="AD280" i="2"/>
  <c r="AD544" i="2"/>
  <c r="AD589" i="2"/>
  <c r="AD33" i="2"/>
  <c r="AD453" i="2"/>
  <c r="AD345" i="2"/>
  <c r="AD582" i="2"/>
  <c r="AD78" i="2"/>
  <c r="AD667" i="2"/>
  <c r="AD659" i="2"/>
  <c r="AD420" i="2"/>
  <c r="AD382" i="2"/>
  <c r="AD410" i="2"/>
  <c r="AD5" i="2"/>
  <c r="AD240" i="2"/>
  <c r="AD578" i="2"/>
  <c r="AD511" i="2"/>
  <c r="AD64" i="2"/>
  <c r="AD697" i="2"/>
  <c r="AD729" i="2"/>
  <c r="AD413" i="2"/>
  <c r="AD723" i="2"/>
  <c r="AD665" i="2"/>
  <c r="AD700" i="2"/>
  <c r="AD621" i="2"/>
  <c r="AD339" i="2"/>
  <c r="AD327" i="2"/>
  <c r="AD116" i="2"/>
  <c r="AD229" i="2"/>
  <c r="AD379" i="2"/>
  <c r="AD328" i="2"/>
  <c r="AD164" i="2"/>
  <c r="AD184" i="2"/>
  <c r="AD375" i="2"/>
  <c r="AD100" i="2"/>
  <c r="AD653" i="2"/>
  <c r="AD145" i="2"/>
  <c r="AD111" i="2"/>
  <c r="AD17" i="2"/>
  <c r="AD20" i="2"/>
  <c r="AD600" i="2"/>
  <c r="AD28" i="2"/>
  <c r="AD526" i="2"/>
  <c r="AD530" i="2"/>
  <c r="AD721" i="2"/>
  <c r="AD681" i="2"/>
  <c r="AD591" i="2"/>
  <c r="AD163" i="2"/>
  <c r="AD477" i="2"/>
  <c r="AD507" i="2"/>
  <c r="AD714" i="2"/>
  <c r="AD120" i="2"/>
  <c r="AD383" i="2"/>
  <c r="AD470" i="2"/>
  <c r="AD572" i="2"/>
  <c r="AD199" i="2"/>
  <c r="AD593" i="2"/>
  <c r="AD387" i="2"/>
  <c r="AD241" i="2"/>
  <c r="AD158" i="2"/>
  <c r="AD203" i="2"/>
  <c r="AD630" i="2"/>
  <c r="AD123" i="2"/>
  <c r="AD460" i="2"/>
  <c r="AD308" i="2"/>
  <c r="AD539" i="2"/>
  <c r="AD374" i="2"/>
  <c r="AD168" i="2"/>
  <c r="AD22" i="2"/>
  <c r="AD430" i="2"/>
  <c r="AD421" i="2"/>
  <c r="AD449" i="2"/>
  <c r="AD323" i="2"/>
  <c r="AD553" i="2"/>
  <c r="AD321" i="2"/>
  <c r="AD71" i="2"/>
  <c r="AD609" i="2"/>
  <c r="AD707" i="2"/>
  <c r="AD275" i="2"/>
  <c r="AD599" i="2"/>
  <c r="AD356" i="2"/>
  <c r="AD54" i="2"/>
  <c r="AD451" i="2"/>
  <c r="AD555" i="2"/>
  <c r="AD454" i="2"/>
  <c r="AD358" i="2"/>
  <c r="AD685" i="2"/>
  <c r="AD146" i="2"/>
  <c r="AD719" i="2"/>
  <c r="AD597" i="2"/>
  <c r="AD496" i="2"/>
  <c r="AD267" i="2"/>
  <c r="AD497" i="2"/>
  <c r="AD611" i="2"/>
  <c r="AD584" i="2"/>
  <c r="AD283" i="2"/>
  <c r="AD117" i="2"/>
  <c r="AD452" i="2"/>
  <c r="AD583" i="2"/>
  <c r="AD718" i="2"/>
  <c r="AD502" i="2"/>
  <c r="AD141" i="2"/>
  <c r="AD619" i="2"/>
  <c r="AD216" i="2"/>
  <c r="AD425" i="2"/>
  <c r="AD236" i="2"/>
  <c r="AD601" i="2"/>
  <c r="AD732" i="2"/>
  <c r="AD405" i="2"/>
  <c r="AD428" i="2"/>
  <c r="AD35" i="2"/>
  <c r="AD548" i="2"/>
  <c r="AD137" i="2"/>
  <c r="AD654" i="2"/>
  <c r="AD536" i="2"/>
  <c r="AD649" i="2"/>
  <c r="AD643" i="2"/>
  <c r="AD231" i="2"/>
  <c r="AD670" i="2"/>
  <c r="AD403" i="2"/>
  <c r="AD481" i="2"/>
  <c r="AD346" i="2"/>
  <c r="AD512" i="2"/>
  <c r="AD135" i="2"/>
  <c r="AD409" i="2"/>
  <c r="AD39" i="2"/>
  <c r="AD132" i="2"/>
  <c r="AD411" i="2"/>
  <c r="AD710" i="2"/>
  <c r="AD65" i="2"/>
  <c r="AD365" i="2"/>
  <c r="AD677" i="2"/>
  <c r="AD715" i="2"/>
  <c r="AD487" i="2"/>
  <c r="AD166" i="2"/>
  <c r="AD176" i="2"/>
  <c r="AD490" i="2"/>
  <c r="AD603" i="2"/>
  <c r="AD66" i="2"/>
  <c r="AD255" i="2"/>
  <c r="AD170" i="2"/>
  <c r="AD558" i="2"/>
  <c r="AD290" i="2"/>
  <c r="AD144" i="2"/>
  <c r="AD399" i="2"/>
  <c r="AD261" i="2"/>
  <c r="AD297" i="2"/>
  <c r="AD620" i="2"/>
  <c r="AD680" i="2"/>
  <c r="AD269" i="2"/>
  <c r="AD692" i="2"/>
  <c r="AD517" i="2"/>
  <c r="AD133" i="2"/>
  <c r="AD371" i="2"/>
  <c r="AD505" i="2"/>
  <c r="AD337" i="2"/>
  <c r="AD193" i="2"/>
  <c r="AD606" i="2"/>
  <c r="AD47" i="2"/>
  <c r="AD373" i="2"/>
  <c r="AD440" i="2"/>
  <c r="AD586" i="2"/>
  <c r="AD716" i="2"/>
  <c r="AD647" i="2"/>
  <c r="AD415" i="2"/>
  <c r="AD580" i="2"/>
  <c r="AD378" i="2"/>
  <c r="AD162" i="2"/>
  <c r="AD664" i="2"/>
  <c r="AD315" i="2"/>
  <c r="AD731" i="2"/>
  <c r="AD246" i="2"/>
  <c r="AD237" i="2"/>
  <c r="AD676" i="2"/>
  <c r="AD128" i="2"/>
  <c r="AD513" i="2"/>
  <c r="AD190" i="2"/>
  <c r="AD666" i="2"/>
  <c r="AD702" i="2"/>
  <c r="AD313" i="2"/>
  <c r="AD67" i="2"/>
  <c r="AD59" i="2"/>
  <c r="AD709" i="2"/>
  <c r="AD274" i="2"/>
  <c r="AD281" i="2"/>
  <c r="AD516" i="2"/>
  <c r="AD561" i="2"/>
  <c r="AD36" i="2"/>
  <c r="AD540" i="2"/>
  <c r="AD629" i="2"/>
  <c r="AD282" i="2"/>
  <c r="AD479" i="2"/>
  <c r="AD442" i="2"/>
  <c r="AD198" i="2"/>
  <c r="AD696" i="2"/>
  <c r="AD655" i="2"/>
  <c r="AD228" i="2"/>
  <c r="AD722" i="2"/>
  <c r="AD472" i="2"/>
  <c r="AD159" i="2"/>
  <c r="AD733" i="2"/>
  <c r="AD304" i="2"/>
  <c r="AD95" i="2"/>
  <c r="AD562" i="2"/>
  <c r="AD662" i="2"/>
  <c r="AD509" i="2"/>
  <c r="AD234" i="2"/>
  <c r="AD708" i="2"/>
  <c r="AD627" i="2"/>
  <c r="AD661" i="2"/>
  <c r="AD188" i="2"/>
  <c r="AD528" i="2"/>
  <c r="AD397" i="2"/>
  <c r="AD343" i="2"/>
  <c r="AD641" i="2"/>
  <c r="AD515" i="2"/>
  <c r="AD476" i="2"/>
  <c r="AD367" i="2"/>
  <c r="AD266" i="2"/>
  <c r="AD279" i="2"/>
  <c r="AD705" i="2"/>
  <c r="AD522" i="2"/>
  <c r="AD441" i="2"/>
  <c r="AD191" i="2"/>
  <c r="AD270" i="2"/>
  <c r="AD543" i="2"/>
  <c r="AD125" i="2"/>
  <c r="AD464" i="2"/>
  <c r="AD360" i="2"/>
  <c r="AD380" i="2"/>
  <c r="AD563" i="2"/>
  <c r="AD154" i="2"/>
  <c r="AD638" i="2"/>
  <c r="AD570" i="2"/>
  <c r="AD713" i="2"/>
  <c r="AD300" i="2"/>
  <c r="AD235" i="2"/>
  <c r="AD554" i="2"/>
  <c r="AD294" i="2"/>
  <c r="AD466" i="2"/>
  <c r="AD529" i="2"/>
  <c r="AD398" i="2"/>
  <c r="AD615" i="2"/>
  <c r="AD482" i="2"/>
  <c r="AD695" i="2"/>
  <c r="AD407" i="2"/>
  <c r="AD640" i="2"/>
  <c r="AD674" i="2"/>
  <c r="AD559" i="2"/>
  <c r="AD364" i="2"/>
  <c r="AD258" i="2"/>
  <c r="AD690" i="2"/>
  <c r="AD728" i="2"/>
  <c r="AD598" i="2"/>
  <c r="AD651" i="2"/>
  <c r="AD372" i="2"/>
  <c r="AD706" i="2"/>
  <c r="AD642" i="2"/>
  <c r="AD657" i="2"/>
  <c r="AD675" i="2"/>
  <c r="AD519" i="2"/>
  <c r="AD687" i="2"/>
  <c r="AD633" i="2"/>
  <c r="AD646" i="2"/>
  <c r="AD648" i="2"/>
  <c r="AD527" i="2"/>
  <c r="AD569" i="2"/>
  <c r="AD699" i="2"/>
  <c r="AD704" i="2"/>
  <c r="AD712" i="2"/>
  <c r="AD694" i="2"/>
  <c r="AD727" i="2"/>
  <c r="AD703" i="2"/>
  <c r="AD711" i="2"/>
  <c r="AD726" i="2"/>
  <c r="AD683" i="2"/>
  <c r="AD720" i="2"/>
  <c r="AD656" i="2"/>
  <c r="AC612" i="2"/>
  <c r="AC542" i="2"/>
  <c r="AC531" i="2"/>
  <c r="AC73" i="2"/>
  <c r="AC326" i="2"/>
  <c r="AC389" i="2"/>
  <c r="AC381" i="2"/>
  <c r="AC361" i="2"/>
  <c r="AC574" i="2"/>
  <c r="AC549" i="2"/>
  <c r="AC250" i="2"/>
  <c r="AC431" i="2"/>
  <c r="AC118" i="2"/>
  <c r="AC671" i="2"/>
  <c r="AC96" i="2"/>
  <c r="AC545" i="2"/>
  <c r="AC426" i="2"/>
  <c r="AC663" i="2"/>
  <c r="AC51" i="2"/>
  <c r="AC391" i="2"/>
  <c r="AC459" i="2"/>
  <c r="AC444" i="2"/>
  <c r="AC377" i="2"/>
  <c r="AC220" i="2"/>
  <c r="AC577" i="2"/>
  <c r="AC221" i="2"/>
  <c r="AC271" i="2"/>
  <c r="AC99" i="2"/>
  <c r="AC456" i="2"/>
  <c r="AC628" i="2"/>
  <c r="AC90" i="2"/>
  <c r="AC581" i="2"/>
  <c r="AC340" i="2"/>
  <c r="AC3" i="2"/>
  <c r="AC678" i="2"/>
  <c r="AC76" i="2"/>
  <c r="AC434" i="2"/>
  <c r="AC169" i="2"/>
  <c r="AC165" i="2"/>
  <c r="AC91" i="2"/>
  <c r="AC668" i="2"/>
  <c r="AC357" i="2"/>
  <c r="AC533" i="2"/>
  <c r="AC370" i="2"/>
  <c r="AC81" i="2"/>
  <c r="AC155" i="2"/>
  <c r="AC590" i="2"/>
  <c r="AC192" i="2"/>
  <c r="AC213" i="2"/>
  <c r="AC320" i="2"/>
  <c r="AC498" i="2"/>
  <c r="AC152" i="2"/>
  <c r="AC277" i="2"/>
  <c r="AC435" i="2"/>
  <c r="AC84" i="2"/>
  <c r="AC448" i="2"/>
  <c r="AC500" i="2"/>
  <c r="AC256" i="2"/>
  <c r="AC114" i="2"/>
  <c r="AC362" i="2"/>
  <c r="AC247" i="2"/>
  <c r="AC278" i="2"/>
  <c r="AC260" i="2"/>
  <c r="AC523" i="2"/>
  <c r="AC79" i="2"/>
  <c r="AC124" i="2"/>
  <c r="AC392" i="2"/>
  <c r="AC483" i="2"/>
  <c r="AC363" i="2"/>
  <c r="AC385" i="2"/>
  <c r="AC108" i="2"/>
  <c r="AC412" i="2"/>
  <c r="AC87" i="2"/>
  <c r="AC567" i="2"/>
  <c r="AC239" i="2"/>
  <c r="AC292" i="2"/>
  <c r="AC450" i="2"/>
  <c r="AC222" i="2"/>
  <c r="AC134" i="2"/>
  <c r="AC44" i="2"/>
  <c r="AC286" i="2"/>
  <c r="AC465" i="2"/>
  <c r="AC423" i="2"/>
  <c r="AC110" i="2"/>
  <c r="AC291" i="2"/>
  <c r="AC461" i="2"/>
  <c r="AC226" i="2"/>
  <c r="AC248" i="2"/>
  <c r="AC443" i="2"/>
  <c r="AC355" i="2"/>
  <c r="AC211" i="2"/>
  <c r="AC679" i="2"/>
  <c r="AC607" i="2"/>
  <c r="AC244" i="2"/>
  <c r="AC468" i="2"/>
  <c r="AC85" i="2"/>
  <c r="AC388" i="2"/>
  <c r="AC602" i="2"/>
  <c r="AC150" i="2"/>
  <c r="AC238" i="2"/>
  <c r="AC25" i="2"/>
  <c r="AC86" i="2"/>
  <c r="AC121" i="2"/>
  <c r="AC43" i="2"/>
  <c r="AC359" i="2"/>
  <c r="AC53" i="2"/>
  <c r="AC333" i="2"/>
  <c r="AC13" i="2"/>
  <c r="AC105" i="2"/>
  <c r="AC631" i="2"/>
  <c r="AC34" i="2"/>
  <c r="AC437" i="2"/>
  <c r="AC212" i="2"/>
  <c r="AC493" i="2"/>
  <c r="AC206" i="2"/>
  <c r="AC48" i="2"/>
  <c r="AC303" i="2"/>
  <c r="AC122" i="2"/>
  <c r="AC9" i="2"/>
  <c r="AC521" i="2"/>
  <c r="AC148" i="2"/>
  <c r="AC595" i="2"/>
  <c r="AC61" i="2"/>
  <c r="AC478" i="2"/>
  <c r="AC272" i="2"/>
  <c r="AC325" i="2"/>
  <c r="AC262" i="2"/>
  <c r="AC335" i="2"/>
  <c r="AC157" i="2"/>
  <c r="AC50" i="2"/>
  <c r="AC98" i="2"/>
  <c r="AC14" i="2"/>
  <c r="AC217" i="2"/>
  <c r="AC334" i="2"/>
  <c r="AC698" i="2"/>
  <c r="AC369" i="2"/>
  <c r="AC669" i="2"/>
  <c r="AC285" i="2"/>
  <c r="AC636" i="2"/>
  <c r="AC386" i="2"/>
  <c r="AC268" i="2"/>
  <c r="AC341" i="2"/>
  <c r="AC618" i="2"/>
  <c r="AC432" i="2"/>
  <c r="AC214" i="2"/>
  <c r="AC557" i="2"/>
  <c r="AC427" i="2"/>
  <c r="AC317" i="2"/>
  <c r="AC171" i="2"/>
  <c r="AC351" i="2"/>
  <c r="AC29" i="2"/>
  <c r="AC119" i="2"/>
  <c r="AC11" i="2"/>
  <c r="AC318" i="2"/>
  <c r="AC455" i="2"/>
  <c r="AC724" i="2"/>
  <c r="AC26" i="2"/>
  <c r="AC541" i="2"/>
  <c r="AC494" i="2"/>
  <c r="AC402" i="2"/>
  <c r="AC322" i="2"/>
  <c r="AC245" i="2"/>
  <c r="AC139" i="2"/>
  <c r="AC242" i="2"/>
  <c r="AC218" i="2"/>
  <c r="AC480" i="2"/>
  <c r="AC622" i="2"/>
  <c r="AC508" i="2"/>
  <c r="AC219" i="2"/>
  <c r="AC564" i="2"/>
  <c r="AC353" i="2"/>
  <c r="AC197" i="2"/>
  <c r="AC514" i="2"/>
  <c r="AC576" i="2"/>
  <c r="AC311" i="2"/>
  <c r="AC652" i="2"/>
  <c r="AC594" i="2"/>
  <c r="AC488" i="2"/>
  <c r="AC491" i="2"/>
  <c r="AC610" i="2"/>
  <c r="AC131" i="2"/>
  <c r="AC644" i="2"/>
  <c r="AC608" i="2"/>
  <c r="AC40" i="2"/>
  <c r="AC224" i="2"/>
  <c r="AC257" i="2"/>
  <c r="AC495" i="2"/>
  <c r="AC458" i="2"/>
  <c r="AC587" i="2"/>
  <c r="AC457" i="2"/>
  <c r="AC310" i="2"/>
  <c r="AC182" i="2"/>
  <c r="AC592" i="2"/>
  <c r="AC101" i="2"/>
  <c r="AC287" i="2"/>
  <c r="AC6" i="2"/>
  <c r="AC616" i="2"/>
  <c r="AC232" i="2"/>
  <c r="AC623" i="2"/>
  <c r="AC639" i="2"/>
  <c r="AC106" i="2"/>
  <c r="AC550" i="2"/>
  <c r="AC130" i="2"/>
  <c r="AC634" i="2"/>
  <c r="AC295" i="2"/>
  <c r="AC180" i="2"/>
  <c r="AC474" i="2"/>
  <c r="AC52" i="2"/>
  <c r="AC471" i="2"/>
  <c r="AC142" i="2"/>
  <c r="AC501" i="2"/>
  <c r="AC49" i="2"/>
  <c r="AC393" i="2"/>
  <c r="AC305" i="2"/>
  <c r="AC463" i="2"/>
  <c r="AC74" i="2"/>
  <c r="AC69" i="2"/>
  <c r="AC299" i="2"/>
  <c r="AC127" i="2"/>
  <c r="AC416" i="2"/>
  <c r="AC566" i="2"/>
  <c r="AC445" i="2"/>
  <c r="AC537" i="2"/>
  <c r="AC204" i="2"/>
  <c r="AC306" i="2"/>
  <c r="AC147" i="2"/>
  <c r="AC223" i="2"/>
  <c r="AC62" i="2"/>
  <c r="AC689" i="2"/>
  <c r="AC179" i="2"/>
  <c r="AC18" i="2"/>
  <c r="AC156" i="2"/>
  <c r="AC77" i="2"/>
  <c r="AC307" i="2"/>
  <c r="AC12" i="2"/>
  <c r="AC518" i="2"/>
  <c r="AC504" i="2"/>
  <c r="AC384" i="2"/>
  <c r="AC499" i="2"/>
  <c r="AC484" i="2"/>
  <c r="AC46" i="2"/>
  <c r="AC686" i="2"/>
  <c r="AC45" i="2"/>
  <c r="AC395" i="2"/>
  <c r="AC439" i="2"/>
  <c r="AC342" i="2"/>
  <c r="AC72" i="2"/>
  <c r="AC115" i="2"/>
  <c r="AC424" i="2"/>
  <c r="AC469" i="2"/>
  <c r="AC632" i="2"/>
  <c r="AC301" i="2"/>
  <c r="AC331" i="2"/>
  <c r="AC688" i="2"/>
  <c r="AC436" i="2"/>
  <c r="AC129" i="2"/>
  <c r="AC568" i="2"/>
  <c r="AC433" i="2"/>
  <c r="AC16" i="2"/>
  <c r="AC376" i="2"/>
  <c r="AC546" i="2"/>
  <c r="AC338" i="2"/>
  <c r="AC571" i="2"/>
  <c r="AC368" i="2"/>
  <c r="AC596" i="2"/>
  <c r="AC23" i="2"/>
  <c r="AC725" i="2"/>
  <c r="AC408" i="2"/>
  <c r="AC486" i="2"/>
  <c r="AC396" i="2"/>
  <c r="AC660" i="2"/>
  <c r="AC302" i="2"/>
  <c r="AC524" i="2"/>
  <c r="AC70" i="2"/>
  <c r="AC58" i="2"/>
  <c r="AC401" i="2"/>
  <c r="AC404" i="2"/>
  <c r="AC316" i="2"/>
  <c r="AC473" i="2"/>
  <c r="AC438" i="2"/>
  <c r="AC429" i="2"/>
  <c r="AC419" i="2"/>
  <c r="AC400" i="2"/>
  <c r="AC174" i="2"/>
  <c r="AC82" i="2"/>
  <c r="AC251" i="2"/>
  <c r="AC202" i="2"/>
  <c r="AC414" i="2"/>
  <c r="AC243" i="2"/>
  <c r="AC264" i="2"/>
  <c r="AC560" i="2"/>
  <c r="AC200" i="2"/>
  <c r="AC532" i="2"/>
  <c r="AC538" i="2"/>
  <c r="AC4" i="2"/>
  <c r="AC207" i="2"/>
  <c r="AC109" i="2"/>
  <c r="AC336" i="2"/>
  <c r="AC97" i="2"/>
  <c r="AC185" i="2"/>
  <c r="AC475" i="2"/>
  <c r="AC55" i="2"/>
  <c r="AC167" i="2"/>
  <c r="AC265" i="2"/>
  <c r="AC298" i="2"/>
  <c r="AC691" i="2"/>
  <c r="AC288" i="2"/>
  <c r="AC626" i="2"/>
  <c r="AC89" i="2"/>
  <c r="AC406" i="2"/>
  <c r="AC215" i="2"/>
  <c r="AC194" i="2"/>
  <c r="AC259" i="2"/>
  <c r="AC422" i="2"/>
  <c r="AC94" i="2"/>
  <c r="AC83" i="2"/>
  <c r="AC520" i="2"/>
  <c r="AC575" i="2"/>
  <c r="AC645" i="2"/>
  <c r="AC349" i="2"/>
  <c r="AC186" i="2"/>
  <c r="AC253" i="2"/>
  <c r="AC525" i="2"/>
  <c r="AC57" i="2"/>
  <c r="AC617" i="2"/>
  <c r="AC189" i="2"/>
  <c r="AC324" i="2"/>
  <c r="AC249" i="2"/>
  <c r="AC462" i="2"/>
  <c r="AC344" i="2"/>
  <c r="AC394" i="2"/>
  <c r="AC293" i="2"/>
  <c r="AC80" i="2"/>
  <c r="AC160" i="2"/>
  <c r="AC177" i="2"/>
  <c r="AC347" i="2"/>
  <c r="AC446" i="2"/>
  <c r="AC195" i="2"/>
  <c r="AC717" i="2"/>
  <c r="AC296" i="2"/>
  <c r="AC252" i="2"/>
  <c r="AC273" i="2"/>
  <c r="AC30" i="2"/>
  <c r="AC624" i="2"/>
  <c r="AC93" i="2"/>
  <c r="AC565" i="2"/>
  <c r="AC112" i="2"/>
  <c r="AC10" i="2"/>
  <c r="AC140" i="2"/>
  <c r="AC153" i="2"/>
  <c r="AC673" i="2"/>
  <c r="AC31" i="2"/>
  <c r="AC149" i="2"/>
  <c r="AC551" i="2"/>
  <c r="AC60" i="2"/>
  <c r="AC7" i="2"/>
  <c r="AC209" i="2"/>
  <c r="AC588" i="2"/>
  <c r="AC332" i="2"/>
  <c r="AC42" i="2"/>
  <c r="AC136" i="2"/>
  <c r="AC103" i="2"/>
  <c r="AC605" i="2"/>
  <c r="AC205" i="2"/>
  <c r="AC503" i="2"/>
  <c r="AC183" i="2"/>
  <c r="AC38" i="2"/>
  <c r="AC684" i="2"/>
  <c r="AC417" i="2"/>
  <c r="AC24" i="2"/>
  <c r="AC534" i="2"/>
  <c r="AC113" i="2"/>
  <c r="AC187" i="2"/>
  <c r="AC547" i="2"/>
  <c r="AC8" i="2"/>
  <c r="AC579" i="2"/>
  <c r="AC208" i="2"/>
  <c r="AC138" i="2"/>
  <c r="AC672" i="2"/>
  <c r="AC263" i="2"/>
  <c r="AC104" i="2"/>
  <c r="AC312" i="2"/>
  <c r="AC348" i="2"/>
  <c r="AC467" i="2"/>
  <c r="AC254" i="2"/>
  <c r="AC366" i="2"/>
  <c r="AC75" i="2"/>
  <c r="AC682" i="2"/>
  <c r="AC637" i="2"/>
  <c r="AC329" i="2"/>
  <c r="AC613" i="2"/>
  <c r="AC314" i="2"/>
  <c r="AC151" i="2"/>
  <c r="AC573" i="2"/>
  <c r="AC510" i="2"/>
  <c r="AC225" i="2"/>
  <c r="AC276" i="2"/>
  <c r="AC68" i="2"/>
  <c r="AC614" i="2"/>
  <c r="AC92" i="2"/>
  <c r="AC37" i="2"/>
  <c r="AC350" i="2"/>
  <c r="AC15" i="2"/>
  <c r="AC107" i="2"/>
  <c r="AC485" i="2"/>
  <c r="AC230" i="2"/>
  <c r="AC175" i="2"/>
  <c r="AC63" i="2"/>
  <c r="AC330" i="2"/>
  <c r="AC201" i="2"/>
  <c r="AC172" i="2"/>
  <c r="AC556" i="2"/>
  <c r="AC196" i="2"/>
  <c r="AC352" i="2"/>
  <c r="AC650" i="2"/>
  <c r="AC21" i="2"/>
  <c r="AC625" i="2"/>
  <c r="AC289" i="2"/>
  <c r="AC635" i="2"/>
  <c r="AC161" i="2"/>
  <c r="AC210" i="2"/>
  <c r="AC41" i="2"/>
  <c r="AC227" i="2"/>
  <c r="AC354" i="2"/>
  <c r="AC492" i="2"/>
  <c r="AC181" i="2"/>
  <c r="AC506" i="2"/>
  <c r="AC701" i="2"/>
  <c r="AC535" i="2"/>
  <c r="AC585" i="2"/>
  <c r="AC173" i="2"/>
  <c r="AC27" i="2"/>
  <c r="AC284" i="2"/>
  <c r="AC32" i="2"/>
  <c r="AC658" i="2"/>
  <c r="AC233" i="2"/>
  <c r="AC309" i="2"/>
  <c r="AC102" i="2"/>
  <c r="AC730" i="2"/>
  <c r="AC604" i="2"/>
  <c r="AC552" i="2"/>
  <c r="AC178" i="2"/>
  <c r="AC693" i="2"/>
  <c r="AC126" i="2"/>
  <c r="AC418" i="2"/>
  <c r="AC489" i="2"/>
  <c r="AC319" i="2"/>
  <c r="AC19" i="2"/>
  <c r="AC390" i="2"/>
  <c r="AC447" i="2"/>
  <c r="AC143" i="2"/>
  <c r="AC88" i="2"/>
  <c r="AC56" i="2"/>
  <c r="AC280" i="2"/>
  <c r="AC544" i="2"/>
  <c r="AC589" i="2"/>
  <c r="AC33" i="2"/>
  <c r="AC453" i="2"/>
  <c r="AC345" i="2"/>
  <c r="AC582" i="2"/>
  <c r="AC78" i="2"/>
  <c r="AC667" i="2"/>
  <c r="AC659" i="2"/>
  <c r="AC420" i="2"/>
  <c r="AC382" i="2"/>
  <c r="AC410" i="2"/>
  <c r="AC5" i="2"/>
  <c r="AC240" i="2"/>
  <c r="AC578" i="2"/>
  <c r="AC511" i="2"/>
  <c r="AC64" i="2"/>
  <c r="AC697" i="2"/>
  <c r="AC729" i="2"/>
  <c r="AC413" i="2"/>
  <c r="AC723" i="2"/>
  <c r="AC665" i="2"/>
  <c r="AC700" i="2"/>
  <c r="AC621" i="2"/>
  <c r="AC339" i="2"/>
  <c r="AC327" i="2"/>
  <c r="AC116" i="2"/>
  <c r="AC229" i="2"/>
  <c r="AC379" i="2"/>
  <c r="AC328" i="2"/>
  <c r="AC164" i="2"/>
  <c r="AC184" i="2"/>
  <c r="AC375" i="2"/>
  <c r="AC100" i="2"/>
  <c r="AC653" i="2"/>
  <c r="AC145" i="2"/>
  <c r="AC111" i="2"/>
  <c r="AC17" i="2"/>
  <c r="AC20" i="2"/>
  <c r="AC600" i="2"/>
  <c r="AC28" i="2"/>
  <c r="AC526" i="2"/>
  <c r="AC530" i="2"/>
  <c r="AC721" i="2"/>
  <c r="AC681" i="2"/>
  <c r="AC591" i="2"/>
  <c r="AC163" i="2"/>
  <c r="AC477" i="2"/>
  <c r="AC507" i="2"/>
  <c r="AC714" i="2"/>
  <c r="AC120" i="2"/>
  <c r="AC383" i="2"/>
  <c r="AC470" i="2"/>
  <c r="AC572" i="2"/>
  <c r="AC199" i="2"/>
  <c r="AC593" i="2"/>
  <c r="AC387" i="2"/>
  <c r="AC241" i="2"/>
  <c r="AC158" i="2"/>
  <c r="AC203" i="2"/>
  <c r="AC630" i="2"/>
  <c r="AC123" i="2"/>
  <c r="AC460" i="2"/>
  <c r="AC308" i="2"/>
  <c r="AC539" i="2"/>
  <c r="AC374" i="2"/>
  <c r="AC168" i="2"/>
  <c r="AC22" i="2"/>
  <c r="AC430" i="2"/>
  <c r="AC421" i="2"/>
  <c r="AC449" i="2"/>
  <c r="AC323" i="2"/>
  <c r="AC553" i="2"/>
  <c r="AC321" i="2"/>
  <c r="AC71" i="2"/>
  <c r="AC609" i="2"/>
  <c r="AC707" i="2"/>
  <c r="AC275" i="2"/>
  <c r="AC599" i="2"/>
  <c r="AC356" i="2"/>
  <c r="AC54" i="2"/>
  <c r="AC451" i="2"/>
  <c r="AC555" i="2"/>
  <c r="AC454" i="2"/>
  <c r="AC358" i="2"/>
  <c r="AC685" i="2"/>
  <c r="AC146" i="2"/>
  <c r="AC719" i="2"/>
  <c r="AC597" i="2"/>
  <c r="AC496" i="2"/>
  <c r="AC267" i="2"/>
  <c r="AC497" i="2"/>
  <c r="AC611" i="2"/>
  <c r="AC584" i="2"/>
  <c r="AC283" i="2"/>
  <c r="AC117" i="2"/>
  <c r="AC452" i="2"/>
  <c r="AC583" i="2"/>
  <c r="AC718" i="2"/>
  <c r="AC502" i="2"/>
  <c r="AC141" i="2"/>
  <c r="AC619" i="2"/>
  <c r="AC216" i="2"/>
  <c r="AC425" i="2"/>
  <c r="AC236" i="2"/>
  <c r="AC601" i="2"/>
  <c r="AC732" i="2"/>
  <c r="AC405" i="2"/>
  <c r="AC428" i="2"/>
  <c r="AC35" i="2"/>
  <c r="AC548" i="2"/>
  <c r="AC137" i="2"/>
  <c r="AC654" i="2"/>
  <c r="AC536" i="2"/>
  <c r="AC649" i="2"/>
  <c r="AC643" i="2"/>
  <c r="AC231" i="2"/>
  <c r="AC670" i="2"/>
  <c r="AC403" i="2"/>
  <c r="AC481" i="2"/>
  <c r="AC346" i="2"/>
  <c r="AC512" i="2"/>
  <c r="AC135" i="2"/>
  <c r="AC409" i="2"/>
  <c r="AC39" i="2"/>
  <c r="AC132" i="2"/>
  <c r="AC411" i="2"/>
  <c r="AC710" i="2"/>
  <c r="AC65" i="2"/>
  <c r="AC365" i="2"/>
  <c r="AC677" i="2"/>
  <c r="AC715" i="2"/>
  <c r="AC487" i="2"/>
  <c r="AC166" i="2"/>
  <c r="AC176" i="2"/>
  <c r="AC490" i="2"/>
  <c r="AC603" i="2"/>
  <c r="AC66" i="2"/>
  <c r="AC255" i="2"/>
  <c r="AC170" i="2"/>
  <c r="AC558" i="2"/>
  <c r="AC290" i="2"/>
  <c r="AC144" i="2"/>
  <c r="AC399" i="2"/>
  <c r="AC261" i="2"/>
  <c r="AC297" i="2"/>
  <c r="AC620" i="2"/>
  <c r="AC680" i="2"/>
  <c r="AC269" i="2"/>
  <c r="AC692" i="2"/>
  <c r="AC517" i="2"/>
  <c r="AC133" i="2"/>
  <c r="AC371" i="2"/>
  <c r="AC505" i="2"/>
  <c r="AC337" i="2"/>
  <c r="AC193" i="2"/>
  <c r="AC606" i="2"/>
  <c r="AC47" i="2"/>
  <c r="AC373" i="2"/>
  <c r="AC440" i="2"/>
  <c r="AC586" i="2"/>
  <c r="AC716" i="2"/>
  <c r="AC647" i="2"/>
  <c r="AC415" i="2"/>
  <c r="AC580" i="2"/>
  <c r="AC378" i="2"/>
  <c r="AC162" i="2"/>
  <c r="AC664" i="2"/>
  <c r="AC315" i="2"/>
  <c r="AC731" i="2"/>
  <c r="AC246" i="2"/>
  <c r="AC237" i="2"/>
  <c r="AC676" i="2"/>
  <c r="AC128" i="2"/>
  <c r="AC513" i="2"/>
  <c r="AC190" i="2"/>
  <c r="AC666" i="2"/>
  <c r="AC702" i="2"/>
  <c r="AC313" i="2"/>
  <c r="AC67" i="2"/>
  <c r="AC59" i="2"/>
  <c r="AC709" i="2"/>
  <c r="AC274" i="2"/>
  <c r="AC281" i="2"/>
  <c r="AC516" i="2"/>
  <c r="AC561" i="2"/>
  <c r="AC36" i="2"/>
  <c r="AC540" i="2"/>
  <c r="AC629" i="2"/>
  <c r="AC282" i="2"/>
  <c r="AC479" i="2"/>
  <c r="AC442" i="2"/>
  <c r="AC198" i="2"/>
  <c r="AC696" i="2"/>
  <c r="AC655" i="2"/>
  <c r="AC228" i="2"/>
  <c r="AC722" i="2"/>
  <c r="AC472" i="2"/>
  <c r="AC159" i="2"/>
  <c r="AC733" i="2"/>
  <c r="AC304" i="2"/>
  <c r="AC95" i="2"/>
  <c r="AC562" i="2"/>
  <c r="AC662" i="2"/>
  <c r="AC509" i="2"/>
  <c r="AC234" i="2"/>
  <c r="AC708" i="2"/>
  <c r="AC627" i="2"/>
  <c r="AC661" i="2"/>
  <c r="AC188" i="2"/>
  <c r="AC528" i="2"/>
  <c r="AC397" i="2"/>
  <c r="AC343" i="2"/>
  <c r="AC641" i="2"/>
  <c r="AC515" i="2"/>
  <c r="AC476" i="2"/>
  <c r="AC367" i="2"/>
  <c r="AC266" i="2"/>
  <c r="AC279" i="2"/>
  <c r="AC705" i="2"/>
  <c r="AC522" i="2"/>
  <c r="AC441" i="2"/>
  <c r="AC191" i="2"/>
  <c r="AC270" i="2"/>
  <c r="AC543" i="2"/>
  <c r="AC125" i="2"/>
  <c r="AC464" i="2"/>
  <c r="AC360" i="2"/>
  <c r="AC380" i="2"/>
  <c r="AC563" i="2"/>
  <c r="J118" i="3" s="1"/>
  <c r="AC154" i="2"/>
  <c r="AC638" i="2"/>
  <c r="AC570" i="2"/>
  <c r="AC713" i="2"/>
  <c r="AC300" i="2"/>
  <c r="AC235" i="2"/>
  <c r="AC554" i="2"/>
  <c r="AC294" i="2"/>
  <c r="AC466" i="2"/>
  <c r="AC529" i="2"/>
  <c r="AC398" i="2"/>
  <c r="AC615" i="2"/>
  <c r="AC482" i="2"/>
  <c r="AC695" i="2"/>
  <c r="AC407" i="2"/>
  <c r="AC640" i="2"/>
  <c r="AC674" i="2"/>
  <c r="AC559" i="2"/>
  <c r="AC364" i="2"/>
  <c r="AC258" i="2"/>
  <c r="AC690" i="2"/>
  <c r="AC728" i="2"/>
  <c r="AC598" i="2"/>
  <c r="AC651" i="2"/>
  <c r="AC372" i="2"/>
  <c r="AC706" i="2"/>
  <c r="AC642" i="2"/>
  <c r="AC657" i="2"/>
  <c r="AC675" i="2"/>
  <c r="AC519" i="2"/>
  <c r="AC687" i="2"/>
  <c r="AC633" i="2"/>
  <c r="AC646" i="2"/>
  <c r="AC648" i="2"/>
  <c r="AC527" i="2"/>
  <c r="AC569" i="2"/>
  <c r="AC699" i="2"/>
  <c r="AC704" i="2"/>
  <c r="AC712" i="2"/>
  <c r="AC694" i="2"/>
  <c r="AC727" i="2"/>
  <c r="AC703" i="2"/>
  <c r="AC711" i="2"/>
  <c r="AC726" i="2"/>
  <c r="AC683" i="2"/>
  <c r="AC720" i="2"/>
  <c r="AC656" i="2"/>
  <c r="U612" i="2"/>
  <c r="U542" i="2"/>
  <c r="U531" i="2"/>
  <c r="U73" i="2"/>
  <c r="U326" i="2"/>
  <c r="U389" i="2"/>
  <c r="U381" i="2"/>
  <c r="U361" i="2"/>
  <c r="U574" i="2"/>
  <c r="U549" i="2"/>
  <c r="U250" i="2"/>
  <c r="U431" i="2"/>
  <c r="U118" i="2"/>
  <c r="U671" i="2"/>
  <c r="U96" i="2"/>
  <c r="U545" i="2"/>
  <c r="U426" i="2"/>
  <c r="U663" i="2"/>
  <c r="U51" i="2"/>
  <c r="U391" i="2"/>
  <c r="U459" i="2"/>
  <c r="U444" i="2"/>
  <c r="U377" i="2"/>
  <c r="U220" i="2"/>
  <c r="U577" i="2"/>
  <c r="U221" i="2"/>
  <c r="U271" i="2"/>
  <c r="U99" i="2"/>
  <c r="U456" i="2"/>
  <c r="U628" i="2"/>
  <c r="U90" i="2"/>
  <c r="U581" i="2"/>
  <c r="U340" i="2"/>
  <c r="U3" i="2"/>
  <c r="U678" i="2"/>
  <c r="U76" i="2"/>
  <c r="U434" i="2"/>
  <c r="U169" i="2"/>
  <c r="U165" i="2"/>
  <c r="U91" i="2"/>
  <c r="U668" i="2"/>
  <c r="U357" i="2"/>
  <c r="U533" i="2"/>
  <c r="U370" i="2"/>
  <c r="U81" i="2"/>
  <c r="U155" i="2"/>
  <c r="U590" i="2"/>
  <c r="U192" i="2"/>
  <c r="U213" i="2"/>
  <c r="U320" i="2"/>
  <c r="U498" i="2"/>
  <c r="U152" i="2"/>
  <c r="U277" i="2"/>
  <c r="U435" i="2"/>
  <c r="U84" i="2"/>
  <c r="U448" i="2"/>
  <c r="U500" i="2"/>
  <c r="U256" i="2"/>
  <c r="U114" i="2"/>
  <c r="U362" i="2"/>
  <c r="U247" i="2"/>
  <c r="U278" i="2"/>
  <c r="U260" i="2"/>
  <c r="U523" i="2"/>
  <c r="U79" i="2"/>
  <c r="U124" i="2"/>
  <c r="U392" i="2"/>
  <c r="U483" i="2"/>
  <c r="U363" i="2"/>
  <c r="U385" i="2"/>
  <c r="U108" i="2"/>
  <c r="U412" i="2"/>
  <c r="U87" i="2"/>
  <c r="U567" i="2"/>
  <c r="U239" i="2"/>
  <c r="U292" i="2"/>
  <c r="U450" i="2"/>
  <c r="U222" i="2"/>
  <c r="U134" i="2"/>
  <c r="U44" i="2"/>
  <c r="U286" i="2"/>
  <c r="U465" i="2"/>
  <c r="U423" i="2"/>
  <c r="U110" i="2"/>
  <c r="U291" i="2"/>
  <c r="U461" i="2"/>
  <c r="U226" i="2"/>
  <c r="U248" i="2"/>
  <c r="U443" i="2"/>
  <c r="U355" i="2"/>
  <c r="U211" i="2"/>
  <c r="U679" i="2"/>
  <c r="U607" i="2"/>
  <c r="U244" i="2"/>
  <c r="U468" i="2"/>
  <c r="U85" i="2"/>
  <c r="U388" i="2"/>
  <c r="U602" i="2"/>
  <c r="U150" i="2"/>
  <c r="U238" i="2"/>
  <c r="U25" i="2"/>
  <c r="U86" i="2"/>
  <c r="U121" i="2"/>
  <c r="U43" i="2"/>
  <c r="U359" i="2"/>
  <c r="U53" i="2"/>
  <c r="U333" i="2"/>
  <c r="U13" i="2"/>
  <c r="U105" i="2"/>
  <c r="U631" i="2"/>
  <c r="U34" i="2"/>
  <c r="U437" i="2"/>
  <c r="U212" i="2"/>
  <c r="U493" i="2"/>
  <c r="U206" i="2"/>
  <c r="U48" i="2"/>
  <c r="U303" i="2"/>
  <c r="U122" i="2"/>
  <c r="U9" i="2"/>
  <c r="U521" i="2"/>
  <c r="U148" i="2"/>
  <c r="U595" i="2"/>
  <c r="U61" i="2"/>
  <c r="U478" i="2"/>
  <c r="U272" i="2"/>
  <c r="U325" i="2"/>
  <c r="U262" i="2"/>
  <c r="U335" i="2"/>
  <c r="U157" i="2"/>
  <c r="U50" i="2"/>
  <c r="U98" i="2"/>
  <c r="U14" i="2"/>
  <c r="U217" i="2"/>
  <c r="U334" i="2"/>
  <c r="U698" i="2"/>
  <c r="U369" i="2"/>
  <c r="U669" i="2"/>
  <c r="U285" i="2"/>
  <c r="U636" i="2"/>
  <c r="U386" i="2"/>
  <c r="U268" i="2"/>
  <c r="U341" i="2"/>
  <c r="U618" i="2"/>
  <c r="U432" i="2"/>
  <c r="U214" i="2"/>
  <c r="U557" i="2"/>
  <c r="U427" i="2"/>
  <c r="U317" i="2"/>
  <c r="U171" i="2"/>
  <c r="U351" i="2"/>
  <c r="U29" i="2"/>
  <c r="U119" i="2"/>
  <c r="U11" i="2"/>
  <c r="U318" i="2"/>
  <c r="U455" i="2"/>
  <c r="U724" i="2"/>
  <c r="U26" i="2"/>
  <c r="U541" i="2"/>
  <c r="U494" i="2"/>
  <c r="U402" i="2"/>
  <c r="U322" i="2"/>
  <c r="U245" i="2"/>
  <c r="U139" i="2"/>
  <c r="U242" i="2"/>
  <c r="U218" i="2"/>
  <c r="U480" i="2"/>
  <c r="U622" i="2"/>
  <c r="U508" i="2"/>
  <c r="U219" i="2"/>
  <c r="U564" i="2"/>
  <c r="U353" i="2"/>
  <c r="U197" i="2"/>
  <c r="U514" i="2"/>
  <c r="U576" i="2"/>
  <c r="U311" i="2"/>
  <c r="U652" i="2"/>
  <c r="U594" i="2"/>
  <c r="U488" i="2"/>
  <c r="U491" i="2"/>
  <c r="U610" i="2"/>
  <c r="U131" i="2"/>
  <c r="U644" i="2"/>
  <c r="U608" i="2"/>
  <c r="U40" i="2"/>
  <c r="U224" i="2"/>
  <c r="U257" i="2"/>
  <c r="U495" i="2"/>
  <c r="U458" i="2"/>
  <c r="U587" i="2"/>
  <c r="U457" i="2"/>
  <c r="U310" i="2"/>
  <c r="U182" i="2"/>
  <c r="U592" i="2"/>
  <c r="U101" i="2"/>
  <c r="U287" i="2"/>
  <c r="U6" i="2"/>
  <c r="U616" i="2"/>
  <c r="U232" i="2"/>
  <c r="U623" i="2"/>
  <c r="U639" i="2"/>
  <c r="U106" i="2"/>
  <c r="U550" i="2"/>
  <c r="U130" i="2"/>
  <c r="U634" i="2"/>
  <c r="U295" i="2"/>
  <c r="U180" i="2"/>
  <c r="U474" i="2"/>
  <c r="U52" i="2"/>
  <c r="U471" i="2"/>
  <c r="U142" i="2"/>
  <c r="U501" i="2"/>
  <c r="U49" i="2"/>
  <c r="U393" i="2"/>
  <c r="U305" i="2"/>
  <c r="U463" i="2"/>
  <c r="U74" i="2"/>
  <c r="U69" i="2"/>
  <c r="U299" i="2"/>
  <c r="U127" i="2"/>
  <c r="U416" i="2"/>
  <c r="U566" i="2"/>
  <c r="U445" i="2"/>
  <c r="U537" i="2"/>
  <c r="U204" i="2"/>
  <c r="U306" i="2"/>
  <c r="U147" i="2"/>
  <c r="U223" i="2"/>
  <c r="U62" i="2"/>
  <c r="U689" i="2"/>
  <c r="U179" i="2"/>
  <c r="U18" i="2"/>
  <c r="U156" i="2"/>
  <c r="U77" i="2"/>
  <c r="U307" i="2"/>
  <c r="U12" i="2"/>
  <c r="U518" i="2"/>
  <c r="U504" i="2"/>
  <c r="U384" i="2"/>
  <c r="U499" i="2"/>
  <c r="U484" i="2"/>
  <c r="U46" i="2"/>
  <c r="U686" i="2"/>
  <c r="U45" i="2"/>
  <c r="U395" i="2"/>
  <c r="U439" i="2"/>
  <c r="U342" i="2"/>
  <c r="U72" i="2"/>
  <c r="U115" i="2"/>
  <c r="U424" i="2"/>
  <c r="U469" i="2"/>
  <c r="U632" i="2"/>
  <c r="U301" i="2"/>
  <c r="U331" i="2"/>
  <c r="U688" i="2"/>
  <c r="U436" i="2"/>
  <c r="U129" i="2"/>
  <c r="U568" i="2"/>
  <c r="U433" i="2"/>
  <c r="U16" i="2"/>
  <c r="U376" i="2"/>
  <c r="U546" i="2"/>
  <c r="U338" i="2"/>
  <c r="U571" i="2"/>
  <c r="U368" i="2"/>
  <c r="U596" i="2"/>
  <c r="U23" i="2"/>
  <c r="U725" i="2"/>
  <c r="U408" i="2"/>
  <c r="U486" i="2"/>
  <c r="U396" i="2"/>
  <c r="U660" i="2"/>
  <c r="U302" i="2"/>
  <c r="U524" i="2"/>
  <c r="U70" i="2"/>
  <c r="U58" i="2"/>
  <c r="U401" i="2"/>
  <c r="U404" i="2"/>
  <c r="U316" i="2"/>
  <c r="U473" i="2"/>
  <c r="U438" i="2"/>
  <c r="U429" i="2"/>
  <c r="U419" i="2"/>
  <c r="U400" i="2"/>
  <c r="U174" i="2"/>
  <c r="U82" i="2"/>
  <c r="U251" i="2"/>
  <c r="U202" i="2"/>
  <c r="U414" i="2"/>
  <c r="U243" i="2"/>
  <c r="U264" i="2"/>
  <c r="U560" i="2"/>
  <c r="U200" i="2"/>
  <c r="U532" i="2"/>
  <c r="U538" i="2"/>
  <c r="U4" i="2"/>
  <c r="U207" i="2"/>
  <c r="U109" i="2"/>
  <c r="U336" i="2"/>
  <c r="U97" i="2"/>
  <c r="U185" i="2"/>
  <c r="U475" i="2"/>
  <c r="U55" i="2"/>
  <c r="U167" i="2"/>
  <c r="U265" i="2"/>
  <c r="U298" i="2"/>
  <c r="U691" i="2"/>
  <c r="U288" i="2"/>
  <c r="U626" i="2"/>
  <c r="U89" i="2"/>
  <c r="U406" i="2"/>
  <c r="U215" i="2"/>
  <c r="U194" i="2"/>
  <c r="U259" i="2"/>
  <c r="U422" i="2"/>
  <c r="U94" i="2"/>
  <c r="U83" i="2"/>
  <c r="U520" i="2"/>
  <c r="U575" i="2"/>
  <c r="U645" i="2"/>
  <c r="U349" i="2"/>
  <c r="U186" i="2"/>
  <c r="U253" i="2"/>
  <c r="U525" i="2"/>
  <c r="U57" i="2"/>
  <c r="U617" i="2"/>
  <c r="U189" i="2"/>
  <c r="U324" i="2"/>
  <c r="U249" i="2"/>
  <c r="U462" i="2"/>
  <c r="U344" i="2"/>
  <c r="U394" i="2"/>
  <c r="U293" i="2"/>
  <c r="U80" i="2"/>
  <c r="U160" i="2"/>
  <c r="U177" i="2"/>
  <c r="U347" i="2"/>
  <c r="U446" i="2"/>
  <c r="U195" i="2"/>
  <c r="U717" i="2"/>
  <c r="U296" i="2"/>
  <c r="U252" i="2"/>
  <c r="U273" i="2"/>
  <c r="U30" i="2"/>
  <c r="U624" i="2"/>
  <c r="U93" i="2"/>
  <c r="U565" i="2"/>
  <c r="U112" i="2"/>
  <c r="U10" i="2"/>
  <c r="U140" i="2"/>
  <c r="U153" i="2"/>
  <c r="U673" i="2"/>
  <c r="U31" i="2"/>
  <c r="U149" i="2"/>
  <c r="U551" i="2"/>
  <c r="U60" i="2"/>
  <c r="U7" i="2"/>
  <c r="U209" i="2"/>
  <c r="U588" i="2"/>
  <c r="U332" i="2"/>
  <c r="U42" i="2"/>
  <c r="U136" i="2"/>
  <c r="U103" i="2"/>
  <c r="U605" i="2"/>
  <c r="U205" i="2"/>
  <c r="U503" i="2"/>
  <c r="U183" i="2"/>
  <c r="U38" i="2"/>
  <c r="U684" i="2"/>
  <c r="U417" i="2"/>
  <c r="U24" i="2"/>
  <c r="U534" i="2"/>
  <c r="U113" i="2"/>
  <c r="U187" i="2"/>
  <c r="U547" i="2"/>
  <c r="U8" i="2"/>
  <c r="U579" i="2"/>
  <c r="U208" i="2"/>
  <c r="U138" i="2"/>
  <c r="U672" i="2"/>
  <c r="U263" i="2"/>
  <c r="U104" i="2"/>
  <c r="U312" i="2"/>
  <c r="U2" i="2"/>
  <c r="U348" i="2"/>
  <c r="U467" i="2"/>
  <c r="U254" i="2"/>
  <c r="U366" i="2"/>
  <c r="U75" i="2"/>
  <c r="U682" i="2"/>
  <c r="U637" i="2"/>
  <c r="U329" i="2"/>
  <c r="U613" i="2"/>
  <c r="U314" i="2"/>
  <c r="U151" i="2"/>
  <c r="U573" i="2"/>
  <c r="U510" i="2"/>
  <c r="U225" i="2"/>
  <c r="U276" i="2"/>
  <c r="U68" i="2"/>
  <c r="U614" i="2"/>
  <c r="U92" i="2"/>
  <c r="U37" i="2"/>
  <c r="U350" i="2"/>
  <c r="U15" i="2"/>
  <c r="U107" i="2"/>
  <c r="U485" i="2"/>
  <c r="U230" i="2"/>
  <c r="U175" i="2"/>
  <c r="U63" i="2"/>
  <c r="U330" i="2"/>
  <c r="U201" i="2"/>
  <c r="U172" i="2"/>
  <c r="U556" i="2"/>
  <c r="U196" i="2"/>
  <c r="U352" i="2"/>
  <c r="U650" i="2"/>
  <c r="U21" i="2"/>
  <c r="U625" i="2"/>
  <c r="U289" i="2"/>
  <c r="U635" i="2"/>
  <c r="U161" i="2"/>
  <c r="U210" i="2"/>
  <c r="U41" i="2"/>
  <c r="U227" i="2"/>
  <c r="U354" i="2"/>
  <c r="U492" i="2"/>
  <c r="U181" i="2"/>
  <c r="U506" i="2"/>
  <c r="U701" i="2"/>
  <c r="U535" i="2"/>
  <c r="U585" i="2"/>
  <c r="U173" i="2"/>
  <c r="U27" i="2"/>
  <c r="U284" i="2"/>
  <c r="U32" i="2"/>
  <c r="U658" i="2"/>
  <c r="U233" i="2"/>
  <c r="U309" i="2"/>
  <c r="U102" i="2"/>
  <c r="U730" i="2"/>
  <c r="U604" i="2"/>
  <c r="U552" i="2"/>
  <c r="U178" i="2"/>
  <c r="U693" i="2"/>
  <c r="U126" i="2"/>
  <c r="U418" i="2"/>
  <c r="U489" i="2"/>
  <c r="U319" i="2"/>
  <c r="U19" i="2"/>
  <c r="U390" i="2"/>
  <c r="U447" i="2"/>
  <c r="U143" i="2"/>
  <c r="U88" i="2"/>
  <c r="U56" i="2"/>
  <c r="U280" i="2"/>
  <c r="U544" i="2"/>
  <c r="U589" i="2"/>
  <c r="U33" i="2"/>
  <c r="U453" i="2"/>
  <c r="U345" i="2"/>
  <c r="U582" i="2"/>
  <c r="U78" i="2"/>
  <c r="U667" i="2"/>
  <c r="U659" i="2"/>
  <c r="U420" i="2"/>
  <c r="U382" i="2"/>
  <c r="U410" i="2"/>
  <c r="U5" i="2"/>
  <c r="U240" i="2"/>
  <c r="U578" i="2"/>
  <c r="U511" i="2"/>
  <c r="U64" i="2"/>
  <c r="U697" i="2"/>
  <c r="U729" i="2"/>
  <c r="U413" i="2"/>
  <c r="U723" i="2"/>
  <c r="U665" i="2"/>
  <c r="U700" i="2"/>
  <c r="U621" i="2"/>
  <c r="U339" i="2"/>
  <c r="U327" i="2"/>
  <c r="U116" i="2"/>
  <c r="U229" i="2"/>
  <c r="U379" i="2"/>
  <c r="U328" i="2"/>
  <c r="U164" i="2"/>
  <c r="U184" i="2"/>
  <c r="U375" i="2"/>
  <c r="U100" i="2"/>
  <c r="U653" i="2"/>
  <c r="U145" i="2"/>
  <c r="U111" i="2"/>
  <c r="U17" i="2"/>
  <c r="U20" i="2"/>
  <c r="U600" i="2"/>
  <c r="U28" i="2"/>
  <c r="U526" i="2"/>
  <c r="U530" i="2"/>
  <c r="U721" i="2"/>
  <c r="U681" i="2"/>
  <c r="U591" i="2"/>
  <c r="U163" i="2"/>
  <c r="U477" i="2"/>
  <c r="U507" i="2"/>
  <c r="U714" i="2"/>
  <c r="U120" i="2"/>
  <c r="U383" i="2"/>
  <c r="U470" i="2"/>
  <c r="U572" i="2"/>
  <c r="U199" i="2"/>
  <c r="U593" i="2"/>
  <c r="U387" i="2"/>
  <c r="U241" i="2"/>
  <c r="U158" i="2"/>
  <c r="U203" i="2"/>
  <c r="U630" i="2"/>
  <c r="U123" i="2"/>
  <c r="U460" i="2"/>
  <c r="U308" i="2"/>
  <c r="U539" i="2"/>
  <c r="U374" i="2"/>
  <c r="U168" i="2"/>
  <c r="U22" i="2"/>
  <c r="U430" i="2"/>
  <c r="U421" i="2"/>
  <c r="U449" i="2"/>
  <c r="U323" i="2"/>
  <c r="U553" i="2"/>
  <c r="U321" i="2"/>
  <c r="U71" i="2"/>
  <c r="U609" i="2"/>
  <c r="U707" i="2"/>
  <c r="U275" i="2"/>
  <c r="U599" i="2"/>
  <c r="U356" i="2"/>
  <c r="U54" i="2"/>
  <c r="U451" i="2"/>
  <c r="U555" i="2"/>
  <c r="U454" i="2"/>
  <c r="U358" i="2"/>
  <c r="U685" i="2"/>
  <c r="U146" i="2"/>
  <c r="U719" i="2"/>
  <c r="U597" i="2"/>
  <c r="U496" i="2"/>
  <c r="U267" i="2"/>
  <c r="U497" i="2"/>
  <c r="U611" i="2"/>
  <c r="U584" i="2"/>
  <c r="U283" i="2"/>
  <c r="U117" i="2"/>
  <c r="U452" i="2"/>
  <c r="U583" i="2"/>
  <c r="U718" i="2"/>
  <c r="U502" i="2"/>
  <c r="U141" i="2"/>
  <c r="U619" i="2"/>
  <c r="U216" i="2"/>
  <c r="U425" i="2"/>
  <c r="U236" i="2"/>
  <c r="U601" i="2"/>
  <c r="U732" i="2"/>
  <c r="U405" i="2"/>
  <c r="U428" i="2"/>
  <c r="U35" i="2"/>
  <c r="U548" i="2"/>
  <c r="U137" i="2"/>
  <c r="U654" i="2"/>
  <c r="U536" i="2"/>
  <c r="U649" i="2"/>
  <c r="U643" i="2"/>
  <c r="U231" i="2"/>
  <c r="U670" i="2"/>
  <c r="U403" i="2"/>
  <c r="U481" i="2"/>
  <c r="U346" i="2"/>
  <c r="U512" i="2"/>
  <c r="U135" i="2"/>
  <c r="U409" i="2"/>
  <c r="U39" i="2"/>
  <c r="U132" i="2"/>
  <c r="U411" i="2"/>
  <c r="U710" i="2"/>
  <c r="U65" i="2"/>
  <c r="U365" i="2"/>
  <c r="U677" i="2"/>
  <c r="U715" i="2"/>
  <c r="U487" i="2"/>
  <c r="U166" i="2"/>
  <c r="U176" i="2"/>
  <c r="U490" i="2"/>
  <c r="U603" i="2"/>
  <c r="U66" i="2"/>
  <c r="U255" i="2"/>
  <c r="U170" i="2"/>
  <c r="U558" i="2"/>
  <c r="U290" i="2"/>
  <c r="U144" i="2"/>
  <c r="U399" i="2"/>
  <c r="U261" i="2"/>
  <c r="U297" i="2"/>
  <c r="U620" i="2"/>
  <c r="U680" i="2"/>
  <c r="U269" i="2"/>
  <c r="U692" i="2"/>
  <c r="U517" i="2"/>
  <c r="U133" i="2"/>
  <c r="U371" i="2"/>
  <c r="U505" i="2"/>
  <c r="U337" i="2"/>
  <c r="U193" i="2"/>
  <c r="U606" i="2"/>
  <c r="U47" i="2"/>
  <c r="U373" i="2"/>
  <c r="U440" i="2"/>
  <c r="U586" i="2"/>
  <c r="U716" i="2"/>
  <c r="U647" i="2"/>
  <c r="U415" i="2"/>
  <c r="U580" i="2"/>
  <c r="U378" i="2"/>
  <c r="U162" i="2"/>
  <c r="U664" i="2"/>
  <c r="U315" i="2"/>
  <c r="U731" i="2"/>
  <c r="U246" i="2"/>
  <c r="U237" i="2"/>
  <c r="U676" i="2"/>
  <c r="U128" i="2"/>
  <c r="U513" i="2"/>
  <c r="U190" i="2"/>
  <c r="U666" i="2"/>
  <c r="U702" i="2"/>
  <c r="U313" i="2"/>
  <c r="U67" i="2"/>
  <c r="U59" i="2"/>
  <c r="U709" i="2"/>
  <c r="U274" i="2"/>
  <c r="U281" i="2"/>
  <c r="U516" i="2"/>
  <c r="U561" i="2"/>
  <c r="U36" i="2"/>
  <c r="U540" i="2"/>
  <c r="U629" i="2"/>
  <c r="U282" i="2"/>
  <c r="U479" i="2"/>
  <c r="U442" i="2"/>
  <c r="U198" i="2"/>
  <c r="U696" i="2"/>
  <c r="U655" i="2"/>
  <c r="U228" i="2"/>
  <c r="U722" i="2"/>
  <c r="U472" i="2"/>
  <c r="U159" i="2"/>
  <c r="U733" i="2"/>
  <c r="U304" i="2"/>
  <c r="U95" i="2"/>
  <c r="U562" i="2"/>
  <c r="U662" i="2"/>
  <c r="U509" i="2"/>
  <c r="U234" i="2"/>
  <c r="U708" i="2"/>
  <c r="U627" i="2"/>
  <c r="U661" i="2"/>
  <c r="U188" i="2"/>
  <c r="U528" i="2"/>
  <c r="U397" i="2"/>
  <c r="U343" i="2"/>
  <c r="U641" i="2"/>
  <c r="U515" i="2"/>
  <c r="U476" i="2"/>
  <c r="U367" i="2"/>
  <c r="U266" i="2"/>
  <c r="U279" i="2"/>
  <c r="U705" i="2"/>
  <c r="U522" i="2"/>
  <c r="U441" i="2"/>
  <c r="U191" i="2"/>
  <c r="U270" i="2"/>
  <c r="U543" i="2"/>
  <c r="U125" i="2"/>
  <c r="U464" i="2"/>
  <c r="U360" i="2"/>
  <c r="U380" i="2"/>
  <c r="U563" i="2"/>
  <c r="U154" i="2"/>
  <c r="U638" i="2"/>
  <c r="U570" i="2"/>
  <c r="U713" i="2"/>
  <c r="U300" i="2"/>
  <c r="U235" i="2"/>
  <c r="U554" i="2"/>
  <c r="U294" i="2"/>
  <c r="U466" i="2"/>
  <c r="U529" i="2"/>
  <c r="U398" i="2"/>
  <c r="U615" i="2"/>
  <c r="U482" i="2"/>
  <c r="U695" i="2"/>
  <c r="U407" i="2"/>
  <c r="U640" i="2"/>
  <c r="U674" i="2"/>
  <c r="U559" i="2"/>
  <c r="U364" i="2"/>
  <c r="U258" i="2"/>
  <c r="U690" i="2"/>
  <c r="U728" i="2"/>
  <c r="U598" i="2"/>
  <c r="U651" i="2"/>
  <c r="U372" i="2"/>
  <c r="U706" i="2"/>
  <c r="U642" i="2"/>
  <c r="U657" i="2"/>
  <c r="U675" i="2"/>
  <c r="U519" i="2"/>
  <c r="U687" i="2"/>
  <c r="U633" i="2"/>
  <c r="U646" i="2"/>
  <c r="U648" i="2"/>
  <c r="U527" i="2"/>
  <c r="U569" i="2"/>
  <c r="U699" i="2"/>
  <c r="U704" i="2"/>
  <c r="U712" i="2"/>
  <c r="U694" i="2"/>
  <c r="U727" i="2"/>
  <c r="U703" i="2"/>
  <c r="U711" i="2"/>
  <c r="U726" i="2"/>
  <c r="U683" i="2"/>
  <c r="U720" i="2"/>
  <c r="U656" i="2"/>
  <c r="T612" i="2"/>
  <c r="T542" i="2"/>
  <c r="T531" i="2"/>
  <c r="T73" i="2"/>
  <c r="T326" i="2"/>
  <c r="T389" i="2"/>
  <c r="T381" i="2"/>
  <c r="T361" i="2"/>
  <c r="T574" i="2"/>
  <c r="T549" i="2"/>
  <c r="T250" i="2"/>
  <c r="T431" i="2"/>
  <c r="T118" i="2"/>
  <c r="T671" i="2"/>
  <c r="T96" i="2"/>
  <c r="T545" i="2"/>
  <c r="T426" i="2"/>
  <c r="T663" i="2"/>
  <c r="T51" i="2"/>
  <c r="T391" i="2"/>
  <c r="T459" i="2"/>
  <c r="T444" i="2"/>
  <c r="T377" i="2"/>
  <c r="T220" i="2"/>
  <c r="T577" i="2"/>
  <c r="T221" i="2"/>
  <c r="T271" i="2"/>
  <c r="T99" i="2"/>
  <c r="T456" i="2"/>
  <c r="T628" i="2"/>
  <c r="T90" i="2"/>
  <c r="T581" i="2"/>
  <c r="T340" i="2"/>
  <c r="T3" i="2"/>
  <c r="T678" i="2"/>
  <c r="T76" i="2"/>
  <c r="T434" i="2"/>
  <c r="T169" i="2"/>
  <c r="T165" i="2"/>
  <c r="T91" i="2"/>
  <c r="T668" i="2"/>
  <c r="T357" i="2"/>
  <c r="T533" i="2"/>
  <c r="T370" i="2"/>
  <c r="T81" i="2"/>
  <c r="T155" i="2"/>
  <c r="T590" i="2"/>
  <c r="T192" i="2"/>
  <c r="T213" i="2"/>
  <c r="T320" i="2"/>
  <c r="T498" i="2"/>
  <c r="T152" i="2"/>
  <c r="T277" i="2"/>
  <c r="T435" i="2"/>
  <c r="T84" i="2"/>
  <c r="T448" i="2"/>
  <c r="T500" i="2"/>
  <c r="T256" i="2"/>
  <c r="T114" i="2"/>
  <c r="T362" i="2"/>
  <c r="T247" i="2"/>
  <c r="T278" i="2"/>
  <c r="T260" i="2"/>
  <c r="T523" i="2"/>
  <c r="T79" i="2"/>
  <c r="T124" i="2"/>
  <c r="T392" i="2"/>
  <c r="T483" i="2"/>
  <c r="T363" i="2"/>
  <c r="T385" i="2"/>
  <c r="T108" i="2"/>
  <c r="T412" i="2"/>
  <c r="T87" i="2"/>
  <c r="T567" i="2"/>
  <c r="T239" i="2"/>
  <c r="T292" i="2"/>
  <c r="T450" i="2"/>
  <c r="T222" i="2"/>
  <c r="T134" i="2"/>
  <c r="T44" i="2"/>
  <c r="T286" i="2"/>
  <c r="T465" i="2"/>
  <c r="T423" i="2"/>
  <c r="T110" i="2"/>
  <c r="T291" i="2"/>
  <c r="T461" i="2"/>
  <c r="T226" i="2"/>
  <c r="T248" i="2"/>
  <c r="T443" i="2"/>
  <c r="T355" i="2"/>
  <c r="T211" i="2"/>
  <c r="T679" i="2"/>
  <c r="T607" i="2"/>
  <c r="T244" i="2"/>
  <c r="T468" i="2"/>
  <c r="T85" i="2"/>
  <c r="T388" i="2"/>
  <c r="T602" i="2"/>
  <c r="T150" i="2"/>
  <c r="T238" i="2"/>
  <c r="T25" i="2"/>
  <c r="T86" i="2"/>
  <c r="T121" i="2"/>
  <c r="T43" i="2"/>
  <c r="T359" i="2"/>
  <c r="T53" i="2"/>
  <c r="T333" i="2"/>
  <c r="T13" i="2"/>
  <c r="T105" i="2"/>
  <c r="T631" i="2"/>
  <c r="T34" i="2"/>
  <c r="T437" i="2"/>
  <c r="T212" i="2"/>
  <c r="T493" i="2"/>
  <c r="T206" i="2"/>
  <c r="T48" i="2"/>
  <c r="T303" i="2"/>
  <c r="T122" i="2"/>
  <c r="T9" i="2"/>
  <c r="T521" i="2"/>
  <c r="T148" i="2"/>
  <c r="T595" i="2"/>
  <c r="T61" i="2"/>
  <c r="T478" i="2"/>
  <c r="T272" i="2"/>
  <c r="T325" i="2"/>
  <c r="T262" i="2"/>
  <c r="T335" i="2"/>
  <c r="T157" i="2"/>
  <c r="T50" i="2"/>
  <c r="T98" i="2"/>
  <c r="T14" i="2"/>
  <c r="T217" i="2"/>
  <c r="T334" i="2"/>
  <c r="T698" i="2"/>
  <c r="T369" i="2"/>
  <c r="T669" i="2"/>
  <c r="T285" i="2"/>
  <c r="T636" i="2"/>
  <c r="T386" i="2"/>
  <c r="T268" i="2"/>
  <c r="T341" i="2"/>
  <c r="T618" i="2"/>
  <c r="T432" i="2"/>
  <c r="T214" i="2"/>
  <c r="T557" i="2"/>
  <c r="T427" i="2"/>
  <c r="T317" i="2"/>
  <c r="T171" i="2"/>
  <c r="T351" i="2"/>
  <c r="T29" i="2"/>
  <c r="T119" i="2"/>
  <c r="T11" i="2"/>
  <c r="T318" i="2"/>
  <c r="T455" i="2"/>
  <c r="T724" i="2"/>
  <c r="T26" i="2"/>
  <c r="T541" i="2"/>
  <c r="T494" i="2"/>
  <c r="T402" i="2"/>
  <c r="T322" i="2"/>
  <c r="T245" i="2"/>
  <c r="T139" i="2"/>
  <c r="T242" i="2"/>
  <c r="T218" i="2"/>
  <c r="T480" i="2"/>
  <c r="T622" i="2"/>
  <c r="T508" i="2"/>
  <c r="T219" i="2"/>
  <c r="T564" i="2"/>
  <c r="T353" i="2"/>
  <c r="T197" i="2"/>
  <c r="T514" i="2"/>
  <c r="T576" i="2"/>
  <c r="T311" i="2"/>
  <c r="T652" i="2"/>
  <c r="T594" i="2"/>
  <c r="T488" i="2"/>
  <c r="T491" i="2"/>
  <c r="T610" i="2"/>
  <c r="T131" i="2"/>
  <c r="T644" i="2"/>
  <c r="T608" i="2"/>
  <c r="T40" i="2"/>
  <c r="T224" i="2"/>
  <c r="T257" i="2"/>
  <c r="T495" i="2"/>
  <c r="T458" i="2"/>
  <c r="T587" i="2"/>
  <c r="T457" i="2"/>
  <c r="T310" i="2"/>
  <c r="T182" i="2"/>
  <c r="T592" i="2"/>
  <c r="T101" i="2"/>
  <c r="T287" i="2"/>
  <c r="T6" i="2"/>
  <c r="T616" i="2"/>
  <c r="T232" i="2"/>
  <c r="T623" i="2"/>
  <c r="T639" i="2"/>
  <c r="T106" i="2"/>
  <c r="T550" i="2"/>
  <c r="T130" i="2"/>
  <c r="T634" i="2"/>
  <c r="T295" i="2"/>
  <c r="T180" i="2"/>
  <c r="T474" i="2"/>
  <c r="T52" i="2"/>
  <c r="T471" i="2"/>
  <c r="T142" i="2"/>
  <c r="T501" i="2"/>
  <c r="T49" i="2"/>
  <c r="T393" i="2"/>
  <c r="T305" i="2"/>
  <c r="T463" i="2"/>
  <c r="T74" i="2"/>
  <c r="T69" i="2"/>
  <c r="T299" i="2"/>
  <c r="T127" i="2"/>
  <c r="T416" i="2"/>
  <c r="T566" i="2"/>
  <c r="T445" i="2"/>
  <c r="T537" i="2"/>
  <c r="T204" i="2"/>
  <c r="T306" i="2"/>
  <c r="T147" i="2"/>
  <c r="T223" i="2"/>
  <c r="T62" i="2"/>
  <c r="T689" i="2"/>
  <c r="T179" i="2"/>
  <c r="T18" i="2"/>
  <c r="T156" i="2"/>
  <c r="T77" i="2"/>
  <c r="T307" i="2"/>
  <c r="T12" i="2"/>
  <c r="T518" i="2"/>
  <c r="T504" i="2"/>
  <c r="T384" i="2"/>
  <c r="T499" i="2"/>
  <c r="T484" i="2"/>
  <c r="T46" i="2"/>
  <c r="T686" i="2"/>
  <c r="T45" i="2"/>
  <c r="T395" i="2"/>
  <c r="T439" i="2"/>
  <c r="T342" i="2"/>
  <c r="T72" i="2"/>
  <c r="T115" i="2"/>
  <c r="T424" i="2"/>
  <c r="T469" i="2"/>
  <c r="T632" i="2"/>
  <c r="T301" i="2"/>
  <c r="T331" i="2"/>
  <c r="T688" i="2"/>
  <c r="T436" i="2"/>
  <c r="T129" i="2"/>
  <c r="T568" i="2"/>
  <c r="T433" i="2"/>
  <c r="T16" i="2"/>
  <c r="T376" i="2"/>
  <c r="T546" i="2"/>
  <c r="T338" i="2"/>
  <c r="T571" i="2"/>
  <c r="T368" i="2"/>
  <c r="T596" i="2"/>
  <c r="T23" i="2"/>
  <c r="T725" i="2"/>
  <c r="T408" i="2"/>
  <c r="T486" i="2"/>
  <c r="T396" i="2"/>
  <c r="T660" i="2"/>
  <c r="T302" i="2"/>
  <c r="T524" i="2"/>
  <c r="T70" i="2"/>
  <c r="T58" i="2"/>
  <c r="T401" i="2"/>
  <c r="T404" i="2"/>
  <c r="T316" i="2"/>
  <c r="T473" i="2"/>
  <c r="T438" i="2"/>
  <c r="T429" i="2"/>
  <c r="T419" i="2"/>
  <c r="T400" i="2"/>
  <c r="T174" i="2"/>
  <c r="T82" i="2"/>
  <c r="T251" i="2"/>
  <c r="T202" i="2"/>
  <c r="T414" i="2"/>
  <c r="T243" i="2"/>
  <c r="T264" i="2"/>
  <c r="T560" i="2"/>
  <c r="T200" i="2"/>
  <c r="T532" i="2"/>
  <c r="T538" i="2"/>
  <c r="T4" i="2"/>
  <c r="T207" i="2"/>
  <c r="T109" i="2"/>
  <c r="T336" i="2"/>
  <c r="T97" i="2"/>
  <c r="T185" i="2"/>
  <c r="T475" i="2"/>
  <c r="T55" i="2"/>
  <c r="T167" i="2"/>
  <c r="T265" i="2"/>
  <c r="T298" i="2"/>
  <c r="T691" i="2"/>
  <c r="T288" i="2"/>
  <c r="T626" i="2"/>
  <c r="T89" i="2"/>
  <c r="T406" i="2"/>
  <c r="T215" i="2"/>
  <c r="T194" i="2"/>
  <c r="T259" i="2"/>
  <c r="T422" i="2"/>
  <c r="T94" i="2"/>
  <c r="T83" i="2"/>
  <c r="T520" i="2"/>
  <c r="T575" i="2"/>
  <c r="T645" i="2"/>
  <c r="T349" i="2"/>
  <c r="T186" i="2"/>
  <c r="T253" i="2"/>
  <c r="T525" i="2"/>
  <c r="T57" i="2"/>
  <c r="T617" i="2"/>
  <c r="T189" i="2"/>
  <c r="T324" i="2"/>
  <c r="T249" i="2"/>
  <c r="T462" i="2"/>
  <c r="T344" i="2"/>
  <c r="T394" i="2"/>
  <c r="T293" i="2"/>
  <c r="T80" i="2"/>
  <c r="T160" i="2"/>
  <c r="T177" i="2"/>
  <c r="T347" i="2"/>
  <c r="T446" i="2"/>
  <c r="T195" i="2"/>
  <c r="T717" i="2"/>
  <c r="T296" i="2"/>
  <c r="T252" i="2"/>
  <c r="T273" i="2"/>
  <c r="T30" i="2"/>
  <c r="T624" i="2"/>
  <c r="T93" i="2"/>
  <c r="T565" i="2"/>
  <c r="T112" i="2"/>
  <c r="T10" i="2"/>
  <c r="T140" i="2"/>
  <c r="T153" i="2"/>
  <c r="T673" i="2"/>
  <c r="T31" i="2"/>
  <c r="T149" i="2"/>
  <c r="T551" i="2"/>
  <c r="T60" i="2"/>
  <c r="T7" i="2"/>
  <c r="T209" i="2"/>
  <c r="T588" i="2"/>
  <c r="T332" i="2"/>
  <c r="T42" i="2"/>
  <c r="T136" i="2"/>
  <c r="T103" i="2"/>
  <c r="T605" i="2"/>
  <c r="T205" i="2"/>
  <c r="T503" i="2"/>
  <c r="T183" i="2"/>
  <c r="T38" i="2"/>
  <c r="T684" i="2"/>
  <c r="T417" i="2"/>
  <c r="T24" i="2"/>
  <c r="T534" i="2"/>
  <c r="T113" i="2"/>
  <c r="T187" i="2"/>
  <c r="T547" i="2"/>
  <c r="T8" i="2"/>
  <c r="T579" i="2"/>
  <c r="T208" i="2"/>
  <c r="T138" i="2"/>
  <c r="T672" i="2"/>
  <c r="T263" i="2"/>
  <c r="T104" i="2"/>
  <c r="T312" i="2"/>
  <c r="T2" i="2"/>
  <c r="T348" i="2"/>
  <c r="T467" i="2"/>
  <c r="T254" i="2"/>
  <c r="T366" i="2"/>
  <c r="T75" i="2"/>
  <c r="T682" i="2"/>
  <c r="T637" i="2"/>
  <c r="T329" i="2"/>
  <c r="T613" i="2"/>
  <c r="T314" i="2"/>
  <c r="T151" i="2"/>
  <c r="T573" i="2"/>
  <c r="T510" i="2"/>
  <c r="T225" i="2"/>
  <c r="T276" i="2"/>
  <c r="T68" i="2"/>
  <c r="T614" i="2"/>
  <c r="T92" i="2"/>
  <c r="T37" i="2"/>
  <c r="T350" i="2"/>
  <c r="T15" i="2"/>
  <c r="T107" i="2"/>
  <c r="T485" i="2"/>
  <c r="T230" i="2"/>
  <c r="T175" i="2"/>
  <c r="T63" i="2"/>
  <c r="T330" i="2"/>
  <c r="T201" i="2"/>
  <c r="T172" i="2"/>
  <c r="T556" i="2"/>
  <c r="T196" i="2"/>
  <c r="T352" i="2"/>
  <c r="T650" i="2"/>
  <c r="T21" i="2"/>
  <c r="T625" i="2"/>
  <c r="T289" i="2"/>
  <c r="T635" i="2"/>
  <c r="T161" i="2"/>
  <c r="T210" i="2"/>
  <c r="T41" i="2"/>
  <c r="T227" i="2"/>
  <c r="T354" i="2"/>
  <c r="T492" i="2"/>
  <c r="T181" i="2"/>
  <c r="T506" i="2"/>
  <c r="T701" i="2"/>
  <c r="T535" i="2"/>
  <c r="T585" i="2"/>
  <c r="T173" i="2"/>
  <c r="T27" i="2"/>
  <c r="T284" i="2"/>
  <c r="T32" i="2"/>
  <c r="T658" i="2"/>
  <c r="T233" i="2"/>
  <c r="T309" i="2"/>
  <c r="T102" i="2"/>
  <c r="T730" i="2"/>
  <c r="T604" i="2"/>
  <c r="T552" i="2"/>
  <c r="T178" i="2"/>
  <c r="T693" i="2"/>
  <c r="T126" i="2"/>
  <c r="T418" i="2"/>
  <c r="T489" i="2"/>
  <c r="T319" i="2"/>
  <c r="T19" i="2"/>
  <c r="T390" i="2"/>
  <c r="T447" i="2"/>
  <c r="T143" i="2"/>
  <c r="T88" i="2"/>
  <c r="T56" i="2"/>
  <c r="T280" i="2"/>
  <c r="T544" i="2"/>
  <c r="T589" i="2"/>
  <c r="T33" i="2"/>
  <c r="T453" i="2"/>
  <c r="T345" i="2"/>
  <c r="T582" i="2"/>
  <c r="T78" i="2"/>
  <c r="T667" i="2"/>
  <c r="T659" i="2"/>
  <c r="T420" i="2"/>
  <c r="T382" i="2"/>
  <c r="T410" i="2"/>
  <c r="T5" i="2"/>
  <c r="T240" i="2"/>
  <c r="T578" i="2"/>
  <c r="T511" i="2"/>
  <c r="T64" i="2"/>
  <c r="T697" i="2"/>
  <c r="T729" i="2"/>
  <c r="T413" i="2"/>
  <c r="T723" i="2"/>
  <c r="T665" i="2"/>
  <c r="T700" i="2"/>
  <c r="T621" i="2"/>
  <c r="T339" i="2"/>
  <c r="T327" i="2"/>
  <c r="T116" i="2"/>
  <c r="T229" i="2"/>
  <c r="T379" i="2"/>
  <c r="T328" i="2"/>
  <c r="T164" i="2"/>
  <c r="T184" i="2"/>
  <c r="T375" i="2"/>
  <c r="T100" i="2"/>
  <c r="T653" i="2"/>
  <c r="T145" i="2"/>
  <c r="T111" i="2"/>
  <c r="T17" i="2"/>
  <c r="T20" i="2"/>
  <c r="T600" i="2"/>
  <c r="T28" i="2"/>
  <c r="T526" i="2"/>
  <c r="T530" i="2"/>
  <c r="T721" i="2"/>
  <c r="T681" i="2"/>
  <c r="T591" i="2"/>
  <c r="T163" i="2"/>
  <c r="T477" i="2"/>
  <c r="T507" i="2"/>
  <c r="T714" i="2"/>
  <c r="T120" i="2"/>
  <c r="T383" i="2"/>
  <c r="T470" i="2"/>
  <c r="T572" i="2"/>
  <c r="T199" i="2"/>
  <c r="T593" i="2"/>
  <c r="T387" i="2"/>
  <c r="T241" i="2"/>
  <c r="T158" i="2"/>
  <c r="T203" i="2"/>
  <c r="T630" i="2"/>
  <c r="T123" i="2"/>
  <c r="T460" i="2"/>
  <c r="T308" i="2"/>
  <c r="T539" i="2"/>
  <c r="T374" i="2"/>
  <c r="T168" i="2"/>
  <c r="T22" i="2"/>
  <c r="T430" i="2"/>
  <c r="T421" i="2"/>
  <c r="T449" i="2"/>
  <c r="T323" i="2"/>
  <c r="T553" i="2"/>
  <c r="T321" i="2"/>
  <c r="T71" i="2"/>
  <c r="T609" i="2"/>
  <c r="T707" i="2"/>
  <c r="T275" i="2"/>
  <c r="T599" i="2"/>
  <c r="T356" i="2"/>
  <c r="T54" i="2"/>
  <c r="T451" i="2"/>
  <c r="T555" i="2"/>
  <c r="T454" i="2"/>
  <c r="T358" i="2"/>
  <c r="T685" i="2"/>
  <c r="T146" i="2"/>
  <c r="T719" i="2"/>
  <c r="T597" i="2"/>
  <c r="T496" i="2"/>
  <c r="T267" i="2"/>
  <c r="T497" i="2"/>
  <c r="T611" i="2"/>
  <c r="T584" i="2"/>
  <c r="T283" i="2"/>
  <c r="T117" i="2"/>
  <c r="T452" i="2"/>
  <c r="T583" i="2"/>
  <c r="T718" i="2"/>
  <c r="T502" i="2"/>
  <c r="T141" i="2"/>
  <c r="T619" i="2"/>
  <c r="T216" i="2"/>
  <c r="T425" i="2"/>
  <c r="T236" i="2"/>
  <c r="T601" i="2"/>
  <c r="T732" i="2"/>
  <c r="T405" i="2"/>
  <c r="T428" i="2"/>
  <c r="T35" i="2"/>
  <c r="T548" i="2"/>
  <c r="T137" i="2"/>
  <c r="T654" i="2"/>
  <c r="T536" i="2"/>
  <c r="T649" i="2"/>
  <c r="T643" i="2"/>
  <c r="T231" i="2"/>
  <c r="T670" i="2"/>
  <c r="T403" i="2"/>
  <c r="T481" i="2"/>
  <c r="T346" i="2"/>
  <c r="T512" i="2"/>
  <c r="T135" i="2"/>
  <c r="T409" i="2"/>
  <c r="T39" i="2"/>
  <c r="T132" i="2"/>
  <c r="T411" i="2"/>
  <c r="T710" i="2"/>
  <c r="T65" i="2"/>
  <c r="T365" i="2"/>
  <c r="T677" i="2"/>
  <c r="T715" i="2"/>
  <c r="T487" i="2"/>
  <c r="T166" i="2"/>
  <c r="T176" i="2"/>
  <c r="T490" i="2"/>
  <c r="T603" i="2"/>
  <c r="T66" i="2"/>
  <c r="T255" i="2"/>
  <c r="T170" i="2"/>
  <c r="T558" i="2"/>
  <c r="T290" i="2"/>
  <c r="T144" i="2"/>
  <c r="T399" i="2"/>
  <c r="T261" i="2"/>
  <c r="T297" i="2"/>
  <c r="T620" i="2"/>
  <c r="T680" i="2"/>
  <c r="T269" i="2"/>
  <c r="T692" i="2"/>
  <c r="T517" i="2"/>
  <c r="T133" i="2"/>
  <c r="T371" i="2"/>
  <c r="T505" i="2"/>
  <c r="T337" i="2"/>
  <c r="T193" i="2"/>
  <c r="T606" i="2"/>
  <c r="T47" i="2"/>
  <c r="T373" i="2"/>
  <c r="T440" i="2"/>
  <c r="T586" i="2"/>
  <c r="T716" i="2"/>
  <c r="T647" i="2"/>
  <c r="T415" i="2"/>
  <c r="T580" i="2"/>
  <c r="T378" i="2"/>
  <c r="T162" i="2"/>
  <c r="T664" i="2"/>
  <c r="T315" i="2"/>
  <c r="T731" i="2"/>
  <c r="T246" i="2"/>
  <c r="T237" i="2"/>
  <c r="T676" i="2"/>
  <c r="T128" i="2"/>
  <c r="T513" i="2"/>
  <c r="T190" i="2"/>
  <c r="T666" i="2"/>
  <c r="T702" i="2"/>
  <c r="T313" i="2"/>
  <c r="T67" i="2"/>
  <c r="T59" i="2"/>
  <c r="T709" i="2"/>
  <c r="T274" i="2"/>
  <c r="T281" i="2"/>
  <c r="T516" i="2"/>
  <c r="T561" i="2"/>
  <c r="T36" i="2"/>
  <c r="T540" i="2"/>
  <c r="T629" i="2"/>
  <c r="T282" i="2"/>
  <c r="T479" i="2"/>
  <c r="T442" i="2"/>
  <c r="T198" i="2"/>
  <c r="T696" i="2"/>
  <c r="T655" i="2"/>
  <c r="T228" i="2"/>
  <c r="T722" i="2"/>
  <c r="T472" i="2"/>
  <c r="T159" i="2"/>
  <c r="T733" i="2"/>
  <c r="T304" i="2"/>
  <c r="T95" i="2"/>
  <c r="T562" i="2"/>
  <c r="T662" i="2"/>
  <c r="T509" i="2"/>
  <c r="T234" i="2"/>
  <c r="T708" i="2"/>
  <c r="T627" i="2"/>
  <c r="T661" i="2"/>
  <c r="T188" i="2"/>
  <c r="T528" i="2"/>
  <c r="T397" i="2"/>
  <c r="T343" i="2"/>
  <c r="T641" i="2"/>
  <c r="T515" i="2"/>
  <c r="T476" i="2"/>
  <c r="T367" i="2"/>
  <c r="T266" i="2"/>
  <c r="T279" i="2"/>
  <c r="T705" i="2"/>
  <c r="T522" i="2"/>
  <c r="T441" i="2"/>
  <c r="T191" i="2"/>
  <c r="T270" i="2"/>
  <c r="T543" i="2"/>
  <c r="T125" i="2"/>
  <c r="T464" i="2"/>
  <c r="T360" i="2"/>
  <c r="T380" i="2"/>
  <c r="T563" i="2"/>
  <c r="T154" i="2"/>
  <c r="T638" i="2"/>
  <c r="T570" i="2"/>
  <c r="T713" i="2"/>
  <c r="T300" i="2"/>
  <c r="T235" i="2"/>
  <c r="T554" i="2"/>
  <c r="T294" i="2"/>
  <c r="T466" i="2"/>
  <c r="T529" i="2"/>
  <c r="T398" i="2"/>
  <c r="T615" i="2"/>
  <c r="T482" i="2"/>
  <c r="T695" i="2"/>
  <c r="T407" i="2"/>
  <c r="T640" i="2"/>
  <c r="T674" i="2"/>
  <c r="T559" i="2"/>
  <c r="T364" i="2"/>
  <c r="T258" i="2"/>
  <c r="T690" i="2"/>
  <c r="T728" i="2"/>
  <c r="T598" i="2"/>
  <c r="T651" i="2"/>
  <c r="T372" i="2"/>
  <c r="T706" i="2"/>
  <c r="T642" i="2"/>
  <c r="T657" i="2"/>
  <c r="T675" i="2"/>
  <c r="T519" i="2"/>
  <c r="T687" i="2"/>
  <c r="T633" i="2"/>
  <c r="T646" i="2"/>
  <c r="T648" i="2"/>
  <c r="T527" i="2"/>
  <c r="T569" i="2"/>
  <c r="T699" i="2"/>
  <c r="T704" i="2"/>
  <c r="T712" i="2"/>
  <c r="T694" i="2"/>
  <c r="T727" i="2"/>
  <c r="T703" i="2"/>
  <c r="T711" i="2"/>
  <c r="T726" i="2"/>
  <c r="T683" i="2"/>
  <c r="T720" i="2"/>
  <c r="T656" i="2"/>
  <c r="S612" i="2"/>
  <c r="S542" i="2"/>
  <c r="S531" i="2"/>
  <c r="S73" i="2"/>
  <c r="S326" i="2"/>
  <c r="S389" i="2"/>
  <c r="S381" i="2"/>
  <c r="S361" i="2"/>
  <c r="S574" i="2"/>
  <c r="S549" i="2"/>
  <c r="S250" i="2"/>
  <c r="S431" i="2"/>
  <c r="S118" i="2"/>
  <c r="S671" i="2"/>
  <c r="S96" i="2"/>
  <c r="S545" i="2"/>
  <c r="S426" i="2"/>
  <c r="S663" i="2"/>
  <c r="S51" i="2"/>
  <c r="S391" i="2"/>
  <c r="S459" i="2"/>
  <c r="S444" i="2"/>
  <c r="S377" i="2"/>
  <c r="S220" i="2"/>
  <c r="S577" i="2"/>
  <c r="S221" i="2"/>
  <c r="S271" i="2"/>
  <c r="S99" i="2"/>
  <c r="S456" i="2"/>
  <c r="S628" i="2"/>
  <c r="S90" i="2"/>
  <c r="S581" i="2"/>
  <c r="S340" i="2"/>
  <c r="S3" i="2"/>
  <c r="S678" i="2"/>
  <c r="S76" i="2"/>
  <c r="S434" i="2"/>
  <c r="S169" i="2"/>
  <c r="S165" i="2"/>
  <c r="S91" i="2"/>
  <c r="S668" i="2"/>
  <c r="S357" i="2"/>
  <c r="S533" i="2"/>
  <c r="S370" i="2"/>
  <c r="S81" i="2"/>
  <c r="S155" i="2"/>
  <c r="S590" i="2"/>
  <c r="S192" i="2"/>
  <c r="S213" i="2"/>
  <c r="S320" i="2"/>
  <c r="S498" i="2"/>
  <c r="S152" i="2"/>
  <c r="S277" i="2"/>
  <c r="S435" i="2"/>
  <c r="S84" i="2"/>
  <c r="S448" i="2"/>
  <c r="S500" i="2"/>
  <c r="S256" i="2"/>
  <c r="S114" i="2"/>
  <c r="S362" i="2"/>
  <c r="S247" i="2"/>
  <c r="S278" i="2"/>
  <c r="S260" i="2"/>
  <c r="S523" i="2"/>
  <c r="S79" i="2"/>
  <c r="S124" i="2"/>
  <c r="S392" i="2"/>
  <c r="S483" i="2"/>
  <c r="S363" i="2"/>
  <c r="S385" i="2"/>
  <c r="S108" i="2"/>
  <c r="S412" i="2"/>
  <c r="S87" i="2"/>
  <c r="S567" i="2"/>
  <c r="S239" i="2"/>
  <c r="S292" i="2"/>
  <c r="S450" i="2"/>
  <c r="S222" i="2"/>
  <c r="S134" i="2"/>
  <c r="S44" i="2"/>
  <c r="S286" i="2"/>
  <c r="S465" i="2"/>
  <c r="S423" i="2"/>
  <c r="S110" i="2"/>
  <c r="S291" i="2"/>
  <c r="S461" i="2"/>
  <c r="S226" i="2"/>
  <c r="S248" i="2"/>
  <c r="S443" i="2"/>
  <c r="S355" i="2"/>
  <c r="S211" i="2"/>
  <c r="S679" i="2"/>
  <c r="S607" i="2"/>
  <c r="S244" i="2"/>
  <c r="S468" i="2"/>
  <c r="S85" i="2"/>
  <c r="S388" i="2"/>
  <c r="S602" i="2"/>
  <c r="S150" i="2"/>
  <c r="S238" i="2"/>
  <c r="S25" i="2"/>
  <c r="S86" i="2"/>
  <c r="S121" i="2"/>
  <c r="S43" i="2"/>
  <c r="S359" i="2"/>
  <c r="S53" i="2"/>
  <c r="S333" i="2"/>
  <c r="S13" i="2"/>
  <c r="S105" i="2"/>
  <c r="S631" i="2"/>
  <c r="S34" i="2"/>
  <c r="S437" i="2"/>
  <c r="S212" i="2"/>
  <c r="S493" i="2"/>
  <c r="S206" i="2"/>
  <c r="S48" i="2"/>
  <c r="S303" i="2"/>
  <c r="S122" i="2"/>
  <c r="S9" i="2"/>
  <c r="S521" i="2"/>
  <c r="S148" i="2"/>
  <c r="S595" i="2"/>
  <c r="S61" i="2"/>
  <c r="S478" i="2"/>
  <c r="S272" i="2"/>
  <c r="S325" i="2"/>
  <c r="S262" i="2"/>
  <c r="S335" i="2"/>
  <c r="S157" i="2"/>
  <c r="S50" i="2"/>
  <c r="S98" i="2"/>
  <c r="S14" i="2"/>
  <c r="S217" i="2"/>
  <c r="S334" i="2"/>
  <c r="S698" i="2"/>
  <c r="S369" i="2"/>
  <c r="S669" i="2"/>
  <c r="S285" i="2"/>
  <c r="S636" i="2"/>
  <c r="S386" i="2"/>
  <c r="S268" i="2"/>
  <c r="S341" i="2"/>
  <c r="S618" i="2"/>
  <c r="S432" i="2"/>
  <c r="S214" i="2"/>
  <c r="S557" i="2"/>
  <c r="S427" i="2"/>
  <c r="S317" i="2"/>
  <c r="S171" i="2"/>
  <c r="S351" i="2"/>
  <c r="S29" i="2"/>
  <c r="S119" i="2"/>
  <c r="S11" i="2"/>
  <c r="S318" i="2"/>
  <c r="S455" i="2"/>
  <c r="S724" i="2"/>
  <c r="S26" i="2"/>
  <c r="S541" i="2"/>
  <c r="S494" i="2"/>
  <c r="S402" i="2"/>
  <c r="S322" i="2"/>
  <c r="S245" i="2"/>
  <c r="S139" i="2"/>
  <c r="S242" i="2"/>
  <c r="S218" i="2"/>
  <c r="S480" i="2"/>
  <c r="S622" i="2"/>
  <c r="S508" i="2"/>
  <c r="S219" i="2"/>
  <c r="S564" i="2"/>
  <c r="S353" i="2"/>
  <c r="S197" i="2"/>
  <c r="S514" i="2"/>
  <c r="S576" i="2"/>
  <c r="S311" i="2"/>
  <c r="S652" i="2"/>
  <c r="S594" i="2"/>
  <c r="S488" i="2"/>
  <c r="S491" i="2"/>
  <c r="S610" i="2"/>
  <c r="S131" i="2"/>
  <c r="S644" i="2"/>
  <c r="S608" i="2"/>
  <c r="S40" i="2"/>
  <c r="S224" i="2"/>
  <c r="S257" i="2"/>
  <c r="S495" i="2"/>
  <c r="S458" i="2"/>
  <c r="S587" i="2"/>
  <c r="S457" i="2"/>
  <c r="S310" i="2"/>
  <c r="S182" i="2"/>
  <c r="S592" i="2"/>
  <c r="S101" i="2"/>
  <c r="S287" i="2"/>
  <c r="S6" i="2"/>
  <c r="S616" i="2"/>
  <c r="S232" i="2"/>
  <c r="S623" i="2"/>
  <c r="S639" i="2"/>
  <c r="S106" i="2"/>
  <c r="S550" i="2"/>
  <c r="S130" i="2"/>
  <c r="S634" i="2"/>
  <c r="S295" i="2"/>
  <c r="S180" i="2"/>
  <c r="S474" i="2"/>
  <c r="S52" i="2"/>
  <c r="S471" i="2"/>
  <c r="S142" i="2"/>
  <c r="S501" i="2"/>
  <c r="S49" i="2"/>
  <c r="S393" i="2"/>
  <c r="S305" i="2"/>
  <c r="S463" i="2"/>
  <c r="S74" i="2"/>
  <c r="S69" i="2"/>
  <c r="S299" i="2"/>
  <c r="S127" i="2"/>
  <c r="S416" i="2"/>
  <c r="S566" i="2"/>
  <c r="S445" i="2"/>
  <c r="S537" i="2"/>
  <c r="S204" i="2"/>
  <c r="S306" i="2"/>
  <c r="S147" i="2"/>
  <c r="S223" i="2"/>
  <c r="S62" i="2"/>
  <c r="S689" i="2"/>
  <c r="S179" i="2"/>
  <c r="S18" i="2"/>
  <c r="S156" i="2"/>
  <c r="S77" i="2"/>
  <c r="S307" i="2"/>
  <c r="S12" i="2"/>
  <c r="S518" i="2"/>
  <c r="S504" i="2"/>
  <c r="S384" i="2"/>
  <c r="S499" i="2"/>
  <c r="S484" i="2"/>
  <c r="S46" i="2"/>
  <c r="S686" i="2"/>
  <c r="S45" i="2"/>
  <c r="S395" i="2"/>
  <c r="S439" i="2"/>
  <c r="S342" i="2"/>
  <c r="S72" i="2"/>
  <c r="S115" i="2"/>
  <c r="S424" i="2"/>
  <c r="S469" i="2"/>
  <c r="S632" i="2"/>
  <c r="S301" i="2"/>
  <c r="S331" i="2"/>
  <c r="S688" i="2"/>
  <c r="S436" i="2"/>
  <c r="S129" i="2"/>
  <c r="S568" i="2"/>
  <c r="S433" i="2"/>
  <c r="S16" i="2"/>
  <c r="S376" i="2"/>
  <c r="S546" i="2"/>
  <c r="S338" i="2"/>
  <c r="S571" i="2"/>
  <c r="S368" i="2"/>
  <c r="S596" i="2"/>
  <c r="S23" i="2"/>
  <c r="S725" i="2"/>
  <c r="S408" i="2"/>
  <c r="S486" i="2"/>
  <c r="S396" i="2"/>
  <c r="S660" i="2"/>
  <c r="S302" i="2"/>
  <c r="S524" i="2"/>
  <c r="S70" i="2"/>
  <c r="S58" i="2"/>
  <c r="S401" i="2"/>
  <c r="S404" i="2"/>
  <c r="S316" i="2"/>
  <c r="S473" i="2"/>
  <c r="S438" i="2"/>
  <c r="S429" i="2"/>
  <c r="S419" i="2"/>
  <c r="S400" i="2"/>
  <c r="S174" i="2"/>
  <c r="S82" i="2"/>
  <c r="S251" i="2"/>
  <c r="S202" i="2"/>
  <c r="S414" i="2"/>
  <c r="S243" i="2"/>
  <c r="S264" i="2"/>
  <c r="S560" i="2"/>
  <c r="S200" i="2"/>
  <c r="S532" i="2"/>
  <c r="S538" i="2"/>
  <c r="S4" i="2"/>
  <c r="S207" i="2"/>
  <c r="S109" i="2"/>
  <c r="S336" i="2"/>
  <c r="S97" i="2"/>
  <c r="S185" i="2"/>
  <c r="S475" i="2"/>
  <c r="S55" i="2"/>
  <c r="S167" i="2"/>
  <c r="S265" i="2"/>
  <c r="S298" i="2"/>
  <c r="S691" i="2"/>
  <c r="S288" i="2"/>
  <c r="S626" i="2"/>
  <c r="S89" i="2"/>
  <c r="S406" i="2"/>
  <c r="S215" i="2"/>
  <c r="S194" i="2"/>
  <c r="S259" i="2"/>
  <c r="S422" i="2"/>
  <c r="S94" i="2"/>
  <c r="S83" i="2"/>
  <c r="S520" i="2"/>
  <c r="S575" i="2"/>
  <c r="S645" i="2"/>
  <c r="S349" i="2"/>
  <c r="S186" i="2"/>
  <c r="S253" i="2"/>
  <c r="S525" i="2"/>
  <c r="S57" i="2"/>
  <c r="S617" i="2"/>
  <c r="S189" i="2"/>
  <c r="S324" i="2"/>
  <c r="S249" i="2"/>
  <c r="S462" i="2"/>
  <c r="S344" i="2"/>
  <c r="S394" i="2"/>
  <c r="S293" i="2"/>
  <c r="S80" i="2"/>
  <c r="S160" i="2"/>
  <c r="S177" i="2"/>
  <c r="S347" i="2"/>
  <c r="S446" i="2"/>
  <c r="S195" i="2"/>
  <c r="S717" i="2"/>
  <c r="S296" i="2"/>
  <c r="S252" i="2"/>
  <c r="S273" i="2"/>
  <c r="S30" i="2"/>
  <c r="S624" i="2"/>
  <c r="S93" i="2"/>
  <c r="S565" i="2"/>
  <c r="S112" i="2"/>
  <c r="S10" i="2"/>
  <c r="S140" i="2"/>
  <c r="S153" i="2"/>
  <c r="S673" i="2"/>
  <c r="S31" i="2"/>
  <c r="S149" i="2"/>
  <c r="S551" i="2"/>
  <c r="S60" i="2"/>
  <c r="S7" i="2"/>
  <c r="S209" i="2"/>
  <c r="S588" i="2"/>
  <c r="S332" i="2"/>
  <c r="S42" i="2"/>
  <c r="S136" i="2"/>
  <c r="S103" i="2"/>
  <c r="S605" i="2"/>
  <c r="S205" i="2"/>
  <c r="S503" i="2"/>
  <c r="S183" i="2"/>
  <c r="S38" i="2"/>
  <c r="S684" i="2"/>
  <c r="S417" i="2"/>
  <c r="S24" i="2"/>
  <c r="S534" i="2"/>
  <c r="S113" i="2"/>
  <c r="S187" i="2"/>
  <c r="S547" i="2"/>
  <c r="S8" i="2"/>
  <c r="S579" i="2"/>
  <c r="S208" i="2"/>
  <c r="S138" i="2"/>
  <c r="S672" i="2"/>
  <c r="S263" i="2"/>
  <c r="S104" i="2"/>
  <c r="S312" i="2"/>
  <c r="S2" i="2"/>
  <c r="S348" i="2"/>
  <c r="S467" i="2"/>
  <c r="S254" i="2"/>
  <c r="S366" i="2"/>
  <c r="S75" i="2"/>
  <c r="S682" i="2"/>
  <c r="S637" i="2"/>
  <c r="S329" i="2"/>
  <c r="S613" i="2"/>
  <c r="S314" i="2"/>
  <c r="S151" i="2"/>
  <c r="S573" i="2"/>
  <c r="S510" i="2"/>
  <c r="S225" i="2"/>
  <c r="S276" i="2"/>
  <c r="S68" i="2"/>
  <c r="S614" i="2"/>
  <c r="S92" i="2"/>
  <c r="S37" i="2"/>
  <c r="S350" i="2"/>
  <c r="S15" i="2"/>
  <c r="S107" i="2"/>
  <c r="S485" i="2"/>
  <c r="S230" i="2"/>
  <c r="S175" i="2"/>
  <c r="S63" i="2"/>
  <c r="S330" i="2"/>
  <c r="S201" i="2"/>
  <c r="S172" i="2"/>
  <c r="S556" i="2"/>
  <c r="S196" i="2"/>
  <c r="S352" i="2"/>
  <c r="S650" i="2"/>
  <c r="S21" i="2"/>
  <c r="S625" i="2"/>
  <c r="S289" i="2"/>
  <c r="S635" i="2"/>
  <c r="S161" i="2"/>
  <c r="S210" i="2"/>
  <c r="S41" i="2"/>
  <c r="S227" i="2"/>
  <c r="S354" i="2"/>
  <c r="S492" i="2"/>
  <c r="S181" i="2"/>
  <c r="S506" i="2"/>
  <c r="S701" i="2"/>
  <c r="S535" i="2"/>
  <c r="S585" i="2"/>
  <c r="S173" i="2"/>
  <c r="S27" i="2"/>
  <c r="S284" i="2"/>
  <c r="S32" i="2"/>
  <c r="S658" i="2"/>
  <c r="S233" i="2"/>
  <c r="S309" i="2"/>
  <c r="S102" i="2"/>
  <c r="S730" i="2"/>
  <c r="S604" i="2"/>
  <c r="S552" i="2"/>
  <c r="S178" i="2"/>
  <c r="S693" i="2"/>
  <c r="S126" i="2"/>
  <c r="S418" i="2"/>
  <c r="S489" i="2"/>
  <c r="S319" i="2"/>
  <c r="S19" i="2"/>
  <c r="S390" i="2"/>
  <c r="S447" i="2"/>
  <c r="S143" i="2"/>
  <c r="S88" i="2"/>
  <c r="S56" i="2"/>
  <c r="S280" i="2"/>
  <c r="S544" i="2"/>
  <c r="S589" i="2"/>
  <c r="S33" i="2"/>
  <c r="S453" i="2"/>
  <c r="S345" i="2"/>
  <c r="S582" i="2"/>
  <c r="S78" i="2"/>
  <c r="S667" i="2"/>
  <c r="S659" i="2"/>
  <c r="S420" i="2"/>
  <c r="S382" i="2"/>
  <c r="S410" i="2"/>
  <c r="S5" i="2"/>
  <c r="S240" i="2"/>
  <c r="S578" i="2"/>
  <c r="S511" i="2"/>
  <c r="S64" i="2"/>
  <c r="S697" i="2"/>
  <c r="S729" i="2"/>
  <c r="S413" i="2"/>
  <c r="S723" i="2"/>
  <c r="S665" i="2"/>
  <c r="S700" i="2"/>
  <c r="S621" i="2"/>
  <c r="S339" i="2"/>
  <c r="S327" i="2"/>
  <c r="S116" i="2"/>
  <c r="S229" i="2"/>
  <c r="S379" i="2"/>
  <c r="S328" i="2"/>
  <c r="S164" i="2"/>
  <c r="S184" i="2"/>
  <c r="S375" i="2"/>
  <c r="S100" i="2"/>
  <c r="S653" i="2"/>
  <c r="S145" i="2"/>
  <c r="S111" i="2"/>
  <c r="S17" i="2"/>
  <c r="S20" i="2"/>
  <c r="S600" i="2"/>
  <c r="S28" i="2"/>
  <c r="S526" i="2"/>
  <c r="S530" i="2"/>
  <c r="S721" i="2"/>
  <c r="S681" i="2"/>
  <c r="S591" i="2"/>
  <c r="S163" i="2"/>
  <c r="S477" i="2"/>
  <c r="S507" i="2"/>
  <c r="S714" i="2"/>
  <c r="S120" i="2"/>
  <c r="S383" i="2"/>
  <c r="S470" i="2"/>
  <c r="S572" i="2"/>
  <c r="S199" i="2"/>
  <c r="S593" i="2"/>
  <c r="S387" i="2"/>
  <c r="S241" i="2"/>
  <c r="S158" i="2"/>
  <c r="S203" i="2"/>
  <c r="S630" i="2"/>
  <c r="S123" i="2"/>
  <c r="S460" i="2"/>
  <c r="S308" i="2"/>
  <c r="S539" i="2"/>
  <c r="S374" i="2"/>
  <c r="S168" i="2"/>
  <c r="S22" i="2"/>
  <c r="S430" i="2"/>
  <c r="S421" i="2"/>
  <c r="S449" i="2"/>
  <c r="S323" i="2"/>
  <c r="S553" i="2"/>
  <c r="S321" i="2"/>
  <c r="S71" i="2"/>
  <c r="S609" i="2"/>
  <c r="S707" i="2"/>
  <c r="S275" i="2"/>
  <c r="S599" i="2"/>
  <c r="S356" i="2"/>
  <c r="S54" i="2"/>
  <c r="S451" i="2"/>
  <c r="S555" i="2"/>
  <c r="S454" i="2"/>
  <c r="S358" i="2"/>
  <c r="S685" i="2"/>
  <c r="S146" i="2"/>
  <c r="S719" i="2"/>
  <c r="S597" i="2"/>
  <c r="S496" i="2"/>
  <c r="S267" i="2"/>
  <c r="S497" i="2"/>
  <c r="S611" i="2"/>
  <c r="S584" i="2"/>
  <c r="S283" i="2"/>
  <c r="S117" i="2"/>
  <c r="S452" i="2"/>
  <c r="S583" i="2"/>
  <c r="S718" i="2"/>
  <c r="S502" i="2"/>
  <c r="S141" i="2"/>
  <c r="S619" i="2"/>
  <c r="S216" i="2"/>
  <c r="S425" i="2"/>
  <c r="S236" i="2"/>
  <c r="S601" i="2"/>
  <c r="S732" i="2"/>
  <c r="S405" i="2"/>
  <c r="S428" i="2"/>
  <c r="S35" i="2"/>
  <c r="S548" i="2"/>
  <c r="S137" i="2"/>
  <c r="S654" i="2"/>
  <c r="S536" i="2"/>
  <c r="S649" i="2"/>
  <c r="S643" i="2"/>
  <c r="S231" i="2"/>
  <c r="S670" i="2"/>
  <c r="S403" i="2"/>
  <c r="S481" i="2"/>
  <c r="S346" i="2"/>
  <c r="S512" i="2"/>
  <c r="S135" i="2"/>
  <c r="S409" i="2"/>
  <c r="S39" i="2"/>
  <c r="S132" i="2"/>
  <c r="S411" i="2"/>
  <c r="S710" i="2"/>
  <c r="S65" i="2"/>
  <c r="S365" i="2"/>
  <c r="S677" i="2"/>
  <c r="S715" i="2"/>
  <c r="S487" i="2"/>
  <c r="S166" i="2"/>
  <c r="S176" i="2"/>
  <c r="S490" i="2"/>
  <c r="S603" i="2"/>
  <c r="S66" i="2"/>
  <c r="S255" i="2"/>
  <c r="S170" i="2"/>
  <c r="S558" i="2"/>
  <c r="S290" i="2"/>
  <c r="S144" i="2"/>
  <c r="S399" i="2"/>
  <c r="S261" i="2"/>
  <c r="S297" i="2"/>
  <c r="S620" i="2"/>
  <c r="S680" i="2"/>
  <c r="S269" i="2"/>
  <c r="S692" i="2"/>
  <c r="S517" i="2"/>
  <c r="S133" i="2"/>
  <c r="S371" i="2"/>
  <c r="S505" i="2"/>
  <c r="S337" i="2"/>
  <c r="S193" i="2"/>
  <c r="S606" i="2"/>
  <c r="S47" i="2"/>
  <c r="S373" i="2"/>
  <c r="S440" i="2"/>
  <c r="S586" i="2"/>
  <c r="S716" i="2"/>
  <c r="S647" i="2"/>
  <c r="S415" i="2"/>
  <c r="S580" i="2"/>
  <c r="S378" i="2"/>
  <c r="S162" i="2"/>
  <c r="S664" i="2"/>
  <c r="S315" i="2"/>
  <c r="S731" i="2"/>
  <c r="S246" i="2"/>
  <c r="S237" i="2"/>
  <c r="S676" i="2"/>
  <c r="S128" i="2"/>
  <c r="S513" i="2"/>
  <c r="S190" i="2"/>
  <c r="S666" i="2"/>
  <c r="S702" i="2"/>
  <c r="S313" i="2"/>
  <c r="S67" i="2"/>
  <c r="S59" i="2"/>
  <c r="S709" i="2"/>
  <c r="S274" i="2"/>
  <c r="S281" i="2"/>
  <c r="S516" i="2"/>
  <c r="S561" i="2"/>
  <c r="S36" i="2"/>
  <c r="S540" i="2"/>
  <c r="S629" i="2"/>
  <c r="S282" i="2"/>
  <c r="S479" i="2"/>
  <c r="S442" i="2"/>
  <c r="S198" i="2"/>
  <c r="S696" i="2"/>
  <c r="S655" i="2"/>
  <c r="S228" i="2"/>
  <c r="S722" i="2"/>
  <c r="S472" i="2"/>
  <c r="S159" i="2"/>
  <c r="S733" i="2"/>
  <c r="S304" i="2"/>
  <c r="S95" i="2"/>
  <c r="S562" i="2"/>
  <c r="S662" i="2"/>
  <c r="S509" i="2"/>
  <c r="S234" i="2"/>
  <c r="S708" i="2"/>
  <c r="S627" i="2"/>
  <c r="S661" i="2"/>
  <c r="S188" i="2"/>
  <c r="S528" i="2"/>
  <c r="S397" i="2"/>
  <c r="S343" i="2"/>
  <c r="S641" i="2"/>
  <c r="S515" i="2"/>
  <c r="S476" i="2"/>
  <c r="S367" i="2"/>
  <c r="S266" i="2"/>
  <c r="S279" i="2"/>
  <c r="S705" i="2"/>
  <c r="S522" i="2"/>
  <c r="S441" i="2"/>
  <c r="S191" i="2"/>
  <c r="S270" i="2"/>
  <c r="S543" i="2"/>
  <c r="S125" i="2"/>
  <c r="S464" i="2"/>
  <c r="S360" i="2"/>
  <c r="S380" i="2"/>
  <c r="S563" i="2"/>
  <c r="S154" i="2"/>
  <c r="S638" i="2"/>
  <c r="S570" i="2"/>
  <c r="S713" i="2"/>
  <c r="S300" i="2"/>
  <c r="S235" i="2"/>
  <c r="S554" i="2"/>
  <c r="S294" i="2"/>
  <c r="S466" i="2"/>
  <c r="S529" i="2"/>
  <c r="S398" i="2"/>
  <c r="S615" i="2"/>
  <c r="S482" i="2"/>
  <c r="S695" i="2"/>
  <c r="S407" i="2"/>
  <c r="S640" i="2"/>
  <c r="S674" i="2"/>
  <c r="S559" i="2"/>
  <c r="S364" i="2"/>
  <c r="S258" i="2"/>
  <c r="S690" i="2"/>
  <c r="S728" i="2"/>
  <c r="S598" i="2"/>
  <c r="S651" i="2"/>
  <c r="S372" i="2"/>
  <c r="S706" i="2"/>
  <c r="S642" i="2"/>
  <c r="S657" i="2"/>
  <c r="S675" i="2"/>
  <c r="S519" i="2"/>
  <c r="S687" i="2"/>
  <c r="S633" i="2"/>
  <c r="S646" i="2"/>
  <c r="S648" i="2"/>
  <c r="S527" i="2"/>
  <c r="S569" i="2"/>
  <c r="S699" i="2"/>
  <c r="S704" i="2"/>
  <c r="S712" i="2"/>
  <c r="S694" i="2"/>
  <c r="S727" i="2"/>
  <c r="S703" i="2"/>
  <c r="S711" i="2"/>
  <c r="S726" i="2"/>
  <c r="S683" i="2"/>
  <c r="S720" i="2"/>
  <c r="S656" i="2"/>
  <c r="N612" i="2"/>
  <c r="N542" i="2"/>
  <c r="N531" i="2"/>
  <c r="N73" i="2"/>
  <c r="N326" i="2"/>
  <c r="N389" i="2"/>
  <c r="N381" i="2"/>
  <c r="N361" i="2"/>
  <c r="N574" i="2"/>
  <c r="N549" i="2"/>
  <c r="N250" i="2"/>
  <c r="N431" i="2"/>
  <c r="N118" i="2"/>
  <c r="N671" i="2"/>
  <c r="N96" i="2"/>
  <c r="N545" i="2"/>
  <c r="N426" i="2"/>
  <c r="N663" i="2"/>
  <c r="N51" i="2"/>
  <c r="N391" i="2"/>
  <c r="N459" i="2"/>
  <c r="N444" i="2"/>
  <c r="N377" i="2"/>
  <c r="N220" i="2"/>
  <c r="N577" i="2"/>
  <c r="N221" i="2"/>
  <c r="N271" i="2"/>
  <c r="N99" i="2"/>
  <c r="N456" i="2"/>
  <c r="N628" i="2"/>
  <c r="N90" i="2"/>
  <c r="N581" i="2"/>
  <c r="N340" i="2"/>
  <c r="N3" i="2"/>
  <c r="N678" i="2"/>
  <c r="N76" i="2"/>
  <c r="N434" i="2"/>
  <c r="N169" i="2"/>
  <c r="N165" i="2"/>
  <c r="N91" i="2"/>
  <c r="N668" i="2"/>
  <c r="N357" i="2"/>
  <c r="N533" i="2"/>
  <c r="N370" i="2"/>
  <c r="N81" i="2"/>
  <c r="N155" i="2"/>
  <c r="N590" i="2"/>
  <c r="N192" i="2"/>
  <c r="N213" i="2"/>
  <c r="N320" i="2"/>
  <c r="N498" i="2"/>
  <c r="N152" i="2"/>
  <c r="N277" i="2"/>
  <c r="N435" i="2"/>
  <c r="N84" i="2"/>
  <c r="N448" i="2"/>
  <c r="N500" i="2"/>
  <c r="N256" i="2"/>
  <c r="N114" i="2"/>
  <c r="N362" i="2"/>
  <c r="N247" i="2"/>
  <c r="N278" i="2"/>
  <c r="N260" i="2"/>
  <c r="N523" i="2"/>
  <c r="N79" i="2"/>
  <c r="N124" i="2"/>
  <c r="N392" i="2"/>
  <c r="N483" i="2"/>
  <c r="N363" i="2"/>
  <c r="N385" i="2"/>
  <c r="N108" i="2"/>
  <c r="N412" i="2"/>
  <c r="N87" i="2"/>
  <c r="N567" i="2"/>
  <c r="N239" i="2"/>
  <c r="N292" i="2"/>
  <c r="N450" i="2"/>
  <c r="N222" i="2"/>
  <c r="N134" i="2"/>
  <c r="N44" i="2"/>
  <c r="N286" i="2"/>
  <c r="N465" i="2"/>
  <c r="N423" i="2"/>
  <c r="N110" i="2"/>
  <c r="N291" i="2"/>
  <c r="N461" i="2"/>
  <c r="N226" i="2"/>
  <c r="N248" i="2"/>
  <c r="N443" i="2"/>
  <c r="N355" i="2"/>
  <c r="N211" i="2"/>
  <c r="N679" i="2"/>
  <c r="N607" i="2"/>
  <c r="N244" i="2"/>
  <c r="N468" i="2"/>
  <c r="N85" i="2"/>
  <c r="N388" i="2"/>
  <c r="N602" i="2"/>
  <c r="N150" i="2"/>
  <c r="N238" i="2"/>
  <c r="N25" i="2"/>
  <c r="N86" i="2"/>
  <c r="N121" i="2"/>
  <c r="N43" i="2"/>
  <c r="N359" i="2"/>
  <c r="N53" i="2"/>
  <c r="N333" i="2"/>
  <c r="N13" i="2"/>
  <c r="N105" i="2"/>
  <c r="N631" i="2"/>
  <c r="N34" i="2"/>
  <c r="N437" i="2"/>
  <c r="N212" i="2"/>
  <c r="N493" i="2"/>
  <c r="N206" i="2"/>
  <c r="N48" i="2"/>
  <c r="N303" i="2"/>
  <c r="N122" i="2"/>
  <c r="N9" i="2"/>
  <c r="N521" i="2"/>
  <c r="N148" i="2"/>
  <c r="N595" i="2"/>
  <c r="N61" i="2"/>
  <c r="N478" i="2"/>
  <c r="N272" i="2"/>
  <c r="N325" i="2"/>
  <c r="N262" i="2"/>
  <c r="N335" i="2"/>
  <c r="N157" i="2"/>
  <c r="N50" i="2"/>
  <c r="N98" i="2"/>
  <c r="N14" i="2"/>
  <c r="N217" i="2"/>
  <c r="N334" i="2"/>
  <c r="N698" i="2"/>
  <c r="N369" i="2"/>
  <c r="N669" i="2"/>
  <c r="N285" i="2"/>
  <c r="N636" i="2"/>
  <c r="N386" i="2"/>
  <c r="N268" i="2"/>
  <c r="N341" i="2"/>
  <c r="N618" i="2"/>
  <c r="N432" i="2"/>
  <c r="N214" i="2"/>
  <c r="N557" i="2"/>
  <c r="N427" i="2"/>
  <c r="N317" i="2"/>
  <c r="N171" i="2"/>
  <c r="N351" i="2"/>
  <c r="N29" i="2"/>
  <c r="N119" i="2"/>
  <c r="N11" i="2"/>
  <c r="N318" i="2"/>
  <c r="N455" i="2"/>
  <c r="N724" i="2"/>
  <c r="N26" i="2"/>
  <c r="N541" i="2"/>
  <c r="N494" i="2"/>
  <c r="N402" i="2"/>
  <c r="N322" i="2"/>
  <c r="N245" i="2"/>
  <c r="N139" i="2"/>
  <c r="N242" i="2"/>
  <c r="N218" i="2"/>
  <c r="N480" i="2"/>
  <c r="N622" i="2"/>
  <c r="N508" i="2"/>
  <c r="N219" i="2"/>
  <c r="N564" i="2"/>
  <c r="N353" i="2"/>
  <c r="N197" i="2"/>
  <c r="N514" i="2"/>
  <c r="N576" i="2"/>
  <c r="N311" i="2"/>
  <c r="N652" i="2"/>
  <c r="N594" i="2"/>
  <c r="N488" i="2"/>
  <c r="N491" i="2"/>
  <c r="N610" i="2"/>
  <c r="N131" i="2"/>
  <c r="N644" i="2"/>
  <c r="N608" i="2"/>
  <c r="N40" i="2"/>
  <c r="N224" i="2"/>
  <c r="N257" i="2"/>
  <c r="N495" i="2"/>
  <c r="N458" i="2"/>
  <c r="N587" i="2"/>
  <c r="N457" i="2"/>
  <c r="N310" i="2"/>
  <c r="N182" i="2"/>
  <c r="N592" i="2"/>
  <c r="N101" i="2"/>
  <c r="N287" i="2"/>
  <c r="N6" i="2"/>
  <c r="N616" i="2"/>
  <c r="N232" i="2"/>
  <c r="N623" i="2"/>
  <c r="N639" i="2"/>
  <c r="N106" i="2"/>
  <c r="N550" i="2"/>
  <c r="N130" i="2"/>
  <c r="N634" i="2"/>
  <c r="N295" i="2"/>
  <c r="N180" i="2"/>
  <c r="N474" i="2"/>
  <c r="N52" i="2"/>
  <c r="N471" i="2"/>
  <c r="N142" i="2"/>
  <c r="N501" i="2"/>
  <c r="N49" i="2"/>
  <c r="N393" i="2"/>
  <c r="N305" i="2"/>
  <c r="N463" i="2"/>
  <c r="N74" i="2"/>
  <c r="N69" i="2"/>
  <c r="N299" i="2"/>
  <c r="N127" i="2"/>
  <c r="N416" i="2"/>
  <c r="N566" i="2"/>
  <c r="N445" i="2"/>
  <c r="N537" i="2"/>
  <c r="N204" i="2"/>
  <c r="N306" i="2"/>
  <c r="N147" i="2"/>
  <c r="N223" i="2"/>
  <c r="N62" i="2"/>
  <c r="N689" i="2"/>
  <c r="N179" i="2"/>
  <c r="N18" i="2"/>
  <c r="N156" i="2"/>
  <c r="N77" i="2"/>
  <c r="N307" i="2"/>
  <c r="N12" i="2"/>
  <c r="N518" i="2"/>
  <c r="N504" i="2"/>
  <c r="N384" i="2"/>
  <c r="N499" i="2"/>
  <c r="N484" i="2"/>
  <c r="N46" i="2"/>
  <c r="N686" i="2"/>
  <c r="N45" i="2"/>
  <c r="N395" i="2"/>
  <c r="N439" i="2"/>
  <c r="N342" i="2"/>
  <c r="N72" i="2"/>
  <c r="N115" i="2"/>
  <c r="N424" i="2"/>
  <c r="N469" i="2"/>
  <c r="N632" i="2"/>
  <c r="N301" i="2"/>
  <c r="N331" i="2"/>
  <c r="N688" i="2"/>
  <c r="N436" i="2"/>
  <c r="N129" i="2"/>
  <c r="N568" i="2"/>
  <c r="N433" i="2"/>
  <c r="N16" i="2"/>
  <c r="N376" i="2"/>
  <c r="N546" i="2"/>
  <c r="N338" i="2"/>
  <c r="N571" i="2"/>
  <c r="N368" i="2"/>
  <c r="N596" i="2"/>
  <c r="N23" i="2"/>
  <c r="N725" i="2"/>
  <c r="N408" i="2"/>
  <c r="N486" i="2"/>
  <c r="N396" i="2"/>
  <c r="N660" i="2"/>
  <c r="N302" i="2"/>
  <c r="N524" i="2"/>
  <c r="N70" i="2"/>
  <c r="N58" i="2"/>
  <c r="N401" i="2"/>
  <c r="N404" i="2"/>
  <c r="N316" i="2"/>
  <c r="N473" i="2"/>
  <c r="N438" i="2"/>
  <c r="N429" i="2"/>
  <c r="N419" i="2"/>
  <c r="N400" i="2"/>
  <c r="N174" i="2"/>
  <c r="N82" i="2"/>
  <c r="N251" i="2"/>
  <c r="N202" i="2"/>
  <c r="N414" i="2"/>
  <c r="N243" i="2"/>
  <c r="N264" i="2"/>
  <c r="N560" i="2"/>
  <c r="N200" i="2"/>
  <c r="N532" i="2"/>
  <c r="N538" i="2"/>
  <c r="N4" i="2"/>
  <c r="N207" i="2"/>
  <c r="N109" i="2"/>
  <c r="N336" i="2"/>
  <c r="N97" i="2"/>
  <c r="N185" i="2"/>
  <c r="N475" i="2"/>
  <c r="N55" i="2"/>
  <c r="N167" i="2"/>
  <c r="N265" i="2"/>
  <c r="N298" i="2"/>
  <c r="N691" i="2"/>
  <c r="N288" i="2"/>
  <c r="N626" i="2"/>
  <c r="N89" i="2"/>
  <c r="N406" i="2"/>
  <c r="N215" i="2"/>
  <c r="N194" i="2"/>
  <c r="N259" i="2"/>
  <c r="N422" i="2"/>
  <c r="N94" i="2"/>
  <c r="N83" i="2"/>
  <c r="N520" i="2"/>
  <c r="N575" i="2"/>
  <c r="N645" i="2"/>
  <c r="N349" i="2"/>
  <c r="N186" i="2"/>
  <c r="N253" i="2"/>
  <c r="N525" i="2"/>
  <c r="N57" i="2"/>
  <c r="N617" i="2"/>
  <c r="N189" i="2"/>
  <c r="N324" i="2"/>
  <c r="N249" i="2"/>
  <c r="N462" i="2"/>
  <c r="N344" i="2"/>
  <c r="N394" i="2"/>
  <c r="N293" i="2"/>
  <c r="N80" i="2"/>
  <c r="N160" i="2"/>
  <c r="N177" i="2"/>
  <c r="N347" i="2"/>
  <c r="N446" i="2"/>
  <c r="N195" i="2"/>
  <c r="N717" i="2"/>
  <c r="N296" i="2"/>
  <c r="N252" i="2"/>
  <c r="N273" i="2"/>
  <c r="N30" i="2"/>
  <c r="N624" i="2"/>
  <c r="N93" i="2"/>
  <c r="N565" i="2"/>
  <c r="N112" i="2"/>
  <c r="N10" i="2"/>
  <c r="N140" i="2"/>
  <c r="N153" i="2"/>
  <c r="N673" i="2"/>
  <c r="N31" i="2"/>
  <c r="N149" i="2"/>
  <c r="N551" i="2"/>
  <c r="N60" i="2"/>
  <c r="N7" i="2"/>
  <c r="N209" i="2"/>
  <c r="N588" i="2"/>
  <c r="N332" i="2"/>
  <c r="N42" i="2"/>
  <c r="N136" i="2"/>
  <c r="N103" i="2"/>
  <c r="N605" i="2"/>
  <c r="N205" i="2"/>
  <c r="N503" i="2"/>
  <c r="N183" i="2"/>
  <c r="N38" i="2"/>
  <c r="N684" i="2"/>
  <c r="N417" i="2"/>
  <c r="N24" i="2"/>
  <c r="N534" i="2"/>
  <c r="N113" i="2"/>
  <c r="N187" i="2"/>
  <c r="N547" i="2"/>
  <c r="N8" i="2"/>
  <c r="N579" i="2"/>
  <c r="N208" i="2"/>
  <c r="N138" i="2"/>
  <c r="N672" i="2"/>
  <c r="N263" i="2"/>
  <c r="N104" i="2"/>
  <c r="N312" i="2"/>
  <c r="N2" i="2"/>
  <c r="N348" i="2"/>
  <c r="N467" i="2"/>
  <c r="N254" i="2"/>
  <c r="N366" i="2"/>
  <c r="N75" i="2"/>
  <c r="N682" i="2"/>
  <c r="N637" i="2"/>
  <c r="N329" i="2"/>
  <c r="N613" i="2"/>
  <c r="N314" i="2"/>
  <c r="N151" i="2"/>
  <c r="N573" i="2"/>
  <c r="N510" i="2"/>
  <c r="N225" i="2"/>
  <c r="N276" i="2"/>
  <c r="N68" i="2"/>
  <c r="N614" i="2"/>
  <c r="N92" i="2"/>
  <c r="N37" i="2"/>
  <c r="N350" i="2"/>
  <c r="N15" i="2"/>
  <c r="N107" i="2"/>
  <c r="N485" i="2"/>
  <c r="N230" i="2"/>
  <c r="N175" i="2"/>
  <c r="N63" i="2"/>
  <c r="N330" i="2"/>
  <c r="N201" i="2"/>
  <c r="N172" i="2"/>
  <c r="N556" i="2"/>
  <c r="N196" i="2"/>
  <c r="N352" i="2"/>
  <c r="N650" i="2"/>
  <c r="N21" i="2"/>
  <c r="N625" i="2"/>
  <c r="N289" i="2"/>
  <c r="N635" i="2"/>
  <c r="N161" i="2"/>
  <c r="N210" i="2"/>
  <c r="N41" i="2"/>
  <c r="N227" i="2"/>
  <c r="N354" i="2"/>
  <c r="N492" i="2"/>
  <c r="N181" i="2"/>
  <c r="N506" i="2"/>
  <c r="N701" i="2"/>
  <c r="N535" i="2"/>
  <c r="N585" i="2"/>
  <c r="N173" i="2"/>
  <c r="N27" i="2"/>
  <c r="N284" i="2"/>
  <c r="N32" i="2"/>
  <c r="N658" i="2"/>
  <c r="N233" i="2"/>
  <c r="N309" i="2"/>
  <c r="N102" i="2"/>
  <c r="N730" i="2"/>
  <c r="N604" i="2"/>
  <c r="N552" i="2"/>
  <c r="N178" i="2"/>
  <c r="N693" i="2"/>
  <c r="N126" i="2"/>
  <c r="N418" i="2"/>
  <c r="N489" i="2"/>
  <c r="N319" i="2"/>
  <c r="N19" i="2"/>
  <c r="N390" i="2"/>
  <c r="N447" i="2"/>
  <c r="N143" i="2"/>
  <c r="N88" i="2"/>
  <c r="N56" i="2"/>
  <c r="N280" i="2"/>
  <c r="N544" i="2"/>
  <c r="N589" i="2"/>
  <c r="N33" i="2"/>
  <c r="N453" i="2"/>
  <c r="N345" i="2"/>
  <c r="N582" i="2"/>
  <c r="N78" i="2"/>
  <c r="N667" i="2"/>
  <c r="N659" i="2"/>
  <c r="N420" i="2"/>
  <c r="N382" i="2"/>
  <c r="N410" i="2"/>
  <c r="N5" i="2"/>
  <c r="N240" i="2"/>
  <c r="N578" i="2"/>
  <c r="N511" i="2"/>
  <c r="N64" i="2"/>
  <c r="N697" i="2"/>
  <c r="N729" i="2"/>
  <c r="N413" i="2"/>
  <c r="N723" i="2"/>
  <c r="N665" i="2"/>
  <c r="N700" i="2"/>
  <c r="N621" i="2"/>
  <c r="N339" i="2"/>
  <c r="N327" i="2"/>
  <c r="N116" i="2"/>
  <c r="N229" i="2"/>
  <c r="N379" i="2"/>
  <c r="N328" i="2"/>
  <c r="N164" i="2"/>
  <c r="N184" i="2"/>
  <c r="N375" i="2"/>
  <c r="N100" i="2"/>
  <c r="N653" i="2"/>
  <c r="N145" i="2"/>
  <c r="N111" i="2"/>
  <c r="N17" i="2"/>
  <c r="N20" i="2"/>
  <c r="N600" i="2"/>
  <c r="N28" i="2"/>
  <c r="N526" i="2"/>
  <c r="N530" i="2"/>
  <c r="N721" i="2"/>
  <c r="N681" i="2"/>
  <c r="N591" i="2"/>
  <c r="N163" i="2"/>
  <c r="N477" i="2"/>
  <c r="N507" i="2"/>
  <c r="N714" i="2"/>
  <c r="N120" i="2"/>
  <c r="N383" i="2"/>
  <c r="N470" i="2"/>
  <c r="N572" i="2"/>
  <c r="N199" i="2"/>
  <c r="N593" i="2"/>
  <c r="N387" i="2"/>
  <c r="N241" i="2"/>
  <c r="N158" i="2"/>
  <c r="N203" i="2"/>
  <c r="N630" i="2"/>
  <c r="N123" i="2"/>
  <c r="N460" i="2"/>
  <c r="N308" i="2"/>
  <c r="N539" i="2"/>
  <c r="N374" i="2"/>
  <c r="N168" i="2"/>
  <c r="N22" i="2"/>
  <c r="N430" i="2"/>
  <c r="N421" i="2"/>
  <c r="N449" i="2"/>
  <c r="N323" i="2"/>
  <c r="N553" i="2"/>
  <c r="N321" i="2"/>
  <c r="N71" i="2"/>
  <c r="N609" i="2"/>
  <c r="N707" i="2"/>
  <c r="N275" i="2"/>
  <c r="N599" i="2"/>
  <c r="N356" i="2"/>
  <c r="N54" i="2"/>
  <c r="N451" i="2"/>
  <c r="N555" i="2"/>
  <c r="N454" i="2"/>
  <c r="N358" i="2"/>
  <c r="N685" i="2"/>
  <c r="N146" i="2"/>
  <c r="N719" i="2"/>
  <c r="N597" i="2"/>
  <c r="N496" i="2"/>
  <c r="N267" i="2"/>
  <c r="N497" i="2"/>
  <c r="N611" i="2"/>
  <c r="N584" i="2"/>
  <c r="N283" i="2"/>
  <c r="N117" i="2"/>
  <c r="N452" i="2"/>
  <c r="N583" i="2"/>
  <c r="N718" i="2"/>
  <c r="N502" i="2"/>
  <c r="N141" i="2"/>
  <c r="N619" i="2"/>
  <c r="N216" i="2"/>
  <c r="N425" i="2"/>
  <c r="N236" i="2"/>
  <c r="N601" i="2"/>
  <c r="N732" i="2"/>
  <c r="N405" i="2"/>
  <c r="N428" i="2"/>
  <c r="N35" i="2"/>
  <c r="N548" i="2"/>
  <c r="N137" i="2"/>
  <c r="N654" i="2"/>
  <c r="N536" i="2"/>
  <c r="N649" i="2"/>
  <c r="N643" i="2"/>
  <c r="N231" i="2"/>
  <c r="N670" i="2"/>
  <c r="N403" i="2"/>
  <c r="N481" i="2"/>
  <c r="N346" i="2"/>
  <c r="N512" i="2"/>
  <c r="N135" i="2"/>
  <c r="N409" i="2"/>
  <c r="N39" i="2"/>
  <c r="N132" i="2"/>
  <c r="N411" i="2"/>
  <c r="N710" i="2"/>
  <c r="N65" i="2"/>
  <c r="N365" i="2"/>
  <c r="N677" i="2"/>
  <c r="N715" i="2"/>
  <c r="N487" i="2"/>
  <c r="N166" i="2"/>
  <c r="N176" i="2"/>
  <c r="N490" i="2"/>
  <c r="N603" i="2"/>
  <c r="N66" i="2"/>
  <c r="N255" i="2"/>
  <c r="N170" i="2"/>
  <c r="N558" i="2"/>
  <c r="N290" i="2"/>
  <c r="N144" i="2"/>
  <c r="N399" i="2"/>
  <c r="N261" i="2"/>
  <c r="N297" i="2"/>
  <c r="N620" i="2"/>
  <c r="N680" i="2"/>
  <c r="N269" i="2"/>
  <c r="N692" i="2"/>
  <c r="N517" i="2"/>
  <c r="N133" i="2"/>
  <c r="N371" i="2"/>
  <c r="N505" i="2"/>
  <c r="N337" i="2"/>
  <c r="N193" i="2"/>
  <c r="N606" i="2"/>
  <c r="N47" i="2"/>
  <c r="N373" i="2"/>
  <c r="N440" i="2"/>
  <c r="N586" i="2"/>
  <c r="N716" i="2"/>
  <c r="N647" i="2"/>
  <c r="N415" i="2"/>
  <c r="N580" i="2"/>
  <c r="N378" i="2"/>
  <c r="N162" i="2"/>
  <c r="N664" i="2"/>
  <c r="N315" i="2"/>
  <c r="N731" i="2"/>
  <c r="N246" i="2"/>
  <c r="N237" i="2"/>
  <c r="N676" i="2"/>
  <c r="N128" i="2"/>
  <c r="N513" i="2"/>
  <c r="N190" i="2"/>
  <c r="N666" i="2"/>
  <c r="N702" i="2"/>
  <c r="N313" i="2"/>
  <c r="N67" i="2"/>
  <c r="N59" i="2"/>
  <c r="N709" i="2"/>
  <c r="N274" i="2"/>
  <c r="N281" i="2"/>
  <c r="N516" i="2"/>
  <c r="N561" i="2"/>
  <c r="N36" i="2"/>
  <c r="N540" i="2"/>
  <c r="N629" i="2"/>
  <c r="N282" i="2"/>
  <c r="N479" i="2"/>
  <c r="N442" i="2"/>
  <c r="N198" i="2"/>
  <c r="N696" i="2"/>
  <c r="N655" i="2"/>
  <c r="N228" i="2"/>
  <c r="N722" i="2"/>
  <c r="N472" i="2"/>
  <c r="N159" i="2"/>
  <c r="N733" i="2"/>
  <c r="N304" i="2"/>
  <c r="N95" i="2"/>
  <c r="N562" i="2"/>
  <c r="N662" i="2"/>
  <c r="N509" i="2"/>
  <c r="N234" i="2"/>
  <c r="N708" i="2"/>
  <c r="N627" i="2"/>
  <c r="N661" i="2"/>
  <c r="N188" i="2"/>
  <c r="N528" i="2"/>
  <c r="N397" i="2"/>
  <c r="N343" i="2"/>
  <c r="N641" i="2"/>
  <c r="N515" i="2"/>
  <c r="N476" i="2"/>
  <c r="N367" i="2"/>
  <c r="N266" i="2"/>
  <c r="N279" i="2"/>
  <c r="N705" i="2"/>
  <c r="N522" i="2"/>
  <c r="N441" i="2"/>
  <c r="N191" i="2"/>
  <c r="N270" i="2"/>
  <c r="N543" i="2"/>
  <c r="N125" i="2"/>
  <c r="N464" i="2"/>
  <c r="N360" i="2"/>
  <c r="N380" i="2"/>
  <c r="N563" i="2"/>
  <c r="N154" i="2"/>
  <c r="N638" i="2"/>
  <c r="N570" i="2"/>
  <c r="N713" i="2"/>
  <c r="N300" i="2"/>
  <c r="N235" i="2"/>
  <c r="N554" i="2"/>
  <c r="N294" i="2"/>
  <c r="N466" i="2"/>
  <c r="N529" i="2"/>
  <c r="N398" i="2"/>
  <c r="N615" i="2"/>
  <c r="N482" i="2"/>
  <c r="N695" i="2"/>
  <c r="N407" i="2"/>
  <c r="N640" i="2"/>
  <c r="N674" i="2"/>
  <c r="N559" i="2"/>
  <c r="N364" i="2"/>
  <c r="N258" i="2"/>
  <c r="N690" i="2"/>
  <c r="N728" i="2"/>
  <c r="N598" i="2"/>
  <c r="N651" i="2"/>
  <c r="N372" i="2"/>
  <c r="N706" i="2"/>
  <c r="N642" i="2"/>
  <c r="N657" i="2"/>
  <c r="N675" i="2"/>
  <c r="N519" i="2"/>
  <c r="N687" i="2"/>
  <c r="N633" i="2"/>
  <c r="N646" i="2"/>
  <c r="N648" i="2"/>
  <c r="N527" i="2"/>
  <c r="N569" i="2"/>
  <c r="N699" i="2"/>
  <c r="N704" i="2"/>
  <c r="N712" i="2"/>
  <c r="N694" i="2"/>
  <c r="N727" i="2"/>
  <c r="N703" i="2"/>
  <c r="N711" i="2"/>
  <c r="N726" i="2"/>
  <c r="N683" i="2"/>
  <c r="N720" i="2"/>
  <c r="N656" i="2"/>
  <c r="L612" i="2"/>
  <c r="L542" i="2"/>
  <c r="L531" i="2"/>
  <c r="L73" i="2"/>
  <c r="L326" i="2"/>
  <c r="L389" i="2"/>
  <c r="L381" i="2"/>
  <c r="L361" i="2"/>
  <c r="L574" i="2"/>
  <c r="L549" i="2"/>
  <c r="L250" i="2"/>
  <c r="L431" i="2"/>
  <c r="L118" i="2"/>
  <c r="L671" i="2"/>
  <c r="L96" i="2"/>
  <c r="L545" i="2"/>
  <c r="L426" i="2"/>
  <c r="L663" i="2"/>
  <c r="L51" i="2"/>
  <c r="L391" i="2"/>
  <c r="L459" i="2"/>
  <c r="L444" i="2"/>
  <c r="L377" i="2"/>
  <c r="L220" i="2"/>
  <c r="L577" i="2"/>
  <c r="L221" i="2"/>
  <c r="L271" i="2"/>
  <c r="L99" i="2"/>
  <c r="L456" i="2"/>
  <c r="L628" i="2"/>
  <c r="L90" i="2"/>
  <c r="L581" i="2"/>
  <c r="L340" i="2"/>
  <c r="L3" i="2"/>
  <c r="L678" i="2"/>
  <c r="L76" i="2"/>
  <c r="L434" i="2"/>
  <c r="L169" i="2"/>
  <c r="L165" i="2"/>
  <c r="L91" i="2"/>
  <c r="L668" i="2"/>
  <c r="L357" i="2"/>
  <c r="L533" i="2"/>
  <c r="L370" i="2"/>
  <c r="L81" i="2"/>
  <c r="L155" i="2"/>
  <c r="L590" i="2"/>
  <c r="L192" i="2"/>
  <c r="L213" i="2"/>
  <c r="L320" i="2"/>
  <c r="L498" i="2"/>
  <c r="L152" i="2"/>
  <c r="L277" i="2"/>
  <c r="L435" i="2"/>
  <c r="L84" i="2"/>
  <c r="L448" i="2"/>
  <c r="L500" i="2"/>
  <c r="L256" i="2"/>
  <c r="L114" i="2"/>
  <c r="L362" i="2"/>
  <c r="L247" i="2"/>
  <c r="L278" i="2"/>
  <c r="L260" i="2"/>
  <c r="L523" i="2"/>
  <c r="L79" i="2"/>
  <c r="L124" i="2"/>
  <c r="L392" i="2"/>
  <c r="L483" i="2"/>
  <c r="L363" i="2"/>
  <c r="L385" i="2"/>
  <c r="L108" i="2"/>
  <c r="L412" i="2"/>
  <c r="L87" i="2"/>
  <c r="L567" i="2"/>
  <c r="L239" i="2"/>
  <c r="L292" i="2"/>
  <c r="L450" i="2"/>
  <c r="L222" i="2"/>
  <c r="L134" i="2"/>
  <c r="L44" i="2"/>
  <c r="L286" i="2"/>
  <c r="L465" i="2"/>
  <c r="L423" i="2"/>
  <c r="L110" i="2"/>
  <c r="L291" i="2"/>
  <c r="L461" i="2"/>
  <c r="L226" i="2"/>
  <c r="L248" i="2"/>
  <c r="L443" i="2"/>
  <c r="L355" i="2"/>
  <c r="L211" i="2"/>
  <c r="L679" i="2"/>
  <c r="L607" i="2"/>
  <c r="L244" i="2"/>
  <c r="L468" i="2"/>
  <c r="L85" i="2"/>
  <c r="L388" i="2"/>
  <c r="L602" i="2"/>
  <c r="L150" i="2"/>
  <c r="L238" i="2"/>
  <c r="L25" i="2"/>
  <c r="L86" i="2"/>
  <c r="L121" i="2"/>
  <c r="L43" i="2"/>
  <c r="L359" i="2"/>
  <c r="L53" i="2"/>
  <c r="L333" i="2"/>
  <c r="L13" i="2"/>
  <c r="L105" i="2"/>
  <c r="L631" i="2"/>
  <c r="L34" i="2"/>
  <c r="L437" i="2"/>
  <c r="L212" i="2"/>
  <c r="L493" i="2"/>
  <c r="L206" i="2"/>
  <c r="L48" i="2"/>
  <c r="L303" i="2"/>
  <c r="L122" i="2"/>
  <c r="L9" i="2"/>
  <c r="L521" i="2"/>
  <c r="L148" i="2"/>
  <c r="L595" i="2"/>
  <c r="L61" i="2"/>
  <c r="L478" i="2"/>
  <c r="L272" i="2"/>
  <c r="L325" i="2"/>
  <c r="L262" i="2"/>
  <c r="L335" i="2"/>
  <c r="L157" i="2"/>
  <c r="L50" i="2"/>
  <c r="L98" i="2"/>
  <c r="L14" i="2"/>
  <c r="L217" i="2"/>
  <c r="L334" i="2"/>
  <c r="L698" i="2"/>
  <c r="L369" i="2"/>
  <c r="L669" i="2"/>
  <c r="L285" i="2"/>
  <c r="L636" i="2"/>
  <c r="L386" i="2"/>
  <c r="L268" i="2"/>
  <c r="L341" i="2"/>
  <c r="L618" i="2"/>
  <c r="L432" i="2"/>
  <c r="L214" i="2"/>
  <c r="L557" i="2"/>
  <c r="L427" i="2"/>
  <c r="L317" i="2"/>
  <c r="L171" i="2"/>
  <c r="L351" i="2"/>
  <c r="L29" i="2"/>
  <c r="L119" i="2"/>
  <c r="L11" i="2"/>
  <c r="L318" i="2"/>
  <c r="L455" i="2"/>
  <c r="L724" i="2"/>
  <c r="L26" i="2"/>
  <c r="L541" i="2"/>
  <c r="L494" i="2"/>
  <c r="L402" i="2"/>
  <c r="L322" i="2"/>
  <c r="L245" i="2"/>
  <c r="L139" i="2"/>
  <c r="L242" i="2"/>
  <c r="L218" i="2"/>
  <c r="L480" i="2"/>
  <c r="L622" i="2"/>
  <c r="L508" i="2"/>
  <c r="L219" i="2"/>
  <c r="L564" i="2"/>
  <c r="L353" i="2"/>
  <c r="L197" i="2"/>
  <c r="L514" i="2"/>
  <c r="L576" i="2"/>
  <c r="L311" i="2"/>
  <c r="L652" i="2"/>
  <c r="L594" i="2"/>
  <c r="L488" i="2"/>
  <c r="L491" i="2"/>
  <c r="L610" i="2"/>
  <c r="L131" i="2"/>
  <c r="L644" i="2"/>
  <c r="L608" i="2"/>
  <c r="L40" i="2"/>
  <c r="L224" i="2"/>
  <c r="L257" i="2"/>
  <c r="L495" i="2"/>
  <c r="L458" i="2"/>
  <c r="L587" i="2"/>
  <c r="L457" i="2"/>
  <c r="L310" i="2"/>
  <c r="L182" i="2"/>
  <c r="L592" i="2"/>
  <c r="L101" i="2"/>
  <c r="L287" i="2"/>
  <c r="L6" i="2"/>
  <c r="L616" i="2"/>
  <c r="L232" i="2"/>
  <c r="L623" i="2"/>
  <c r="L639" i="2"/>
  <c r="L106" i="2"/>
  <c r="L550" i="2"/>
  <c r="L130" i="2"/>
  <c r="L634" i="2"/>
  <c r="L295" i="2"/>
  <c r="L180" i="2"/>
  <c r="L474" i="2"/>
  <c r="L52" i="2"/>
  <c r="L471" i="2"/>
  <c r="L142" i="2"/>
  <c r="L501" i="2"/>
  <c r="L49" i="2"/>
  <c r="L393" i="2"/>
  <c r="L305" i="2"/>
  <c r="L463" i="2"/>
  <c r="L74" i="2"/>
  <c r="L69" i="2"/>
  <c r="L299" i="2"/>
  <c r="L127" i="2"/>
  <c r="L416" i="2"/>
  <c r="L566" i="2"/>
  <c r="L445" i="2"/>
  <c r="L537" i="2"/>
  <c r="L204" i="2"/>
  <c r="L306" i="2"/>
  <c r="L147" i="2"/>
  <c r="L223" i="2"/>
  <c r="L62" i="2"/>
  <c r="L689" i="2"/>
  <c r="L179" i="2"/>
  <c r="L18" i="2"/>
  <c r="L156" i="2"/>
  <c r="L77" i="2"/>
  <c r="L307" i="2"/>
  <c r="L12" i="2"/>
  <c r="L518" i="2"/>
  <c r="L504" i="2"/>
  <c r="L384" i="2"/>
  <c r="L499" i="2"/>
  <c r="L484" i="2"/>
  <c r="L46" i="2"/>
  <c r="L686" i="2"/>
  <c r="L45" i="2"/>
  <c r="L395" i="2"/>
  <c r="L439" i="2"/>
  <c r="L342" i="2"/>
  <c r="L72" i="2"/>
  <c r="L115" i="2"/>
  <c r="L424" i="2"/>
  <c r="L469" i="2"/>
  <c r="L632" i="2"/>
  <c r="L301" i="2"/>
  <c r="L331" i="2"/>
  <c r="L688" i="2"/>
  <c r="L436" i="2"/>
  <c r="L129" i="2"/>
  <c r="L568" i="2"/>
  <c r="L433" i="2"/>
  <c r="L16" i="2"/>
  <c r="L376" i="2"/>
  <c r="L546" i="2"/>
  <c r="L338" i="2"/>
  <c r="L571" i="2"/>
  <c r="L368" i="2"/>
  <c r="L596" i="2"/>
  <c r="L23" i="2"/>
  <c r="L725" i="2"/>
  <c r="L408" i="2"/>
  <c r="L486" i="2"/>
  <c r="L396" i="2"/>
  <c r="L660" i="2"/>
  <c r="L302" i="2"/>
  <c r="L524" i="2"/>
  <c r="L70" i="2"/>
  <c r="L58" i="2"/>
  <c r="L401" i="2"/>
  <c r="L404" i="2"/>
  <c r="L316" i="2"/>
  <c r="L473" i="2"/>
  <c r="L438" i="2"/>
  <c r="L429" i="2"/>
  <c r="L419" i="2"/>
  <c r="L400" i="2"/>
  <c r="L174" i="2"/>
  <c r="L82" i="2"/>
  <c r="L251" i="2"/>
  <c r="L202" i="2"/>
  <c r="L414" i="2"/>
  <c r="L243" i="2"/>
  <c r="L264" i="2"/>
  <c r="L560" i="2"/>
  <c r="L200" i="2"/>
  <c r="L532" i="2"/>
  <c r="L538" i="2"/>
  <c r="L4" i="2"/>
  <c r="L207" i="2"/>
  <c r="L109" i="2"/>
  <c r="L336" i="2"/>
  <c r="L97" i="2"/>
  <c r="L185" i="2"/>
  <c r="L475" i="2"/>
  <c r="L55" i="2"/>
  <c r="L167" i="2"/>
  <c r="L265" i="2"/>
  <c r="L298" i="2"/>
  <c r="L691" i="2"/>
  <c r="L288" i="2"/>
  <c r="L626" i="2"/>
  <c r="L89" i="2"/>
  <c r="L406" i="2"/>
  <c r="L215" i="2"/>
  <c r="L194" i="2"/>
  <c r="L259" i="2"/>
  <c r="L422" i="2"/>
  <c r="L94" i="2"/>
  <c r="L83" i="2"/>
  <c r="L520" i="2"/>
  <c r="L575" i="2"/>
  <c r="L645" i="2"/>
  <c r="L349" i="2"/>
  <c r="L186" i="2"/>
  <c r="L253" i="2"/>
  <c r="L525" i="2"/>
  <c r="L57" i="2"/>
  <c r="L617" i="2"/>
  <c r="L189" i="2"/>
  <c r="L324" i="2"/>
  <c r="L249" i="2"/>
  <c r="L462" i="2"/>
  <c r="L344" i="2"/>
  <c r="L394" i="2"/>
  <c r="L293" i="2"/>
  <c r="L80" i="2"/>
  <c r="L160" i="2"/>
  <c r="L177" i="2"/>
  <c r="L347" i="2"/>
  <c r="L446" i="2"/>
  <c r="L195" i="2"/>
  <c r="L717" i="2"/>
  <c r="L296" i="2"/>
  <c r="L252" i="2"/>
  <c r="L273" i="2"/>
  <c r="L30" i="2"/>
  <c r="L624" i="2"/>
  <c r="L93" i="2"/>
  <c r="L565" i="2"/>
  <c r="L112" i="2"/>
  <c r="L10" i="2"/>
  <c r="L140" i="2"/>
  <c r="L153" i="2"/>
  <c r="L673" i="2"/>
  <c r="L31" i="2"/>
  <c r="L149" i="2"/>
  <c r="L551" i="2"/>
  <c r="L60" i="2"/>
  <c r="L7" i="2"/>
  <c r="L209" i="2"/>
  <c r="L588" i="2"/>
  <c r="L332" i="2"/>
  <c r="L42" i="2"/>
  <c r="L136" i="2"/>
  <c r="L103" i="2"/>
  <c r="L605" i="2"/>
  <c r="L205" i="2"/>
  <c r="L503" i="2"/>
  <c r="L183" i="2"/>
  <c r="L38" i="2"/>
  <c r="L684" i="2"/>
  <c r="L417" i="2"/>
  <c r="L24" i="2"/>
  <c r="L534" i="2"/>
  <c r="L113" i="2"/>
  <c r="L187" i="2"/>
  <c r="L547" i="2"/>
  <c r="L8" i="2"/>
  <c r="L579" i="2"/>
  <c r="L208" i="2"/>
  <c r="L138" i="2"/>
  <c r="L672" i="2"/>
  <c r="L263" i="2"/>
  <c r="L104" i="2"/>
  <c r="L312" i="2"/>
  <c r="L2" i="2"/>
  <c r="L348" i="2"/>
  <c r="L467" i="2"/>
  <c r="L254" i="2"/>
  <c r="L366" i="2"/>
  <c r="L75" i="2"/>
  <c r="L682" i="2"/>
  <c r="L637" i="2"/>
  <c r="L329" i="2"/>
  <c r="L613" i="2"/>
  <c r="L314" i="2"/>
  <c r="L151" i="2"/>
  <c r="L573" i="2"/>
  <c r="L510" i="2"/>
  <c r="L225" i="2"/>
  <c r="L276" i="2"/>
  <c r="L68" i="2"/>
  <c r="L614" i="2"/>
  <c r="L92" i="2"/>
  <c r="L37" i="2"/>
  <c r="L350" i="2"/>
  <c r="L15" i="2"/>
  <c r="L107" i="2"/>
  <c r="L485" i="2"/>
  <c r="L230" i="2"/>
  <c r="L175" i="2"/>
  <c r="L63" i="2"/>
  <c r="L330" i="2"/>
  <c r="L201" i="2"/>
  <c r="L172" i="2"/>
  <c r="L556" i="2"/>
  <c r="L196" i="2"/>
  <c r="L352" i="2"/>
  <c r="L650" i="2"/>
  <c r="L21" i="2"/>
  <c r="L625" i="2"/>
  <c r="L289" i="2"/>
  <c r="L635" i="2"/>
  <c r="L161" i="2"/>
  <c r="L210" i="2"/>
  <c r="L41" i="2"/>
  <c r="L227" i="2"/>
  <c r="L354" i="2"/>
  <c r="L492" i="2"/>
  <c r="L181" i="2"/>
  <c r="L506" i="2"/>
  <c r="L701" i="2"/>
  <c r="L535" i="2"/>
  <c r="L585" i="2"/>
  <c r="L173" i="2"/>
  <c r="L27" i="2"/>
  <c r="L284" i="2"/>
  <c r="L32" i="2"/>
  <c r="L658" i="2"/>
  <c r="L233" i="2"/>
  <c r="L309" i="2"/>
  <c r="L102" i="2"/>
  <c r="L730" i="2"/>
  <c r="L604" i="2"/>
  <c r="L552" i="2"/>
  <c r="L178" i="2"/>
  <c r="L693" i="2"/>
  <c r="L126" i="2"/>
  <c r="L418" i="2"/>
  <c r="L489" i="2"/>
  <c r="L319" i="2"/>
  <c r="L19" i="2"/>
  <c r="L390" i="2"/>
  <c r="L447" i="2"/>
  <c r="L143" i="2"/>
  <c r="L88" i="2"/>
  <c r="L56" i="2"/>
  <c r="L280" i="2"/>
  <c r="L544" i="2"/>
  <c r="L589" i="2"/>
  <c r="L33" i="2"/>
  <c r="L453" i="2"/>
  <c r="L345" i="2"/>
  <c r="L582" i="2"/>
  <c r="L78" i="2"/>
  <c r="L667" i="2"/>
  <c r="L659" i="2"/>
  <c r="L420" i="2"/>
  <c r="L382" i="2"/>
  <c r="L410" i="2"/>
  <c r="L5" i="2"/>
  <c r="L240" i="2"/>
  <c r="L578" i="2"/>
  <c r="L511" i="2"/>
  <c r="L64" i="2"/>
  <c r="L697" i="2"/>
  <c r="L729" i="2"/>
  <c r="L413" i="2"/>
  <c r="L723" i="2"/>
  <c r="L665" i="2"/>
  <c r="L700" i="2"/>
  <c r="L621" i="2"/>
  <c r="L339" i="2"/>
  <c r="L327" i="2"/>
  <c r="L116" i="2"/>
  <c r="L229" i="2"/>
  <c r="L379" i="2"/>
  <c r="L328" i="2"/>
  <c r="L164" i="2"/>
  <c r="L184" i="2"/>
  <c r="L375" i="2"/>
  <c r="L100" i="2"/>
  <c r="L653" i="2"/>
  <c r="L145" i="2"/>
  <c r="L111" i="2"/>
  <c r="L17" i="2"/>
  <c r="L20" i="2"/>
  <c r="L600" i="2"/>
  <c r="L28" i="2"/>
  <c r="L526" i="2"/>
  <c r="L530" i="2"/>
  <c r="L721" i="2"/>
  <c r="L681" i="2"/>
  <c r="L591" i="2"/>
  <c r="L163" i="2"/>
  <c r="L477" i="2"/>
  <c r="L507" i="2"/>
  <c r="L714" i="2"/>
  <c r="L120" i="2"/>
  <c r="L383" i="2"/>
  <c r="L470" i="2"/>
  <c r="L572" i="2"/>
  <c r="L199" i="2"/>
  <c r="L593" i="2"/>
  <c r="L387" i="2"/>
  <c r="L241" i="2"/>
  <c r="L158" i="2"/>
  <c r="L203" i="2"/>
  <c r="L630" i="2"/>
  <c r="L123" i="2"/>
  <c r="L460" i="2"/>
  <c r="L308" i="2"/>
  <c r="L539" i="2"/>
  <c r="L374" i="2"/>
  <c r="L168" i="2"/>
  <c r="L22" i="2"/>
  <c r="L430" i="2"/>
  <c r="L421" i="2"/>
  <c r="L449" i="2"/>
  <c r="L323" i="2"/>
  <c r="L553" i="2"/>
  <c r="L321" i="2"/>
  <c r="L71" i="2"/>
  <c r="L609" i="2"/>
  <c r="L707" i="2"/>
  <c r="L275" i="2"/>
  <c r="L599" i="2"/>
  <c r="L356" i="2"/>
  <c r="L54" i="2"/>
  <c r="L451" i="2"/>
  <c r="L555" i="2"/>
  <c r="L454" i="2"/>
  <c r="L358" i="2"/>
  <c r="L685" i="2"/>
  <c r="L146" i="2"/>
  <c r="L719" i="2"/>
  <c r="L597" i="2"/>
  <c r="L496" i="2"/>
  <c r="L267" i="2"/>
  <c r="L497" i="2"/>
  <c r="L611" i="2"/>
  <c r="L584" i="2"/>
  <c r="L283" i="2"/>
  <c r="L117" i="2"/>
  <c r="L452" i="2"/>
  <c r="L583" i="2"/>
  <c r="L718" i="2"/>
  <c r="L502" i="2"/>
  <c r="L141" i="2"/>
  <c r="L619" i="2"/>
  <c r="L216" i="2"/>
  <c r="L425" i="2"/>
  <c r="L236" i="2"/>
  <c r="L601" i="2"/>
  <c r="L732" i="2"/>
  <c r="L405" i="2"/>
  <c r="L428" i="2"/>
  <c r="L35" i="2"/>
  <c r="L548" i="2"/>
  <c r="L137" i="2"/>
  <c r="L654" i="2"/>
  <c r="L536" i="2"/>
  <c r="L649" i="2"/>
  <c r="L643" i="2"/>
  <c r="L231" i="2"/>
  <c r="L670" i="2"/>
  <c r="L403" i="2"/>
  <c r="L481" i="2"/>
  <c r="L346" i="2"/>
  <c r="L512" i="2"/>
  <c r="L135" i="2"/>
  <c r="L409" i="2"/>
  <c r="L39" i="2"/>
  <c r="L132" i="2"/>
  <c r="L411" i="2"/>
  <c r="L710" i="2"/>
  <c r="L65" i="2"/>
  <c r="L365" i="2"/>
  <c r="L677" i="2"/>
  <c r="L715" i="2"/>
  <c r="L487" i="2"/>
  <c r="L166" i="2"/>
  <c r="L176" i="2"/>
  <c r="L490" i="2"/>
  <c r="L603" i="2"/>
  <c r="L66" i="2"/>
  <c r="L255" i="2"/>
  <c r="L170" i="2"/>
  <c r="L558" i="2"/>
  <c r="L290" i="2"/>
  <c r="L144" i="2"/>
  <c r="L399" i="2"/>
  <c r="L261" i="2"/>
  <c r="L297" i="2"/>
  <c r="L620" i="2"/>
  <c r="L680" i="2"/>
  <c r="L269" i="2"/>
  <c r="L692" i="2"/>
  <c r="L517" i="2"/>
  <c r="L133" i="2"/>
  <c r="L371" i="2"/>
  <c r="L505" i="2"/>
  <c r="L337" i="2"/>
  <c r="L193" i="2"/>
  <c r="L606" i="2"/>
  <c r="L47" i="2"/>
  <c r="L373" i="2"/>
  <c r="L440" i="2"/>
  <c r="L586" i="2"/>
  <c r="L716" i="2"/>
  <c r="L647" i="2"/>
  <c r="L415" i="2"/>
  <c r="L580" i="2"/>
  <c r="L378" i="2"/>
  <c r="L162" i="2"/>
  <c r="L664" i="2"/>
  <c r="L315" i="2"/>
  <c r="L731" i="2"/>
  <c r="L246" i="2"/>
  <c r="L237" i="2"/>
  <c r="L676" i="2"/>
  <c r="L128" i="2"/>
  <c r="L513" i="2"/>
  <c r="L190" i="2"/>
  <c r="L666" i="2"/>
  <c r="L702" i="2"/>
  <c r="L313" i="2"/>
  <c r="L67" i="2"/>
  <c r="L59" i="2"/>
  <c r="L709" i="2"/>
  <c r="L274" i="2"/>
  <c r="L281" i="2"/>
  <c r="L516" i="2"/>
  <c r="L561" i="2"/>
  <c r="L36" i="2"/>
  <c r="L540" i="2"/>
  <c r="L629" i="2"/>
  <c r="L282" i="2"/>
  <c r="L479" i="2"/>
  <c r="L442" i="2"/>
  <c r="L198" i="2"/>
  <c r="L696" i="2"/>
  <c r="L655" i="2"/>
  <c r="L228" i="2"/>
  <c r="L722" i="2"/>
  <c r="L472" i="2"/>
  <c r="L159" i="2"/>
  <c r="L733" i="2"/>
  <c r="L304" i="2"/>
  <c r="L95" i="2"/>
  <c r="L562" i="2"/>
  <c r="L662" i="2"/>
  <c r="L509" i="2"/>
  <c r="L234" i="2"/>
  <c r="L708" i="2"/>
  <c r="L627" i="2"/>
  <c r="L661" i="2"/>
  <c r="L188" i="2"/>
  <c r="L528" i="2"/>
  <c r="L397" i="2"/>
  <c r="L343" i="2"/>
  <c r="L641" i="2"/>
  <c r="L515" i="2"/>
  <c r="L476" i="2"/>
  <c r="L367" i="2"/>
  <c r="L266" i="2"/>
  <c r="L279" i="2"/>
  <c r="L705" i="2"/>
  <c r="L522" i="2"/>
  <c r="L441" i="2"/>
  <c r="L191" i="2"/>
  <c r="L270" i="2"/>
  <c r="L543" i="2"/>
  <c r="L125" i="2"/>
  <c r="L464" i="2"/>
  <c r="L360" i="2"/>
  <c r="L380" i="2"/>
  <c r="L563" i="2"/>
  <c r="L154" i="2"/>
  <c r="L638" i="2"/>
  <c r="L570" i="2"/>
  <c r="L713" i="2"/>
  <c r="L300" i="2"/>
  <c r="L235" i="2"/>
  <c r="L554" i="2"/>
  <c r="L294" i="2"/>
  <c r="L466" i="2"/>
  <c r="L529" i="2"/>
  <c r="L398" i="2"/>
  <c r="L615" i="2"/>
  <c r="L482" i="2"/>
  <c r="L695" i="2"/>
  <c r="L407" i="2"/>
  <c r="L640" i="2"/>
  <c r="L674" i="2"/>
  <c r="L559" i="2"/>
  <c r="L364" i="2"/>
  <c r="L258" i="2"/>
  <c r="L690" i="2"/>
  <c r="L728" i="2"/>
  <c r="L598" i="2"/>
  <c r="L651" i="2"/>
  <c r="L372" i="2"/>
  <c r="L706" i="2"/>
  <c r="L642" i="2"/>
  <c r="L657" i="2"/>
  <c r="L675" i="2"/>
  <c r="L519" i="2"/>
  <c r="L687" i="2"/>
  <c r="L633" i="2"/>
  <c r="L646" i="2"/>
  <c r="L648" i="2"/>
  <c r="L527" i="2"/>
  <c r="L569" i="2"/>
  <c r="L699" i="2"/>
  <c r="L704" i="2"/>
  <c r="L712" i="2"/>
  <c r="L694" i="2"/>
  <c r="L727" i="2"/>
  <c r="L703" i="2"/>
  <c r="L711" i="2"/>
  <c r="L726" i="2"/>
  <c r="L683" i="2"/>
  <c r="L720" i="2"/>
  <c r="L656" i="2"/>
  <c r="J612" i="2"/>
  <c r="J542" i="2"/>
  <c r="J531" i="2"/>
  <c r="J73" i="2"/>
  <c r="J326" i="2"/>
  <c r="J389" i="2"/>
  <c r="J381" i="2"/>
  <c r="J361" i="2"/>
  <c r="J574" i="2"/>
  <c r="J549" i="2"/>
  <c r="J250" i="2"/>
  <c r="J431" i="2"/>
  <c r="J118" i="2"/>
  <c r="J671" i="2"/>
  <c r="J96" i="2"/>
  <c r="J545" i="2"/>
  <c r="J426" i="2"/>
  <c r="J663" i="2"/>
  <c r="J51" i="2"/>
  <c r="J391" i="2"/>
  <c r="J459" i="2"/>
  <c r="J444" i="2"/>
  <c r="J377" i="2"/>
  <c r="J220" i="2"/>
  <c r="J577" i="2"/>
  <c r="J221" i="2"/>
  <c r="J271" i="2"/>
  <c r="J99" i="2"/>
  <c r="J456" i="2"/>
  <c r="J628" i="2"/>
  <c r="J90" i="2"/>
  <c r="J581" i="2"/>
  <c r="J340" i="2"/>
  <c r="J3" i="2"/>
  <c r="J678" i="2"/>
  <c r="J76" i="2"/>
  <c r="J434" i="2"/>
  <c r="J169" i="2"/>
  <c r="J165" i="2"/>
  <c r="J91" i="2"/>
  <c r="J668" i="2"/>
  <c r="J357" i="2"/>
  <c r="J533" i="2"/>
  <c r="J370" i="2"/>
  <c r="J81" i="2"/>
  <c r="J155" i="2"/>
  <c r="J590" i="2"/>
  <c r="J192" i="2"/>
  <c r="J213" i="2"/>
  <c r="J320" i="2"/>
  <c r="J498" i="2"/>
  <c r="J152" i="2"/>
  <c r="J277" i="2"/>
  <c r="J435" i="2"/>
  <c r="J84" i="2"/>
  <c r="J448" i="2"/>
  <c r="J500" i="2"/>
  <c r="J256" i="2"/>
  <c r="J114" i="2"/>
  <c r="J362" i="2"/>
  <c r="J247" i="2"/>
  <c r="J278" i="2"/>
  <c r="J260" i="2"/>
  <c r="J523" i="2"/>
  <c r="J79" i="2"/>
  <c r="J124" i="2"/>
  <c r="J392" i="2"/>
  <c r="J483" i="2"/>
  <c r="J363" i="2"/>
  <c r="J385" i="2"/>
  <c r="J108" i="2"/>
  <c r="J412" i="2"/>
  <c r="J87" i="2"/>
  <c r="J567" i="2"/>
  <c r="J239" i="2"/>
  <c r="J292" i="2"/>
  <c r="J450" i="2"/>
  <c r="J222" i="2"/>
  <c r="J134" i="2"/>
  <c r="J44" i="2"/>
  <c r="J286" i="2"/>
  <c r="J465" i="2"/>
  <c r="J423" i="2"/>
  <c r="J110" i="2"/>
  <c r="J291" i="2"/>
  <c r="J461" i="2"/>
  <c r="J226" i="2"/>
  <c r="J248" i="2"/>
  <c r="J443" i="2"/>
  <c r="J355" i="2"/>
  <c r="J211" i="2"/>
  <c r="J679" i="2"/>
  <c r="J607" i="2"/>
  <c r="J244" i="2"/>
  <c r="J468" i="2"/>
  <c r="J85" i="2"/>
  <c r="J388" i="2"/>
  <c r="J602" i="2"/>
  <c r="J150" i="2"/>
  <c r="J238" i="2"/>
  <c r="J25" i="2"/>
  <c r="J86" i="2"/>
  <c r="J121" i="2"/>
  <c r="J43" i="2"/>
  <c r="J359" i="2"/>
  <c r="J53" i="2"/>
  <c r="J333" i="2"/>
  <c r="J13" i="2"/>
  <c r="J105" i="2"/>
  <c r="J631" i="2"/>
  <c r="J34" i="2"/>
  <c r="J437" i="2"/>
  <c r="J212" i="2"/>
  <c r="J493" i="2"/>
  <c r="J206" i="2"/>
  <c r="J48" i="2"/>
  <c r="J303" i="2"/>
  <c r="J122" i="2"/>
  <c r="J9" i="2"/>
  <c r="J521" i="2"/>
  <c r="J148" i="2"/>
  <c r="J595" i="2"/>
  <c r="J61" i="2"/>
  <c r="J478" i="2"/>
  <c r="J272" i="2"/>
  <c r="J325" i="2"/>
  <c r="J262" i="2"/>
  <c r="J335" i="2"/>
  <c r="J157" i="2"/>
  <c r="J50" i="2"/>
  <c r="J98" i="2"/>
  <c r="J14" i="2"/>
  <c r="J217" i="2"/>
  <c r="J334" i="2"/>
  <c r="J698" i="2"/>
  <c r="J369" i="2"/>
  <c r="J669" i="2"/>
  <c r="J285" i="2"/>
  <c r="J636" i="2"/>
  <c r="J386" i="2"/>
  <c r="J268" i="2"/>
  <c r="J341" i="2"/>
  <c r="J618" i="2"/>
  <c r="J432" i="2"/>
  <c r="J214" i="2"/>
  <c r="J557" i="2"/>
  <c r="J427" i="2"/>
  <c r="J317" i="2"/>
  <c r="J171" i="2"/>
  <c r="J351" i="2"/>
  <c r="J29" i="2"/>
  <c r="J119" i="2"/>
  <c r="J11" i="2"/>
  <c r="J318" i="2"/>
  <c r="J455" i="2"/>
  <c r="J724" i="2"/>
  <c r="J26" i="2"/>
  <c r="J541" i="2"/>
  <c r="J494" i="2"/>
  <c r="J402" i="2"/>
  <c r="J322" i="2"/>
  <c r="J245" i="2"/>
  <c r="J139" i="2"/>
  <c r="J242" i="2"/>
  <c r="J218" i="2"/>
  <c r="J480" i="2"/>
  <c r="J622" i="2"/>
  <c r="J508" i="2"/>
  <c r="J219" i="2"/>
  <c r="J564" i="2"/>
  <c r="J353" i="2"/>
  <c r="J197" i="2"/>
  <c r="J514" i="2"/>
  <c r="J576" i="2"/>
  <c r="J311" i="2"/>
  <c r="J652" i="2"/>
  <c r="J594" i="2"/>
  <c r="J488" i="2"/>
  <c r="J491" i="2"/>
  <c r="J610" i="2"/>
  <c r="J131" i="2"/>
  <c r="J644" i="2"/>
  <c r="J608" i="2"/>
  <c r="J40" i="2"/>
  <c r="J224" i="2"/>
  <c r="J257" i="2"/>
  <c r="J495" i="2"/>
  <c r="J458" i="2"/>
  <c r="J587" i="2"/>
  <c r="J457" i="2"/>
  <c r="J310" i="2"/>
  <c r="J182" i="2"/>
  <c r="J592" i="2"/>
  <c r="J101" i="2"/>
  <c r="J287" i="2"/>
  <c r="J6" i="2"/>
  <c r="J616" i="2"/>
  <c r="J232" i="2"/>
  <c r="J623" i="2"/>
  <c r="J639" i="2"/>
  <c r="J106" i="2"/>
  <c r="J550" i="2"/>
  <c r="J130" i="2"/>
  <c r="J634" i="2"/>
  <c r="J295" i="2"/>
  <c r="J180" i="2"/>
  <c r="J474" i="2"/>
  <c r="J52" i="2"/>
  <c r="J471" i="2"/>
  <c r="J142" i="2"/>
  <c r="J501" i="2"/>
  <c r="J49" i="2"/>
  <c r="J393" i="2"/>
  <c r="J305" i="2"/>
  <c r="J463" i="2"/>
  <c r="J74" i="2"/>
  <c r="J69" i="2"/>
  <c r="J299" i="2"/>
  <c r="J127" i="2"/>
  <c r="J416" i="2"/>
  <c r="J566" i="2"/>
  <c r="J445" i="2"/>
  <c r="J537" i="2"/>
  <c r="J204" i="2"/>
  <c r="J306" i="2"/>
  <c r="J147" i="2"/>
  <c r="J223" i="2"/>
  <c r="J62" i="2"/>
  <c r="J689" i="2"/>
  <c r="J179" i="2"/>
  <c r="J18" i="2"/>
  <c r="J156" i="2"/>
  <c r="J77" i="2"/>
  <c r="J307" i="2"/>
  <c r="J12" i="2"/>
  <c r="J518" i="2"/>
  <c r="J504" i="2"/>
  <c r="J384" i="2"/>
  <c r="J499" i="2"/>
  <c r="J484" i="2"/>
  <c r="J46" i="2"/>
  <c r="J686" i="2"/>
  <c r="J45" i="2"/>
  <c r="J395" i="2"/>
  <c r="J439" i="2"/>
  <c r="J342" i="2"/>
  <c r="J72" i="2"/>
  <c r="J115" i="2"/>
  <c r="J424" i="2"/>
  <c r="J469" i="2"/>
  <c r="J632" i="2"/>
  <c r="J301" i="2"/>
  <c r="J331" i="2"/>
  <c r="J688" i="2"/>
  <c r="J436" i="2"/>
  <c r="J129" i="2"/>
  <c r="J568" i="2"/>
  <c r="J433" i="2"/>
  <c r="J16" i="2"/>
  <c r="J376" i="2"/>
  <c r="J546" i="2"/>
  <c r="J338" i="2"/>
  <c r="J571" i="2"/>
  <c r="J368" i="2"/>
  <c r="J596" i="2"/>
  <c r="J23" i="2"/>
  <c r="J725" i="2"/>
  <c r="J408" i="2"/>
  <c r="J486" i="2"/>
  <c r="J396" i="2"/>
  <c r="J660" i="2"/>
  <c r="J302" i="2"/>
  <c r="J524" i="2"/>
  <c r="J70" i="2"/>
  <c r="J58" i="2"/>
  <c r="J401" i="2"/>
  <c r="J404" i="2"/>
  <c r="J316" i="2"/>
  <c r="J473" i="2"/>
  <c r="J438" i="2"/>
  <c r="J429" i="2"/>
  <c r="J419" i="2"/>
  <c r="J400" i="2"/>
  <c r="J174" i="2"/>
  <c r="J82" i="2"/>
  <c r="J251" i="2"/>
  <c r="J202" i="2"/>
  <c r="J414" i="2"/>
  <c r="J243" i="2"/>
  <c r="J264" i="2"/>
  <c r="J560" i="2"/>
  <c r="J200" i="2"/>
  <c r="J532" i="2"/>
  <c r="J538" i="2"/>
  <c r="J4" i="2"/>
  <c r="J207" i="2"/>
  <c r="J109" i="2"/>
  <c r="J336" i="2"/>
  <c r="J97" i="2"/>
  <c r="J185" i="2"/>
  <c r="J475" i="2"/>
  <c r="J55" i="2"/>
  <c r="J167" i="2"/>
  <c r="J265" i="2"/>
  <c r="J298" i="2"/>
  <c r="J691" i="2"/>
  <c r="J288" i="2"/>
  <c r="J626" i="2"/>
  <c r="J89" i="2"/>
  <c r="J406" i="2"/>
  <c r="J215" i="2"/>
  <c r="J194" i="2"/>
  <c r="J259" i="2"/>
  <c r="J422" i="2"/>
  <c r="J94" i="2"/>
  <c r="J83" i="2"/>
  <c r="J520" i="2"/>
  <c r="J575" i="2"/>
  <c r="J645" i="2"/>
  <c r="J349" i="2"/>
  <c r="J186" i="2"/>
  <c r="J253" i="2"/>
  <c r="J525" i="2"/>
  <c r="J57" i="2"/>
  <c r="J617" i="2"/>
  <c r="J189" i="2"/>
  <c r="J324" i="2"/>
  <c r="J249" i="2"/>
  <c r="J462" i="2"/>
  <c r="J344" i="2"/>
  <c r="J394" i="2"/>
  <c r="J293" i="2"/>
  <c r="J80" i="2"/>
  <c r="J160" i="2"/>
  <c r="J177" i="2"/>
  <c r="J347" i="2"/>
  <c r="J446" i="2"/>
  <c r="J195" i="2"/>
  <c r="J717" i="2"/>
  <c r="J296" i="2"/>
  <c r="J252" i="2"/>
  <c r="J273" i="2"/>
  <c r="J30" i="2"/>
  <c r="J624" i="2"/>
  <c r="J93" i="2"/>
  <c r="J565" i="2"/>
  <c r="J112" i="2"/>
  <c r="J10" i="2"/>
  <c r="J140" i="2"/>
  <c r="J153" i="2"/>
  <c r="J673" i="2"/>
  <c r="J31" i="2"/>
  <c r="J149" i="2"/>
  <c r="J551" i="2"/>
  <c r="J60" i="2"/>
  <c r="J7" i="2"/>
  <c r="J209" i="2"/>
  <c r="J588" i="2"/>
  <c r="J332" i="2"/>
  <c r="J42" i="2"/>
  <c r="J136" i="2"/>
  <c r="J103" i="2"/>
  <c r="J605" i="2"/>
  <c r="J205" i="2"/>
  <c r="J503" i="2"/>
  <c r="J183" i="2"/>
  <c r="J38" i="2"/>
  <c r="J684" i="2"/>
  <c r="J417" i="2"/>
  <c r="J24" i="2"/>
  <c r="J534" i="2"/>
  <c r="J113" i="2"/>
  <c r="J187" i="2"/>
  <c r="J547" i="2"/>
  <c r="J8" i="2"/>
  <c r="J579" i="2"/>
  <c r="J208" i="2"/>
  <c r="J138" i="2"/>
  <c r="J672" i="2"/>
  <c r="J263" i="2"/>
  <c r="J104" i="2"/>
  <c r="J312" i="2"/>
  <c r="J2" i="2"/>
  <c r="J348" i="2"/>
  <c r="J467" i="2"/>
  <c r="J254" i="2"/>
  <c r="J366" i="2"/>
  <c r="J75" i="2"/>
  <c r="J682" i="2"/>
  <c r="J637" i="2"/>
  <c r="J329" i="2"/>
  <c r="J613" i="2"/>
  <c r="J314" i="2"/>
  <c r="J151" i="2"/>
  <c r="J573" i="2"/>
  <c r="J510" i="2"/>
  <c r="J225" i="2"/>
  <c r="J276" i="2"/>
  <c r="J68" i="2"/>
  <c r="J614" i="2"/>
  <c r="J92" i="2"/>
  <c r="J37" i="2"/>
  <c r="J350" i="2"/>
  <c r="J15" i="2"/>
  <c r="J107" i="2"/>
  <c r="J485" i="2"/>
  <c r="J230" i="2"/>
  <c r="J175" i="2"/>
  <c r="J63" i="2"/>
  <c r="J330" i="2"/>
  <c r="J201" i="2"/>
  <c r="J172" i="2"/>
  <c r="J556" i="2"/>
  <c r="J196" i="2"/>
  <c r="J352" i="2"/>
  <c r="J650" i="2"/>
  <c r="J21" i="2"/>
  <c r="J625" i="2"/>
  <c r="J289" i="2"/>
  <c r="J635" i="2"/>
  <c r="J161" i="2"/>
  <c r="J210" i="2"/>
  <c r="J41" i="2"/>
  <c r="J227" i="2"/>
  <c r="J354" i="2"/>
  <c r="J492" i="2"/>
  <c r="J181" i="2"/>
  <c r="J506" i="2"/>
  <c r="J701" i="2"/>
  <c r="J535" i="2"/>
  <c r="J585" i="2"/>
  <c r="J173" i="2"/>
  <c r="J27" i="2"/>
  <c r="J284" i="2"/>
  <c r="J32" i="2"/>
  <c r="J658" i="2"/>
  <c r="J233" i="2"/>
  <c r="J309" i="2"/>
  <c r="J102" i="2"/>
  <c r="J730" i="2"/>
  <c r="J604" i="2"/>
  <c r="J552" i="2"/>
  <c r="J178" i="2"/>
  <c r="J693" i="2"/>
  <c r="J126" i="2"/>
  <c r="J418" i="2"/>
  <c r="J489" i="2"/>
  <c r="J319" i="2"/>
  <c r="J19" i="2"/>
  <c r="J390" i="2"/>
  <c r="J447" i="2"/>
  <c r="J143" i="2"/>
  <c r="J88" i="2"/>
  <c r="J56" i="2"/>
  <c r="J280" i="2"/>
  <c r="J544" i="2"/>
  <c r="J589" i="2"/>
  <c r="J33" i="2"/>
  <c r="J453" i="2"/>
  <c r="J345" i="2"/>
  <c r="J582" i="2"/>
  <c r="J78" i="2"/>
  <c r="J667" i="2"/>
  <c r="J659" i="2"/>
  <c r="J420" i="2"/>
  <c r="J382" i="2"/>
  <c r="J410" i="2"/>
  <c r="J5" i="2"/>
  <c r="J240" i="2"/>
  <c r="J578" i="2"/>
  <c r="J511" i="2"/>
  <c r="J64" i="2"/>
  <c r="J697" i="2"/>
  <c r="J729" i="2"/>
  <c r="J413" i="2"/>
  <c r="J723" i="2"/>
  <c r="J665" i="2"/>
  <c r="J700" i="2"/>
  <c r="J621" i="2"/>
  <c r="J339" i="2"/>
  <c r="J327" i="2"/>
  <c r="J116" i="2"/>
  <c r="J229" i="2"/>
  <c r="J379" i="2"/>
  <c r="J328" i="2"/>
  <c r="J164" i="2"/>
  <c r="J184" i="2"/>
  <c r="J375" i="2"/>
  <c r="J100" i="2"/>
  <c r="J653" i="2"/>
  <c r="J145" i="2"/>
  <c r="J111" i="2"/>
  <c r="J17" i="2"/>
  <c r="J20" i="2"/>
  <c r="J600" i="2"/>
  <c r="J28" i="2"/>
  <c r="J526" i="2"/>
  <c r="J530" i="2"/>
  <c r="J721" i="2"/>
  <c r="J681" i="2"/>
  <c r="J591" i="2"/>
  <c r="J163" i="2"/>
  <c r="J477" i="2"/>
  <c r="J507" i="2"/>
  <c r="J714" i="2"/>
  <c r="J120" i="2"/>
  <c r="J383" i="2"/>
  <c r="J470" i="2"/>
  <c r="J572" i="2"/>
  <c r="J199" i="2"/>
  <c r="J593" i="2"/>
  <c r="J387" i="2"/>
  <c r="J241" i="2"/>
  <c r="J158" i="2"/>
  <c r="J203" i="2"/>
  <c r="J630" i="2"/>
  <c r="J123" i="2"/>
  <c r="J460" i="2"/>
  <c r="J308" i="2"/>
  <c r="J539" i="2"/>
  <c r="J374" i="2"/>
  <c r="J168" i="2"/>
  <c r="J22" i="2"/>
  <c r="J430" i="2"/>
  <c r="J421" i="2"/>
  <c r="J449" i="2"/>
  <c r="J323" i="2"/>
  <c r="J553" i="2"/>
  <c r="J321" i="2"/>
  <c r="J71" i="2"/>
  <c r="J609" i="2"/>
  <c r="J707" i="2"/>
  <c r="J275" i="2"/>
  <c r="J599" i="2"/>
  <c r="J356" i="2"/>
  <c r="J54" i="2"/>
  <c r="J451" i="2"/>
  <c r="J555" i="2"/>
  <c r="J454" i="2"/>
  <c r="J358" i="2"/>
  <c r="J685" i="2"/>
  <c r="J146" i="2"/>
  <c r="J719" i="2"/>
  <c r="J597" i="2"/>
  <c r="J496" i="2"/>
  <c r="J267" i="2"/>
  <c r="J497" i="2"/>
  <c r="J611" i="2"/>
  <c r="J584" i="2"/>
  <c r="J283" i="2"/>
  <c r="J117" i="2"/>
  <c r="J452" i="2"/>
  <c r="J583" i="2"/>
  <c r="J718" i="2"/>
  <c r="J502" i="2"/>
  <c r="J141" i="2"/>
  <c r="J619" i="2"/>
  <c r="J216" i="2"/>
  <c r="J425" i="2"/>
  <c r="J236" i="2"/>
  <c r="J601" i="2"/>
  <c r="J732" i="2"/>
  <c r="J405" i="2"/>
  <c r="J428" i="2"/>
  <c r="J35" i="2"/>
  <c r="J548" i="2"/>
  <c r="J137" i="2"/>
  <c r="J654" i="2"/>
  <c r="J536" i="2"/>
  <c r="J649" i="2"/>
  <c r="J643" i="2"/>
  <c r="J231" i="2"/>
  <c r="J670" i="2"/>
  <c r="J403" i="2"/>
  <c r="J481" i="2"/>
  <c r="J346" i="2"/>
  <c r="J512" i="2"/>
  <c r="J135" i="2"/>
  <c r="J409" i="2"/>
  <c r="J39" i="2"/>
  <c r="J132" i="2"/>
  <c r="J411" i="2"/>
  <c r="J710" i="2"/>
  <c r="J65" i="2"/>
  <c r="J365" i="2"/>
  <c r="J677" i="2"/>
  <c r="J715" i="2"/>
  <c r="J487" i="2"/>
  <c r="J166" i="2"/>
  <c r="J176" i="2"/>
  <c r="J490" i="2"/>
  <c r="J603" i="2"/>
  <c r="J66" i="2"/>
  <c r="J255" i="2"/>
  <c r="J170" i="2"/>
  <c r="J558" i="2"/>
  <c r="J290" i="2"/>
  <c r="J144" i="2"/>
  <c r="J399" i="2"/>
  <c r="J261" i="2"/>
  <c r="J297" i="2"/>
  <c r="J620" i="2"/>
  <c r="J680" i="2"/>
  <c r="J269" i="2"/>
  <c r="J692" i="2"/>
  <c r="J517" i="2"/>
  <c r="J133" i="2"/>
  <c r="J371" i="2"/>
  <c r="J505" i="2"/>
  <c r="J337" i="2"/>
  <c r="J193" i="2"/>
  <c r="J606" i="2"/>
  <c r="J47" i="2"/>
  <c r="J373" i="2"/>
  <c r="J440" i="2"/>
  <c r="J586" i="2"/>
  <c r="J716" i="2"/>
  <c r="J647" i="2"/>
  <c r="J415" i="2"/>
  <c r="J580" i="2"/>
  <c r="J378" i="2"/>
  <c r="J162" i="2"/>
  <c r="J664" i="2"/>
  <c r="J315" i="2"/>
  <c r="J731" i="2"/>
  <c r="J246" i="2"/>
  <c r="J237" i="2"/>
  <c r="J676" i="2"/>
  <c r="J128" i="2"/>
  <c r="J513" i="2"/>
  <c r="J190" i="2"/>
  <c r="J666" i="2"/>
  <c r="J702" i="2"/>
  <c r="J313" i="2"/>
  <c r="J67" i="2"/>
  <c r="J59" i="2"/>
  <c r="J709" i="2"/>
  <c r="J274" i="2"/>
  <c r="J281" i="2"/>
  <c r="J516" i="2"/>
  <c r="J561" i="2"/>
  <c r="J36" i="2"/>
  <c r="J540" i="2"/>
  <c r="J629" i="2"/>
  <c r="J282" i="2"/>
  <c r="J479" i="2"/>
  <c r="J442" i="2"/>
  <c r="J198" i="2"/>
  <c r="J696" i="2"/>
  <c r="J655" i="2"/>
  <c r="J228" i="2"/>
  <c r="J722" i="2"/>
  <c r="J472" i="2"/>
  <c r="J159" i="2"/>
  <c r="J733" i="2"/>
  <c r="J304" i="2"/>
  <c r="J95" i="2"/>
  <c r="J562" i="2"/>
  <c r="J662" i="2"/>
  <c r="J509" i="2"/>
  <c r="J234" i="2"/>
  <c r="J708" i="2"/>
  <c r="J627" i="2"/>
  <c r="J661" i="2"/>
  <c r="J188" i="2"/>
  <c r="J528" i="2"/>
  <c r="J397" i="2"/>
  <c r="J343" i="2"/>
  <c r="J641" i="2"/>
  <c r="J515" i="2"/>
  <c r="J476" i="2"/>
  <c r="J367" i="2"/>
  <c r="J266" i="2"/>
  <c r="J279" i="2"/>
  <c r="J705" i="2"/>
  <c r="J522" i="2"/>
  <c r="J441" i="2"/>
  <c r="J191" i="2"/>
  <c r="J270" i="2"/>
  <c r="J543" i="2"/>
  <c r="J125" i="2"/>
  <c r="J464" i="2"/>
  <c r="J360" i="2"/>
  <c r="J380" i="2"/>
  <c r="J563" i="2"/>
  <c r="J154" i="2"/>
  <c r="J638" i="2"/>
  <c r="J570" i="2"/>
  <c r="J713" i="2"/>
  <c r="J300" i="2"/>
  <c r="J235" i="2"/>
  <c r="J554" i="2"/>
  <c r="J294" i="2"/>
  <c r="J466" i="2"/>
  <c r="J529" i="2"/>
  <c r="J398" i="2"/>
  <c r="J615" i="2"/>
  <c r="J482" i="2"/>
  <c r="J695" i="2"/>
  <c r="J407" i="2"/>
  <c r="J640" i="2"/>
  <c r="J674" i="2"/>
  <c r="J559" i="2"/>
  <c r="J364" i="2"/>
  <c r="J258" i="2"/>
  <c r="J690" i="2"/>
  <c r="J728" i="2"/>
  <c r="J598" i="2"/>
  <c r="J651" i="2"/>
  <c r="J372" i="2"/>
  <c r="J706" i="2"/>
  <c r="J642" i="2"/>
  <c r="J657" i="2"/>
  <c r="J675" i="2"/>
  <c r="J519" i="2"/>
  <c r="J687" i="2"/>
  <c r="J633" i="2"/>
  <c r="J646" i="2"/>
  <c r="J648" i="2"/>
  <c r="J527" i="2"/>
  <c r="J569" i="2"/>
  <c r="J699" i="2"/>
  <c r="J704" i="2"/>
  <c r="J712" i="2"/>
  <c r="J694" i="2"/>
  <c r="J727" i="2"/>
  <c r="J703" i="2"/>
  <c r="J711" i="2"/>
  <c r="J726" i="2"/>
  <c r="J683" i="2"/>
  <c r="J720" i="2"/>
  <c r="J656" i="2"/>
  <c r="H612" i="2"/>
  <c r="H542" i="2"/>
  <c r="H531" i="2"/>
  <c r="H73" i="2"/>
  <c r="H326" i="2"/>
  <c r="H389" i="2"/>
  <c r="H381" i="2"/>
  <c r="H361" i="2"/>
  <c r="H574" i="2"/>
  <c r="H549" i="2"/>
  <c r="H250" i="2"/>
  <c r="H431" i="2"/>
  <c r="H118" i="2"/>
  <c r="H671" i="2"/>
  <c r="H96" i="2"/>
  <c r="H545" i="2"/>
  <c r="H426" i="2"/>
  <c r="H663" i="2"/>
  <c r="H51" i="2"/>
  <c r="H391" i="2"/>
  <c r="H459" i="2"/>
  <c r="H444" i="2"/>
  <c r="H377" i="2"/>
  <c r="H220" i="2"/>
  <c r="H577" i="2"/>
  <c r="H221" i="2"/>
  <c r="H271" i="2"/>
  <c r="H99" i="2"/>
  <c r="H456" i="2"/>
  <c r="H628" i="2"/>
  <c r="H90" i="2"/>
  <c r="H581" i="2"/>
  <c r="H340" i="2"/>
  <c r="H3" i="2"/>
  <c r="H678" i="2"/>
  <c r="H76" i="2"/>
  <c r="H434" i="2"/>
  <c r="H169" i="2"/>
  <c r="H165" i="2"/>
  <c r="H91" i="2"/>
  <c r="H668" i="2"/>
  <c r="H357" i="2"/>
  <c r="H533" i="2"/>
  <c r="H370" i="2"/>
  <c r="H81" i="2"/>
  <c r="H155" i="2"/>
  <c r="H590" i="2"/>
  <c r="H192" i="2"/>
  <c r="H213" i="2"/>
  <c r="H320" i="2"/>
  <c r="H498" i="2"/>
  <c r="H152" i="2"/>
  <c r="H277" i="2"/>
  <c r="H435" i="2"/>
  <c r="H84" i="2"/>
  <c r="H448" i="2"/>
  <c r="H500" i="2"/>
  <c r="H256" i="2"/>
  <c r="H114" i="2"/>
  <c r="H362" i="2"/>
  <c r="H247" i="2"/>
  <c r="H278" i="2"/>
  <c r="H260" i="2"/>
  <c r="H523" i="2"/>
  <c r="H79" i="2"/>
  <c r="H124" i="2"/>
  <c r="H392" i="2"/>
  <c r="H483" i="2"/>
  <c r="H363" i="2"/>
  <c r="H385" i="2"/>
  <c r="H108" i="2"/>
  <c r="H412" i="2"/>
  <c r="H87" i="2"/>
  <c r="H567" i="2"/>
  <c r="H239" i="2"/>
  <c r="H292" i="2"/>
  <c r="H450" i="2"/>
  <c r="H222" i="2"/>
  <c r="H134" i="2"/>
  <c r="H44" i="2"/>
  <c r="H286" i="2"/>
  <c r="H465" i="2"/>
  <c r="H423" i="2"/>
  <c r="H110" i="2"/>
  <c r="H291" i="2"/>
  <c r="H461" i="2"/>
  <c r="H226" i="2"/>
  <c r="H248" i="2"/>
  <c r="H443" i="2"/>
  <c r="H355" i="2"/>
  <c r="H211" i="2"/>
  <c r="H679" i="2"/>
  <c r="H607" i="2"/>
  <c r="H244" i="2"/>
  <c r="H468" i="2"/>
  <c r="H85" i="2"/>
  <c r="H388" i="2"/>
  <c r="H602" i="2"/>
  <c r="H150" i="2"/>
  <c r="H238" i="2"/>
  <c r="H25" i="2"/>
  <c r="H86" i="2"/>
  <c r="H121" i="2"/>
  <c r="H43" i="2"/>
  <c r="H359" i="2"/>
  <c r="H53" i="2"/>
  <c r="H333" i="2"/>
  <c r="H13" i="2"/>
  <c r="H105" i="2"/>
  <c r="H631" i="2"/>
  <c r="H34" i="2"/>
  <c r="H437" i="2"/>
  <c r="H212" i="2"/>
  <c r="H493" i="2"/>
  <c r="H206" i="2"/>
  <c r="H48" i="2"/>
  <c r="H303" i="2"/>
  <c r="H122" i="2"/>
  <c r="H9" i="2"/>
  <c r="H521" i="2"/>
  <c r="H148" i="2"/>
  <c r="H595" i="2"/>
  <c r="H61" i="2"/>
  <c r="H478" i="2"/>
  <c r="H272" i="2"/>
  <c r="H325" i="2"/>
  <c r="H262" i="2"/>
  <c r="H335" i="2"/>
  <c r="H157" i="2"/>
  <c r="H50" i="2"/>
  <c r="H98" i="2"/>
  <c r="H14" i="2"/>
  <c r="H217" i="2"/>
  <c r="H334" i="2"/>
  <c r="H698" i="2"/>
  <c r="H369" i="2"/>
  <c r="H669" i="2"/>
  <c r="H285" i="2"/>
  <c r="H636" i="2"/>
  <c r="H386" i="2"/>
  <c r="H268" i="2"/>
  <c r="H341" i="2"/>
  <c r="H618" i="2"/>
  <c r="H432" i="2"/>
  <c r="H214" i="2"/>
  <c r="H557" i="2"/>
  <c r="H427" i="2"/>
  <c r="H317" i="2"/>
  <c r="H171" i="2"/>
  <c r="H351" i="2"/>
  <c r="H29" i="2"/>
  <c r="H119" i="2"/>
  <c r="H11" i="2"/>
  <c r="H318" i="2"/>
  <c r="H455" i="2"/>
  <c r="H724" i="2"/>
  <c r="H26" i="2"/>
  <c r="H541" i="2"/>
  <c r="H494" i="2"/>
  <c r="H402" i="2"/>
  <c r="H322" i="2"/>
  <c r="H245" i="2"/>
  <c r="H139" i="2"/>
  <c r="H242" i="2"/>
  <c r="H218" i="2"/>
  <c r="H480" i="2"/>
  <c r="H622" i="2"/>
  <c r="H508" i="2"/>
  <c r="H219" i="2"/>
  <c r="H564" i="2"/>
  <c r="H353" i="2"/>
  <c r="H197" i="2"/>
  <c r="H514" i="2"/>
  <c r="H576" i="2"/>
  <c r="H311" i="2"/>
  <c r="H652" i="2"/>
  <c r="H594" i="2"/>
  <c r="H488" i="2"/>
  <c r="H491" i="2"/>
  <c r="H610" i="2"/>
  <c r="H131" i="2"/>
  <c r="H644" i="2"/>
  <c r="H608" i="2"/>
  <c r="H40" i="2"/>
  <c r="H224" i="2"/>
  <c r="H257" i="2"/>
  <c r="H495" i="2"/>
  <c r="H458" i="2"/>
  <c r="H587" i="2"/>
  <c r="H457" i="2"/>
  <c r="H310" i="2"/>
  <c r="H182" i="2"/>
  <c r="H592" i="2"/>
  <c r="H101" i="2"/>
  <c r="H287" i="2"/>
  <c r="H6" i="2"/>
  <c r="H616" i="2"/>
  <c r="H232" i="2"/>
  <c r="H623" i="2"/>
  <c r="H639" i="2"/>
  <c r="H106" i="2"/>
  <c r="H550" i="2"/>
  <c r="H130" i="2"/>
  <c r="H634" i="2"/>
  <c r="H295" i="2"/>
  <c r="H180" i="2"/>
  <c r="H474" i="2"/>
  <c r="H52" i="2"/>
  <c r="H471" i="2"/>
  <c r="H142" i="2"/>
  <c r="H501" i="2"/>
  <c r="H49" i="2"/>
  <c r="H393" i="2"/>
  <c r="H305" i="2"/>
  <c r="H463" i="2"/>
  <c r="H74" i="2"/>
  <c r="H69" i="2"/>
  <c r="H299" i="2"/>
  <c r="H127" i="2"/>
  <c r="H416" i="2"/>
  <c r="H566" i="2"/>
  <c r="H445" i="2"/>
  <c r="H537" i="2"/>
  <c r="H204" i="2"/>
  <c r="H306" i="2"/>
  <c r="H147" i="2"/>
  <c r="H223" i="2"/>
  <c r="H62" i="2"/>
  <c r="H689" i="2"/>
  <c r="H179" i="2"/>
  <c r="H18" i="2"/>
  <c r="H156" i="2"/>
  <c r="H77" i="2"/>
  <c r="H307" i="2"/>
  <c r="H12" i="2"/>
  <c r="H518" i="2"/>
  <c r="H504" i="2"/>
  <c r="H384" i="2"/>
  <c r="H499" i="2"/>
  <c r="H484" i="2"/>
  <c r="H46" i="2"/>
  <c r="H686" i="2"/>
  <c r="H45" i="2"/>
  <c r="H395" i="2"/>
  <c r="H439" i="2"/>
  <c r="H342" i="2"/>
  <c r="H72" i="2"/>
  <c r="H115" i="2"/>
  <c r="H424" i="2"/>
  <c r="H469" i="2"/>
  <c r="H632" i="2"/>
  <c r="H301" i="2"/>
  <c r="H331" i="2"/>
  <c r="H688" i="2"/>
  <c r="H436" i="2"/>
  <c r="H129" i="2"/>
  <c r="H568" i="2"/>
  <c r="H433" i="2"/>
  <c r="H16" i="2"/>
  <c r="H376" i="2"/>
  <c r="H546" i="2"/>
  <c r="H338" i="2"/>
  <c r="H571" i="2"/>
  <c r="H368" i="2"/>
  <c r="H596" i="2"/>
  <c r="H23" i="2"/>
  <c r="H725" i="2"/>
  <c r="H408" i="2"/>
  <c r="H486" i="2"/>
  <c r="H396" i="2"/>
  <c r="H660" i="2"/>
  <c r="H302" i="2"/>
  <c r="H524" i="2"/>
  <c r="H70" i="2"/>
  <c r="H58" i="2"/>
  <c r="H401" i="2"/>
  <c r="H404" i="2"/>
  <c r="H316" i="2"/>
  <c r="H473" i="2"/>
  <c r="H438" i="2"/>
  <c r="H429" i="2"/>
  <c r="H419" i="2"/>
  <c r="H400" i="2"/>
  <c r="H174" i="2"/>
  <c r="H82" i="2"/>
  <c r="H251" i="2"/>
  <c r="H202" i="2"/>
  <c r="H414" i="2"/>
  <c r="H243" i="2"/>
  <c r="H264" i="2"/>
  <c r="H560" i="2"/>
  <c r="H200" i="2"/>
  <c r="H532" i="2"/>
  <c r="H538" i="2"/>
  <c r="H4" i="2"/>
  <c r="H207" i="2"/>
  <c r="H109" i="2"/>
  <c r="H336" i="2"/>
  <c r="H97" i="2"/>
  <c r="H185" i="2"/>
  <c r="H475" i="2"/>
  <c r="H55" i="2"/>
  <c r="H167" i="2"/>
  <c r="H265" i="2"/>
  <c r="H298" i="2"/>
  <c r="H691" i="2"/>
  <c r="H288" i="2"/>
  <c r="H626" i="2"/>
  <c r="H89" i="2"/>
  <c r="H406" i="2"/>
  <c r="H215" i="2"/>
  <c r="H194" i="2"/>
  <c r="H259" i="2"/>
  <c r="H422" i="2"/>
  <c r="H94" i="2"/>
  <c r="H83" i="2"/>
  <c r="H520" i="2"/>
  <c r="H575" i="2"/>
  <c r="H645" i="2"/>
  <c r="H349" i="2"/>
  <c r="H186" i="2"/>
  <c r="H253" i="2"/>
  <c r="H525" i="2"/>
  <c r="H57" i="2"/>
  <c r="H617" i="2"/>
  <c r="H189" i="2"/>
  <c r="H324" i="2"/>
  <c r="H249" i="2"/>
  <c r="H462" i="2"/>
  <c r="H344" i="2"/>
  <c r="H394" i="2"/>
  <c r="H293" i="2"/>
  <c r="H80" i="2"/>
  <c r="H160" i="2"/>
  <c r="H177" i="2"/>
  <c r="H347" i="2"/>
  <c r="H446" i="2"/>
  <c r="H195" i="2"/>
  <c r="H717" i="2"/>
  <c r="H296" i="2"/>
  <c r="H252" i="2"/>
  <c r="H273" i="2"/>
  <c r="H30" i="2"/>
  <c r="H624" i="2"/>
  <c r="H93" i="2"/>
  <c r="H565" i="2"/>
  <c r="H112" i="2"/>
  <c r="H10" i="2"/>
  <c r="H140" i="2"/>
  <c r="H153" i="2"/>
  <c r="H673" i="2"/>
  <c r="H31" i="2"/>
  <c r="H149" i="2"/>
  <c r="H551" i="2"/>
  <c r="H60" i="2"/>
  <c r="H7" i="2"/>
  <c r="H209" i="2"/>
  <c r="H588" i="2"/>
  <c r="H332" i="2"/>
  <c r="H42" i="2"/>
  <c r="H136" i="2"/>
  <c r="H103" i="2"/>
  <c r="H605" i="2"/>
  <c r="H205" i="2"/>
  <c r="H503" i="2"/>
  <c r="H183" i="2"/>
  <c r="H38" i="2"/>
  <c r="H684" i="2"/>
  <c r="H417" i="2"/>
  <c r="H24" i="2"/>
  <c r="H534" i="2"/>
  <c r="H113" i="2"/>
  <c r="H187" i="2"/>
  <c r="H547" i="2"/>
  <c r="H8" i="2"/>
  <c r="H579" i="2"/>
  <c r="H208" i="2"/>
  <c r="H138" i="2"/>
  <c r="H672" i="2"/>
  <c r="H263" i="2"/>
  <c r="H104" i="2"/>
  <c r="H312" i="2"/>
  <c r="H2" i="2"/>
  <c r="H348" i="2"/>
  <c r="H467" i="2"/>
  <c r="H254" i="2"/>
  <c r="H366" i="2"/>
  <c r="H75" i="2"/>
  <c r="H682" i="2"/>
  <c r="H637" i="2"/>
  <c r="H329" i="2"/>
  <c r="H613" i="2"/>
  <c r="H314" i="2"/>
  <c r="H151" i="2"/>
  <c r="H573" i="2"/>
  <c r="H510" i="2"/>
  <c r="H225" i="2"/>
  <c r="H276" i="2"/>
  <c r="H68" i="2"/>
  <c r="H614" i="2"/>
  <c r="H92" i="2"/>
  <c r="H37" i="2"/>
  <c r="H350" i="2"/>
  <c r="H15" i="2"/>
  <c r="H107" i="2"/>
  <c r="H485" i="2"/>
  <c r="H230" i="2"/>
  <c r="H175" i="2"/>
  <c r="H63" i="2"/>
  <c r="H330" i="2"/>
  <c r="H201" i="2"/>
  <c r="H172" i="2"/>
  <c r="H556" i="2"/>
  <c r="H196" i="2"/>
  <c r="H352" i="2"/>
  <c r="H650" i="2"/>
  <c r="H21" i="2"/>
  <c r="H625" i="2"/>
  <c r="H289" i="2"/>
  <c r="H635" i="2"/>
  <c r="H161" i="2"/>
  <c r="H210" i="2"/>
  <c r="H41" i="2"/>
  <c r="H227" i="2"/>
  <c r="H354" i="2"/>
  <c r="H492" i="2"/>
  <c r="H181" i="2"/>
  <c r="H506" i="2"/>
  <c r="H701" i="2"/>
  <c r="H535" i="2"/>
  <c r="H585" i="2"/>
  <c r="H173" i="2"/>
  <c r="H27" i="2"/>
  <c r="H284" i="2"/>
  <c r="H32" i="2"/>
  <c r="H658" i="2"/>
  <c r="H233" i="2"/>
  <c r="H309" i="2"/>
  <c r="H102" i="2"/>
  <c r="H730" i="2"/>
  <c r="H604" i="2"/>
  <c r="H552" i="2"/>
  <c r="H178" i="2"/>
  <c r="H693" i="2"/>
  <c r="H126" i="2"/>
  <c r="H418" i="2"/>
  <c r="H489" i="2"/>
  <c r="H319" i="2"/>
  <c r="H19" i="2"/>
  <c r="H390" i="2"/>
  <c r="H447" i="2"/>
  <c r="H143" i="2"/>
  <c r="H88" i="2"/>
  <c r="H56" i="2"/>
  <c r="H280" i="2"/>
  <c r="H544" i="2"/>
  <c r="H589" i="2"/>
  <c r="H33" i="2"/>
  <c r="H453" i="2"/>
  <c r="H345" i="2"/>
  <c r="H582" i="2"/>
  <c r="H78" i="2"/>
  <c r="H667" i="2"/>
  <c r="H659" i="2"/>
  <c r="H420" i="2"/>
  <c r="H382" i="2"/>
  <c r="H410" i="2"/>
  <c r="H5" i="2"/>
  <c r="H240" i="2"/>
  <c r="H578" i="2"/>
  <c r="H511" i="2"/>
  <c r="H64" i="2"/>
  <c r="H697" i="2"/>
  <c r="H729" i="2"/>
  <c r="H413" i="2"/>
  <c r="H723" i="2"/>
  <c r="H665" i="2"/>
  <c r="H700" i="2"/>
  <c r="H621" i="2"/>
  <c r="H339" i="2"/>
  <c r="H327" i="2"/>
  <c r="H116" i="2"/>
  <c r="H229" i="2"/>
  <c r="H379" i="2"/>
  <c r="H328" i="2"/>
  <c r="H164" i="2"/>
  <c r="H184" i="2"/>
  <c r="H375" i="2"/>
  <c r="H100" i="2"/>
  <c r="H653" i="2"/>
  <c r="H145" i="2"/>
  <c r="H111" i="2"/>
  <c r="H17" i="2"/>
  <c r="H20" i="2"/>
  <c r="H600" i="2"/>
  <c r="H28" i="2"/>
  <c r="H526" i="2"/>
  <c r="H530" i="2"/>
  <c r="H721" i="2"/>
  <c r="H681" i="2"/>
  <c r="H591" i="2"/>
  <c r="H163" i="2"/>
  <c r="H477" i="2"/>
  <c r="H507" i="2"/>
  <c r="H714" i="2"/>
  <c r="H120" i="2"/>
  <c r="H383" i="2"/>
  <c r="H470" i="2"/>
  <c r="H572" i="2"/>
  <c r="H199" i="2"/>
  <c r="H593" i="2"/>
  <c r="H387" i="2"/>
  <c r="H241" i="2"/>
  <c r="H158" i="2"/>
  <c r="H203" i="2"/>
  <c r="H630" i="2"/>
  <c r="H123" i="2"/>
  <c r="H460" i="2"/>
  <c r="H308" i="2"/>
  <c r="H539" i="2"/>
  <c r="H374" i="2"/>
  <c r="H168" i="2"/>
  <c r="H22" i="2"/>
  <c r="H430" i="2"/>
  <c r="H421" i="2"/>
  <c r="H449" i="2"/>
  <c r="H323" i="2"/>
  <c r="H553" i="2"/>
  <c r="H321" i="2"/>
  <c r="H71" i="2"/>
  <c r="H609" i="2"/>
  <c r="H707" i="2"/>
  <c r="H275" i="2"/>
  <c r="H599" i="2"/>
  <c r="H356" i="2"/>
  <c r="H54" i="2"/>
  <c r="H451" i="2"/>
  <c r="H555" i="2"/>
  <c r="H454" i="2"/>
  <c r="H358" i="2"/>
  <c r="H685" i="2"/>
  <c r="H146" i="2"/>
  <c r="H719" i="2"/>
  <c r="H597" i="2"/>
  <c r="H496" i="2"/>
  <c r="H267" i="2"/>
  <c r="H497" i="2"/>
  <c r="H611" i="2"/>
  <c r="H584" i="2"/>
  <c r="H283" i="2"/>
  <c r="H117" i="2"/>
  <c r="H452" i="2"/>
  <c r="H583" i="2"/>
  <c r="H718" i="2"/>
  <c r="H502" i="2"/>
  <c r="H141" i="2"/>
  <c r="H619" i="2"/>
  <c r="H216" i="2"/>
  <c r="H425" i="2"/>
  <c r="H236" i="2"/>
  <c r="H601" i="2"/>
  <c r="H732" i="2"/>
  <c r="H405" i="2"/>
  <c r="H428" i="2"/>
  <c r="H35" i="2"/>
  <c r="H548" i="2"/>
  <c r="H137" i="2"/>
  <c r="H654" i="2"/>
  <c r="H536" i="2"/>
  <c r="H649" i="2"/>
  <c r="H643" i="2"/>
  <c r="H231" i="2"/>
  <c r="H670" i="2"/>
  <c r="H403" i="2"/>
  <c r="H481" i="2"/>
  <c r="H346" i="2"/>
  <c r="H512" i="2"/>
  <c r="H135" i="2"/>
  <c r="H409" i="2"/>
  <c r="H39" i="2"/>
  <c r="H132" i="2"/>
  <c r="H411" i="2"/>
  <c r="H710" i="2"/>
  <c r="H65" i="2"/>
  <c r="H365" i="2"/>
  <c r="H677" i="2"/>
  <c r="H715" i="2"/>
  <c r="H487" i="2"/>
  <c r="H166" i="2"/>
  <c r="H176" i="2"/>
  <c r="H490" i="2"/>
  <c r="H603" i="2"/>
  <c r="H66" i="2"/>
  <c r="H255" i="2"/>
  <c r="H170" i="2"/>
  <c r="H558" i="2"/>
  <c r="H290" i="2"/>
  <c r="H144" i="2"/>
  <c r="H399" i="2"/>
  <c r="H261" i="2"/>
  <c r="H297" i="2"/>
  <c r="H620" i="2"/>
  <c r="H680" i="2"/>
  <c r="H269" i="2"/>
  <c r="H692" i="2"/>
  <c r="H517" i="2"/>
  <c r="H133" i="2"/>
  <c r="H371" i="2"/>
  <c r="H505" i="2"/>
  <c r="H337" i="2"/>
  <c r="H193" i="2"/>
  <c r="H606" i="2"/>
  <c r="H47" i="2"/>
  <c r="H373" i="2"/>
  <c r="H440" i="2"/>
  <c r="H586" i="2"/>
  <c r="H716" i="2"/>
  <c r="H647" i="2"/>
  <c r="H415" i="2"/>
  <c r="H580" i="2"/>
  <c r="H378" i="2"/>
  <c r="H162" i="2"/>
  <c r="H664" i="2"/>
  <c r="H315" i="2"/>
  <c r="H731" i="2"/>
  <c r="H246" i="2"/>
  <c r="H237" i="2"/>
  <c r="H676" i="2"/>
  <c r="H128" i="2"/>
  <c r="H513" i="2"/>
  <c r="H190" i="2"/>
  <c r="H666" i="2"/>
  <c r="H702" i="2"/>
  <c r="H313" i="2"/>
  <c r="H67" i="2"/>
  <c r="H59" i="2"/>
  <c r="H709" i="2"/>
  <c r="H274" i="2"/>
  <c r="H281" i="2"/>
  <c r="H516" i="2"/>
  <c r="H561" i="2"/>
  <c r="H36" i="2"/>
  <c r="H540" i="2"/>
  <c r="H629" i="2"/>
  <c r="H282" i="2"/>
  <c r="H479" i="2"/>
  <c r="H442" i="2"/>
  <c r="H198" i="2"/>
  <c r="H696" i="2"/>
  <c r="H655" i="2"/>
  <c r="H228" i="2"/>
  <c r="H722" i="2"/>
  <c r="H472" i="2"/>
  <c r="H159" i="2"/>
  <c r="H733" i="2"/>
  <c r="H304" i="2"/>
  <c r="H95" i="2"/>
  <c r="H562" i="2"/>
  <c r="H662" i="2"/>
  <c r="H509" i="2"/>
  <c r="H234" i="2"/>
  <c r="H708" i="2"/>
  <c r="H627" i="2"/>
  <c r="H661" i="2"/>
  <c r="H188" i="2"/>
  <c r="H528" i="2"/>
  <c r="H397" i="2"/>
  <c r="H343" i="2"/>
  <c r="H641" i="2"/>
  <c r="H515" i="2"/>
  <c r="H476" i="2"/>
  <c r="H367" i="2"/>
  <c r="H266" i="2"/>
  <c r="H279" i="2"/>
  <c r="H705" i="2"/>
  <c r="H522" i="2"/>
  <c r="H441" i="2"/>
  <c r="H191" i="2"/>
  <c r="H270" i="2"/>
  <c r="H543" i="2"/>
  <c r="H125" i="2"/>
  <c r="H464" i="2"/>
  <c r="H360" i="2"/>
  <c r="H380" i="2"/>
  <c r="H563" i="2"/>
  <c r="H154" i="2"/>
  <c r="H638" i="2"/>
  <c r="H570" i="2"/>
  <c r="H713" i="2"/>
  <c r="H300" i="2"/>
  <c r="H235" i="2"/>
  <c r="H554" i="2"/>
  <c r="H294" i="2"/>
  <c r="H466" i="2"/>
  <c r="H529" i="2"/>
  <c r="H398" i="2"/>
  <c r="H615" i="2"/>
  <c r="H482" i="2"/>
  <c r="H695" i="2"/>
  <c r="H407" i="2"/>
  <c r="H640" i="2"/>
  <c r="H674" i="2"/>
  <c r="H559" i="2"/>
  <c r="H364" i="2"/>
  <c r="H258" i="2"/>
  <c r="H690" i="2"/>
  <c r="H728" i="2"/>
  <c r="H598" i="2"/>
  <c r="H651" i="2"/>
  <c r="H372" i="2"/>
  <c r="H706" i="2"/>
  <c r="H642" i="2"/>
  <c r="H657" i="2"/>
  <c r="H675" i="2"/>
  <c r="H519" i="2"/>
  <c r="H687" i="2"/>
  <c r="H633" i="2"/>
  <c r="H646" i="2"/>
  <c r="H648" i="2"/>
  <c r="H527" i="2"/>
  <c r="H569" i="2"/>
  <c r="H699" i="2"/>
  <c r="H704" i="2"/>
  <c r="H712" i="2"/>
  <c r="H694" i="2"/>
  <c r="H727" i="2"/>
  <c r="H703" i="2"/>
  <c r="H711" i="2"/>
  <c r="H726" i="2"/>
  <c r="H683" i="2"/>
  <c r="H720" i="2"/>
  <c r="H656" i="2"/>
  <c r="L121" i="3" l="1"/>
  <c r="C72" i="3"/>
  <c r="L122" i="3"/>
  <c r="L107" i="3"/>
  <c r="C107" i="3"/>
  <c r="C68" i="3"/>
  <c r="C84" i="3"/>
  <c r="K74" i="3"/>
  <c r="D16" i="3"/>
  <c r="D24" i="3"/>
  <c r="C35" i="3"/>
  <c r="C21" i="3"/>
  <c r="C85" i="3"/>
  <c r="D10" i="3"/>
  <c r="C53" i="3"/>
  <c r="C23" i="3"/>
  <c r="C77" i="3"/>
  <c r="D46" i="3"/>
  <c r="J16" i="3"/>
  <c r="L95" i="3"/>
  <c r="C67" i="3"/>
  <c r="C95" i="3"/>
  <c r="E85" i="3"/>
  <c r="C25" i="3"/>
  <c r="J37" i="3"/>
  <c r="K40" i="3"/>
  <c r="K76" i="3"/>
  <c r="C40" i="3"/>
  <c r="C76" i="3"/>
  <c r="C43" i="3"/>
  <c r="C37" i="3"/>
  <c r="C57" i="3"/>
  <c r="F85" i="3"/>
  <c r="C65" i="3"/>
  <c r="J9" i="3"/>
  <c r="C36" i="3"/>
  <c r="C31" i="3"/>
  <c r="C9" i="3"/>
  <c r="G27" i="3"/>
  <c r="C69" i="3"/>
  <c r="C17" i="3"/>
  <c r="D98" i="3"/>
  <c r="H116" i="3"/>
  <c r="J27" i="3"/>
  <c r="L71" i="3"/>
  <c r="D101" i="3"/>
  <c r="H17" i="3"/>
  <c r="C102" i="3"/>
  <c r="C56" i="3"/>
  <c r="D77" i="3"/>
  <c r="E5" i="3"/>
  <c r="G114" i="3"/>
  <c r="K41" i="3"/>
  <c r="J33" i="3"/>
  <c r="K3" i="3"/>
  <c r="C115" i="3"/>
  <c r="C70" i="3"/>
  <c r="D114" i="3"/>
  <c r="D67" i="3"/>
  <c r="D34" i="3"/>
  <c r="E49" i="3"/>
  <c r="G104" i="3"/>
  <c r="H15" i="3"/>
  <c r="R118" i="3"/>
  <c r="N106" i="3"/>
  <c r="K26" i="3"/>
  <c r="J65" i="3"/>
  <c r="C112" i="3"/>
  <c r="C29" i="3"/>
  <c r="D104" i="3"/>
  <c r="D65" i="3"/>
  <c r="D12" i="3"/>
  <c r="F121" i="3"/>
  <c r="F21" i="3"/>
  <c r="G95" i="3"/>
  <c r="H57" i="3"/>
  <c r="C103" i="3"/>
  <c r="C113" i="3"/>
  <c r="C73" i="3"/>
  <c r="C8" i="3"/>
  <c r="C106" i="3"/>
  <c r="C104" i="3"/>
  <c r="C26" i="3"/>
  <c r="D84" i="3"/>
  <c r="F115" i="3"/>
  <c r="F72" i="3"/>
  <c r="G70" i="3"/>
  <c r="H114" i="3"/>
  <c r="I125" i="3"/>
  <c r="L100" i="3"/>
  <c r="J87" i="3"/>
  <c r="C74" i="3"/>
  <c r="D125" i="3"/>
  <c r="D110" i="3"/>
  <c r="D71" i="3"/>
  <c r="F106" i="3"/>
  <c r="G26" i="3"/>
  <c r="I106" i="3"/>
  <c r="C91" i="3"/>
  <c r="C61" i="3"/>
  <c r="D107" i="3"/>
  <c r="D27" i="3"/>
  <c r="F74" i="3"/>
  <c r="G81" i="3"/>
  <c r="I95" i="3"/>
  <c r="M111" i="3"/>
  <c r="C83" i="3"/>
  <c r="M28" i="3"/>
  <c r="C101" i="3"/>
  <c r="D88" i="3"/>
  <c r="D69" i="3"/>
  <c r="E94" i="3"/>
  <c r="G50" i="3"/>
  <c r="H107" i="3"/>
  <c r="M122" i="3"/>
  <c r="L104" i="3"/>
  <c r="L77" i="3"/>
  <c r="C122" i="3"/>
  <c r="D118" i="3"/>
  <c r="D87" i="3"/>
  <c r="D75" i="3"/>
  <c r="E108" i="3"/>
  <c r="F95" i="3"/>
  <c r="G125" i="3"/>
  <c r="G21" i="3"/>
  <c r="L74" i="3"/>
  <c r="K29" i="3"/>
  <c r="L61" i="3"/>
  <c r="O23" i="3"/>
  <c r="K57" i="3"/>
  <c r="C121" i="3"/>
  <c r="D100" i="3"/>
  <c r="D70" i="3"/>
  <c r="D53" i="3"/>
  <c r="E89" i="3"/>
  <c r="F88" i="3"/>
  <c r="G118" i="3"/>
  <c r="G69" i="3"/>
  <c r="H61" i="3"/>
  <c r="I53" i="3"/>
  <c r="K109" i="3"/>
  <c r="C118" i="3"/>
  <c r="D102" i="3"/>
  <c r="D26" i="3"/>
  <c r="D37" i="3"/>
  <c r="E50" i="3"/>
  <c r="F29" i="3"/>
  <c r="G100" i="3"/>
  <c r="I46" i="3"/>
  <c r="C66" i="3"/>
  <c r="C116" i="3"/>
  <c r="C88" i="3"/>
  <c r="C12" i="3"/>
  <c r="D59" i="3"/>
  <c r="F26" i="3"/>
  <c r="G106" i="3"/>
  <c r="G12" i="3"/>
  <c r="U54" i="3"/>
  <c r="T54" i="3"/>
  <c r="V54" i="3"/>
  <c r="S54" i="3"/>
  <c r="P54" i="3"/>
  <c r="M54" i="3"/>
  <c r="O54" i="3"/>
  <c r="J54" i="3"/>
  <c r="R54" i="3"/>
  <c r="N54" i="3"/>
  <c r="I54" i="3"/>
  <c r="L54" i="3"/>
  <c r="K54" i="3"/>
  <c r="H54" i="3"/>
  <c r="Q54" i="3"/>
  <c r="G54" i="3"/>
  <c r="T92" i="3"/>
  <c r="V92" i="3"/>
  <c r="S92" i="3"/>
  <c r="Q92" i="3"/>
  <c r="N92" i="3"/>
  <c r="P92" i="3"/>
  <c r="M92" i="3"/>
  <c r="R92" i="3"/>
  <c r="O92" i="3"/>
  <c r="L92" i="3"/>
  <c r="I92" i="3"/>
  <c r="U92" i="3"/>
  <c r="K92" i="3"/>
  <c r="H92" i="3"/>
  <c r="F92" i="3"/>
  <c r="C92" i="3"/>
  <c r="J92" i="3"/>
  <c r="G92" i="3"/>
  <c r="D92" i="3"/>
  <c r="T79" i="3"/>
  <c r="V79" i="3"/>
  <c r="S79" i="3"/>
  <c r="Q79" i="3"/>
  <c r="N79" i="3"/>
  <c r="U79" i="3"/>
  <c r="P79" i="3"/>
  <c r="M79" i="3"/>
  <c r="R79" i="3"/>
  <c r="O79" i="3"/>
  <c r="L79" i="3"/>
  <c r="I79" i="3"/>
  <c r="K79" i="3"/>
  <c r="H79" i="3"/>
  <c r="G79" i="3"/>
  <c r="J79" i="3"/>
  <c r="F79" i="3"/>
  <c r="C79" i="3"/>
  <c r="E79" i="3"/>
  <c r="D79" i="3"/>
  <c r="D55" i="3"/>
  <c r="E47" i="3"/>
  <c r="E58" i="3"/>
  <c r="F103" i="3"/>
  <c r="L58" i="3"/>
  <c r="C94" i="3"/>
  <c r="C90" i="3"/>
  <c r="C58" i="3"/>
  <c r="C28" i="3"/>
  <c r="D93" i="3"/>
  <c r="D28" i="3"/>
  <c r="E93" i="3"/>
  <c r="E63" i="3"/>
  <c r="E20" i="3"/>
  <c r="F11" i="3"/>
  <c r="U55" i="3"/>
  <c r="T55" i="3"/>
  <c r="V55" i="3"/>
  <c r="S55" i="3"/>
  <c r="P55" i="3"/>
  <c r="M55" i="3"/>
  <c r="J55" i="3"/>
  <c r="O55" i="3"/>
  <c r="L55" i="3"/>
  <c r="I55" i="3"/>
  <c r="Q55" i="3"/>
  <c r="N55" i="3"/>
  <c r="K55" i="3"/>
  <c r="H55" i="3"/>
  <c r="G55" i="3"/>
  <c r="R55" i="3"/>
  <c r="C11" i="3"/>
  <c r="T42" i="3"/>
  <c r="V42" i="3"/>
  <c r="S42" i="3"/>
  <c r="Q42" i="3"/>
  <c r="N42" i="3"/>
  <c r="P42" i="3"/>
  <c r="M42" i="3"/>
  <c r="U42" i="3"/>
  <c r="R42" i="3"/>
  <c r="O42" i="3"/>
  <c r="L42" i="3"/>
  <c r="I42" i="3"/>
  <c r="K42" i="3"/>
  <c r="H42" i="3"/>
  <c r="F42" i="3"/>
  <c r="C42" i="3"/>
  <c r="E42" i="3"/>
  <c r="D42" i="3"/>
  <c r="T13" i="3"/>
  <c r="V13" i="3"/>
  <c r="S13" i="3"/>
  <c r="Q13" i="3"/>
  <c r="N13" i="3"/>
  <c r="P13" i="3"/>
  <c r="M13" i="3"/>
  <c r="U13" i="3"/>
  <c r="R13" i="3"/>
  <c r="O13" i="3"/>
  <c r="L13" i="3"/>
  <c r="I13" i="3"/>
  <c r="K13" i="3"/>
  <c r="H13" i="3"/>
  <c r="F13" i="3"/>
  <c r="C13" i="3"/>
  <c r="E13" i="3"/>
  <c r="J13" i="3"/>
  <c r="D13" i="3"/>
  <c r="T14" i="3"/>
  <c r="V14" i="3"/>
  <c r="S14" i="3"/>
  <c r="Q14" i="3"/>
  <c r="N14" i="3"/>
  <c r="U14" i="3"/>
  <c r="P14" i="3"/>
  <c r="M14" i="3"/>
  <c r="R14" i="3"/>
  <c r="O14" i="3"/>
  <c r="L14" i="3"/>
  <c r="I14" i="3"/>
  <c r="K14" i="3"/>
  <c r="H14" i="3"/>
  <c r="F14" i="3"/>
  <c r="C14" i="3"/>
  <c r="G14" i="3"/>
  <c r="E14" i="3"/>
  <c r="J14" i="3"/>
  <c r="D14" i="3"/>
  <c r="E110" i="3"/>
  <c r="F73" i="3"/>
  <c r="T124" i="3"/>
  <c r="V124" i="3"/>
  <c r="U124" i="3"/>
  <c r="R124" i="3"/>
  <c r="O124" i="3"/>
  <c r="S124" i="3"/>
  <c r="P124" i="3"/>
  <c r="M124" i="3"/>
  <c r="L124" i="3"/>
  <c r="K124" i="3"/>
  <c r="N124" i="3"/>
  <c r="J124" i="3"/>
  <c r="Q124" i="3"/>
  <c r="H124" i="3"/>
  <c r="G124" i="3"/>
  <c r="D124" i="3"/>
  <c r="T116" i="3"/>
  <c r="V116" i="3"/>
  <c r="U116" i="3"/>
  <c r="S116" i="3"/>
  <c r="R116" i="3"/>
  <c r="O116" i="3"/>
  <c r="L116" i="3"/>
  <c r="N116" i="3"/>
  <c r="K116" i="3"/>
  <c r="M116" i="3"/>
  <c r="Q116" i="3"/>
  <c r="P116" i="3"/>
  <c r="I116" i="3"/>
  <c r="G116" i="3"/>
  <c r="D116" i="3"/>
  <c r="J116" i="3"/>
  <c r="T96" i="3"/>
  <c r="V96" i="3"/>
  <c r="S96" i="3"/>
  <c r="R96" i="3"/>
  <c r="O96" i="3"/>
  <c r="L96" i="3"/>
  <c r="P96" i="3"/>
  <c r="Q96" i="3"/>
  <c r="K96" i="3"/>
  <c r="U96" i="3"/>
  <c r="N96" i="3"/>
  <c r="M96" i="3"/>
  <c r="H96" i="3"/>
  <c r="J96" i="3"/>
  <c r="G96" i="3"/>
  <c r="D96" i="3"/>
  <c r="I96" i="3"/>
  <c r="T89" i="3"/>
  <c r="V89" i="3"/>
  <c r="R89" i="3"/>
  <c r="O89" i="3"/>
  <c r="U89" i="3"/>
  <c r="L89" i="3"/>
  <c r="N89" i="3"/>
  <c r="M89" i="3"/>
  <c r="K89" i="3"/>
  <c r="S89" i="3"/>
  <c r="P89" i="3"/>
  <c r="Q89" i="3"/>
  <c r="I89" i="3"/>
  <c r="H89" i="3"/>
  <c r="D89" i="3"/>
  <c r="G89" i="3"/>
  <c r="J89" i="3"/>
  <c r="T56" i="3"/>
  <c r="V56" i="3"/>
  <c r="U56" i="3"/>
  <c r="S56" i="3"/>
  <c r="R56" i="3"/>
  <c r="O56" i="3"/>
  <c r="L56" i="3"/>
  <c r="P56" i="3"/>
  <c r="K56" i="3"/>
  <c r="Q56" i="3"/>
  <c r="J56" i="3"/>
  <c r="N56" i="3"/>
  <c r="I56" i="3"/>
  <c r="H56" i="3"/>
  <c r="D56" i="3"/>
  <c r="M56" i="3"/>
  <c r="G56" i="3"/>
  <c r="T50" i="3"/>
  <c r="V50" i="3"/>
  <c r="S50" i="3"/>
  <c r="U50" i="3"/>
  <c r="R50" i="3"/>
  <c r="O50" i="3"/>
  <c r="L50" i="3"/>
  <c r="Q50" i="3"/>
  <c r="M50" i="3"/>
  <c r="K50" i="3"/>
  <c r="N50" i="3"/>
  <c r="P50" i="3"/>
  <c r="D50" i="3"/>
  <c r="T30" i="3"/>
  <c r="V30" i="3"/>
  <c r="U30" i="3"/>
  <c r="R30" i="3"/>
  <c r="O30" i="3"/>
  <c r="S30" i="3"/>
  <c r="N30" i="3"/>
  <c r="Q30" i="3"/>
  <c r="K30" i="3"/>
  <c r="P30" i="3"/>
  <c r="G30" i="3"/>
  <c r="L30" i="3"/>
  <c r="H30" i="3"/>
  <c r="I30" i="3"/>
  <c r="M30" i="3"/>
  <c r="J30" i="3"/>
  <c r="D30" i="3"/>
  <c r="T85" i="3"/>
  <c r="V85" i="3"/>
  <c r="U85" i="3"/>
  <c r="S85" i="3"/>
  <c r="R85" i="3"/>
  <c r="O85" i="3"/>
  <c r="P85" i="3"/>
  <c r="L85" i="3"/>
  <c r="M85" i="3"/>
  <c r="K85" i="3"/>
  <c r="N85" i="3"/>
  <c r="J85" i="3"/>
  <c r="G85" i="3"/>
  <c r="D85" i="3"/>
  <c r="H85" i="3"/>
  <c r="T44" i="3"/>
  <c r="V44" i="3"/>
  <c r="P44" i="3"/>
  <c r="R44" i="3"/>
  <c r="O44" i="3"/>
  <c r="N44" i="3"/>
  <c r="U44" i="3"/>
  <c r="S44" i="3"/>
  <c r="K44" i="3"/>
  <c r="L44" i="3"/>
  <c r="Q44" i="3"/>
  <c r="H44" i="3"/>
  <c r="M44" i="3"/>
  <c r="G44" i="3"/>
  <c r="I44" i="3"/>
  <c r="D44" i="3"/>
  <c r="J44" i="3"/>
  <c r="T5" i="3"/>
  <c r="V5" i="3"/>
  <c r="P5" i="3"/>
  <c r="S5" i="3"/>
  <c r="O5" i="3"/>
  <c r="U5" i="3"/>
  <c r="R5" i="3"/>
  <c r="Q5" i="3"/>
  <c r="M5" i="3"/>
  <c r="K5" i="3"/>
  <c r="J5" i="3"/>
  <c r="L5" i="3"/>
  <c r="G5" i="3"/>
  <c r="H5" i="3"/>
  <c r="D5" i="3"/>
  <c r="T9" i="3"/>
  <c r="V9" i="3"/>
  <c r="S9" i="3"/>
  <c r="P9" i="3"/>
  <c r="U9" i="3"/>
  <c r="O9" i="3"/>
  <c r="R9" i="3"/>
  <c r="Q9" i="3"/>
  <c r="L9" i="3"/>
  <c r="N9" i="3"/>
  <c r="K9" i="3"/>
  <c r="M9" i="3"/>
  <c r="H9" i="3"/>
  <c r="I9" i="3"/>
  <c r="D9" i="3"/>
  <c r="G9" i="3"/>
  <c r="D47" i="3"/>
  <c r="E99" i="3"/>
  <c r="E48" i="3"/>
  <c r="E67" i="3"/>
  <c r="E80" i="3"/>
  <c r="F9" i="3"/>
  <c r="M48" i="3"/>
  <c r="U39" i="3"/>
  <c r="T39" i="3"/>
  <c r="V39" i="3"/>
  <c r="S39" i="3"/>
  <c r="P39" i="3"/>
  <c r="M39" i="3"/>
  <c r="N39" i="3"/>
  <c r="J39" i="3"/>
  <c r="R39" i="3"/>
  <c r="L39" i="3"/>
  <c r="I39" i="3"/>
  <c r="O39" i="3"/>
  <c r="K39" i="3"/>
  <c r="H39" i="3"/>
  <c r="Q39" i="3"/>
  <c r="G39" i="3"/>
  <c r="V94" i="3"/>
  <c r="S94" i="3"/>
  <c r="U94" i="3"/>
  <c r="T94" i="3"/>
  <c r="R94" i="3"/>
  <c r="O94" i="3"/>
  <c r="L94" i="3"/>
  <c r="I94" i="3"/>
  <c r="K94" i="3"/>
  <c r="M94" i="3"/>
  <c r="Q94" i="3"/>
  <c r="P94" i="3"/>
  <c r="J94" i="3"/>
  <c r="G94" i="3"/>
  <c r="H94" i="3"/>
  <c r="V110" i="3"/>
  <c r="S110" i="3"/>
  <c r="U110" i="3"/>
  <c r="R110" i="3"/>
  <c r="O110" i="3"/>
  <c r="T110" i="3"/>
  <c r="L110" i="3"/>
  <c r="I110" i="3"/>
  <c r="N110" i="3"/>
  <c r="M110" i="3"/>
  <c r="K110" i="3"/>
  <c r="P110" i="3"/>
  <c r="J110" i="3"/>
  <c r="G110" i="3"/>
  <c r="Q110" i="3"/>
  <c r="H110" i="3"/>
  <c r="V47" i="3"/>
  <c r="S47" i="3"/>
  <c r="U47" i="3"/>
  <c r="R47" i="3"/>
  <c r="O47" i="3"/>
  <c r="T47" i="3"/>
  <c r="L47" i="3"/>
  <c r="I47" i="3"/>
  <c r="Q47" i="3"/>
  <c r="M47" i="3"/>
  <c r="K47" i="3"/>
  <c r="H47" i="3"/>
  <c r="N47" i="3"/>
  <c r="J47" i="3"/>
  <c r="G47" i="3"/>
  <c r="P47" i="3"/>
  <c r="V58" i="3"/>
  <c r="S58" i="3"/>
  <c r="U58" i="3"/>
  <c r="T58" i="3"/>
  <c r="R58" i="3"/>
  <c r="O58" i="3"/>
  <c r="P58" i="3"/>
  <c r="I58" i="3"/>
  <c r="M58" i="3"/>
  <c r="K58" i="3"/>
  <c r="H58" i="3"/>
  <c r="N58" i="3"/>
  <c r="J58" i="3"/>
  <c r="G58" i="3"/>
  <c r="V49" i="3"/>
  <c r="S49" i="3"/>
  <c r="U49" i="3"/>
  <c r="O49" i="3"/>
  <c r="L49" i="3"/>
  <c r="T49" i="3"/>
  <c r="R49" i="3"/>
  <c r="I49" i="3"/>
  <c r="Q49" i="3"/>
  <c r="P49" i="3"/>
  <c r="M49" i="3"/>
  <c r="K49" i="3"/>
  <c r="H49" i="3"/>
  <c r="J49" i="3"/>
  <c r="G49" i="3"/>
  <c r="N49" i="3"/>
  <c r="C51" i="3"/>
  <c r="D113" i="3"/>
  <c r="D48" i="3"/>
  <c r="E124" i="3"/>
  <c r="E113" i="3"/>
  <c r="E78" i="3"/>
  <c r="E33" i="3"/>
  <c r="E3" i="3"/>
  <c r="F80" i="3"/>
  <c r="F28" i="3"/>
  <c r="G73" i="3"/>
  <c r="U8" i="3"/>
  <c r="T8" i="3"/>
  <c r="V8" i="3"/>
  <c r="S8" i="3"/>
  <c r="P8" i="3"/>
  <c r="M8" i="3"/>
  <c r="J8" i="3"/>
  <c r="Q8" i="3"/>
  <c r="L8" i="3"/>
  <c r="I8" i="3"/>
  <c r="R8" i="3"/>
  <c r="K8" i="3"/>
  <c r="H8" i="3"/>
  <c r="O8" i="3"/>
  <c r="G8" i="3"/>
  <c r="N8" i="3"/>
  <c r="C39" i="3"/>
  <c r="D11" i="3"/>
  <c r="T64" i="3"/>
  <c r="V64" i="3"/>
  <c r="S64" i="3"/>
  <c r="Q64" i="3"/>
  <c r="N64" i="3"/>
  <c r="U64" i="3"/>
  <c r="P64" i="3"/>
  <c r="M64" i="3"/>
  <c r="R64" i="3"/>
  <c r="O64" i="3"/>
  <c r="L64" i="3"/>
  <c r="I64" i="3"/>
  <c r="K64" i="3"/>
  <c r="H64" i="3"/>
  <c r="F64" i="3"/>
  <c r="C64" i="3"/>
  <c r="J64" i="3"/>
  <c r="G64" i="3"/>
  <c r="D64" i="3"/>
  <c r="V123" i="3"/>
  <c r="S123" i="3"/>
  <c r="U123" i="3"/>
  <c r="R123" i="3"/>
  <c r="O123" i="3"/>
  <c r="M123" i="3"/>
  <c r="L123" i="3"/>
  <c r="I123" i="3"/>
  <c r="T123" i="3"/>
  <c r="K123" i="3"/>
  <c r="N123" i="3"/>
  <c r="J123" i="3"/>
  <c r="Q123" i="3"/>
  <c r="H123" i="3"/>
  <c r="G123" i="3"/>
  <c r="V111" i="3"/>
  <c r="S111" i="3"/>
  <c r="U111" i="3"/>
  <c r="T111" i="3"/>
  <c r="R111" i="3"/>
  <c r="O111" i="3"/>
  <c r="L111" i="3"/>
  <c r="I111" i="3"/>
  <c r="P111" i="3"/>
  <c r="Q111" i="3"/>
  <c r="K111" i="3"/>
  <c r="N111" i="3"/>
  <c r="J111" i="3"/>
  <c r="G111" i="3"/>
  <c r="H111" i="3"/>
  <c r="V83" i="3"/>
  <c r="S83" i="3"/>
  <c r="U83" i="3"/>
  <c r="T83" i="3"/>
  <c r="R83" i="3"/>
  <c r="O83" i="3"/>
  <c r="L83" i="3"/>
  <c r="I83" i="3"/>
  <c r="P83" i="3"/>
  <c r="K83" i="3"/>
  <c r="Q83" i="3"/>
  <c r="J83" i="3"/>
  <c r="G83" i="3"/>
  <c r="N83" i="3"/>
  <c r="H83" i="3"/>
  <c r="M83" i="3"/>
  <c r="V60" i="3"/>
  <c r="S60" i="3"/>
  <c r="U60" i="3"/>
  <c r="T60" i="3"/>
  <c r="R60" i="3"/>
  <c r="O60" i="3"/>
  <c r="N60" i="3"/>
  <c r="I60" i="3"/>
  <c r="Q60" i="3"/>
  <c r="L60" i="3"/>
  <c r="K60" i="3"/>
  <c r="H60" i="3"/>
  <c r="P60" i="3"/>
  <c r="J60" i="3"/>
  <c r="G60" i="3"/>
  <c r="M60" i="3"/>
  <c r="V38" i="3"/>
  <c r="S38" i="3"/>
  <c r="U38" i="3"/>
  <c r="R38" i="3"/>
  <c r="O38" i="3"/>
  <c r="L38" i="3"/>
  <c r="I38" i="3"/>
  <c r="K38" i="3"/>
  <c r="H38" i="3"/>
  <c r="Q38" i="3"/>
  <c r="T38" i="3"/>
  <c r="P38" i="3"/>
  <c r="J38" i="3"/>
  <c r="G38" i="3"/>
  <c r="N38" i="3"/>
  <c r="M38" i="3"/>
  <c r="V28" i="3"/>
  <c r="S28" i="3"/>
  <c r="U28" i="3"/>
  <c r="T28" i="3"/>
  <c r="O28" i="3"/>
  <c r="L28" i="3"/>
  <c r="R28" i="3"/>
  <c r="P28" i="3"/>
  <c r="I28" i="3"/>
  <c r="Q28" i="3"/>
  <c r="N28" i="3"/>
  <c r="K28" i="3"/>
  <c r="H28" i="3"/>
  <c r="J28" i="3"/>
  <c r="G28" i="3"/>
  <c r="C124" i="3"/>
  <c r="C93" i="3"/>
  <c r="C89" i="3"/>
  <c r="C30" i="3"/>
  <c r="C80" i="3"/>
  <c r="C5" i="3"/>
  <c r="D58" i="3"/>
  <c r="E123" i="3"/>
  <c r="E92" i="3"/>
  <c r="E39" i="3"/>
  <c r="E8" i="3"/>
  <c r="E54" i="3"/>
  <c r="F54" i="3"/>
  <c r="G42" i="3"/>
  <c r="I124" i="3"/>
  <c r="J117" i="3"/>
  <c r="N94" i="3"/>
  <c r="E96" i="3"/>
  <c r="E56" i="3"/>
  <c r="E30" i="3"/>
  <c r="E44" i="3"/>
  <c r="E9" i="3"/>
  <c r="F44" i="3"/>
  <c r="G97" i="3"/>
  <c r="J42" i="3"/>
  <c r="N5" i="3"/>
  <c r="U103" i="3"/>
  <c r="T103" i="3"/>
  <c r="V103" i="3"/>
  <c r="S103" i="3"/>
  <c r="P103" i="3"/>
  <c r="M103" i="3"/>
  <c r="J103" i="3"/>
  <c r="N103" i="3"/>
  <c r="L103" i="3"/>
  <c r="I103" i="3"/>
  <c r="Q103" i="3"/>
  <c r="K103" i="3"/>
  <c r="H103" i="3"/>
  <c r="R103" i="3"/>
  <c r="O103" i="3"/>
  <c r="U11" i="3"/>
  <c r="T11" i="3"/>
  <c r="V11" i="3"/>
  <c r="S11" i="3"/>
  <c r="R11" i="3"/>
  <c r="P11" i="3"/>
  <c r="M11" i="3"/>
  <c r="J11" i="3"/>
  <c r="G11" i="3"/>
  <c r="O11" i="3"/>
  <c r="Q11" i="3"/>
  <c r="L11" i="3"/>
  <c r="I11" i="3"/>
  <c r="N11" i="3"/>
  <c r="K11" i="3"/>
  <c r="H11" i="3"/>
  <c r="T22" i="3"/>
  <c r="V22" i="3"/>
  <c r="S22" i="3"/>
  <c r="Q22" i="3"/>
  <c r="N22" i="3"/>
  <c r="P22" i="3"/>
  <c r="M22" i="3"/>
  <c r="U22" i="3"/>
  <c r="O22" i="3"/>
  <c r="L22" i="3"/>
  <c r="R22" i="3"/>
  <c r="I22" i="3"/>
  <c r="K22" i="3"/>
  <c r="H22" i="3"/>
  <c r="F22" i="3"/>
  <c r="C22" i="3"/>
  <c r="J22" i="3"/>
  <c r="E22" i="3"/>
  <c r="G22" i="3"/>
  <c r="D22" i="3"/>
  <c r="C123" i="3"/>
  <c r="C49" i="3"/>
  <c r="D111" i="3"/>
  <c r="D39" i="3"/>
  <c r="V98" i="3"/>
  <c r="U98" i="3"/>
  <c r="R98" i="3"/>
  <c r="S98" i="3"/>
  <c r="Q98" i="3"/>
  <c r="T98" i="3"/>
  <c r="N98" i="3"/>
  <c r="J98" i="3"/>
  <c r="M98" i="3"/>
  <c r="H98" i="3"/>
  <c r="G98" i="3"/>
  <c r="I98" i="3"/>
  <c r="F98" i="3"/>
  <c r="C98" i="3"/>
  <c r="K98" i="3"/>
  <c r="L98" i="3"/>
  <c r="V108" i="3"/>
  <c r="U108" i="3"/>
  <c r="T108" i="3"/>
  <c r="R108" i="3"/>
  <c r="Q108" i="3"/>
  <c r="S108" i="3"/>
  <c r="N108" i="3"/>
  <c r="M108" i="3"/>
  <c r="P108" i="3"/>
  <c r="O108" i="3"/>
  <c r="I108" i="3"/>
  <c r="K108" i="3"/>
  <c r="G108" i="3"/>
  <c r="L108" i="3"/>
  <c r="H108" i="3"/>
  <c r="J108" i="3"/>
  <c r="F108" i="3"/>
  <c r="C108" i="3"/>
  <c r="V109" i="3"/>
  <c r="S109" i="3"/>
  <c r="U109" i="3"/>
  <c r="R109" i="3"/>
  <c r="Q109" i="3"/>
  <c r="N109" i="3"/>
  <c r="T109" i="3"/>
  <c r="P109" i="3"/>
  <c r="O109" i="3"/>
  <c r="J109" i="3"/>
  <c r="M109" i="3"/>
  <c r="L109" i="3"/>
  <c r="G109" i="3"/>
  <c r="I109" i="3"/>
  <c r="F109" i="3"/>
  <c r="C109" i="3"/>
  <c r="H109" i="3"/>
  <c r="V63" i="3"/>
  <c r="S63" i="3"/>
  <c r="U63" i="3"/>
  <c r="R63" i="3"/>
  <c r="T63" i="3"/>
  <c r="Q63" i="3"/>
  <c r="N63" i="3"/>
  <c r="M63" i="3"/>
  <c r="J63" i="3"/>
  <c r="P63" i="3"/>
  <c r="H63" i="3"/>
  <c r="K63" i="3"/>
  <c r="G63" i="3"/>
  <c r="O63" i="3"/>
  <c r="F63" i="3"/>
  <c r="C63" i="3"/>
  <c r="L63" i="3"/>
  <c r="V32" i="3"/>
  <c r="S32" i="3"/>
  <c r="U32" i="3"/>
  <c r="T32" i="3"/>
  <c r="R32" i="3"/>
  <c r="Q32" i="3"/>
  <c r="N32" i="3"/>
  <c r="P32" i="3"/>
  <c r="J32" i="3"/>
  <c r="O32" i="3"/>
  <c r="M32" i="3"/>
  <c r="K32" i="3"/>
  <c r="I32" i="3"/>
  <c r="H32" i="3"/>
  <c r="L32" i="3"/>
  <c r="G32" i="3"/>
  <c r="F32" i="3"/>
  <c r="C32" i="3"/>
  <c r="V20" i="3"/>
  <c r="S20" i="3"/>
  <c r="U20" i="3"/>
  <c r="R20" i="3"/>
  <c r="T20" i="3"/>
  <c r="Q20" i="3"/>
  <c r="N20" i="3"/>
  <c r="O20" i="3"/>
  <c r="K20" i="3"/>
  <c r="M20" i="3"/>
  <c r="J20" i="3"/>
  <c r="P20" i="3"/>
  <c r="L20" i="3"/>
  <c r="F20" i="3"/>
  <c r="C20" i="3"/>
  <c r="I20" i="3"/>
  <c r="G20" i="3"/>
  <c r="H20" i="3"/>
  <c r="V71" i="3"/>
  <c r="S71" i="3"/>
  <c r="U71" i="3"/>
  <c r="T71" i="3"/>
  <c r="R71" i="3"/>
  <c r="Q71" i="3"/>
  <c r="N71" i="3"/>
  <c r="K71" i="3"/>
  <c r="P71" i="3"/>
  <c r="J71" i="3"/>
  <c r="O71" i="3"/>
  <c r="M71" i="3"/>
  <c r="I71" i="3"/>
  <c r="H71" i="3"/>
  <c r="F71" i="3"/>
  <c r="C71" i="3"/>
  <c r="V86" i="3"/>
  <c r="S86" i="3"/>
  <c r="U86" i="3"/>
  <c r="R86" i="3"/>
  <c r="Q86" i="3"/>
  <c r="N86" i="3"/>
  <c r="L86" i="3"/>
  <c r="K86" i="3"/>
  <c r="O86" i="3"/>
  <c r="M86" i="3"/>
  <c r="J86" i="3"/>
  <c r="T86" i="3"/>
  <c r="G86" i="3"/>
  <c r="P86" i="3"/>
  <c r="H86" i="3"/>
  <c r="F86" i="3"/>
  <c r="C86" i="3"/>
  <c r="I86" i="3"/>
  <c r="V4" i="3"/>
  <c r="S4" i="3"/>
  <c r="U4" i="3"/>
  <c r="R4" i="3"/>
  <c r="Q4" i="3"/>
  <c r="N4" i="3"/>
  <c r="T4" i="3"/>
  <c r="K4" i="3"/>
  <c r="L4" i="3"/>
  <c r="J4" i="3"/>
  <c r="P4" i="3"/>
  <c r="M4" i="3"/>
  <c r="O4" i="3"/>
  <c r="H4" i="3"/>
  <c r="G4" i="3"/>
  <c r="I4" i="3"/>
  <c r="F4" i="3"/>
  <c r="C4" i="3"/>
  <c r="V82" i="3"/>
  <c r="S82" i="3"/>
  <c r="U82" i="3"/>
  <c r="R82" i="3"/>
  <c r="T82" i="3"/>
  <c r="Q82" i="3"/>
  <c r="N82" i="3"/>
  <c r="K82" i="3"/>
  <c r="P82" i="3"/>
  <c r="M82" i="3"/>
  <c r="O82" i="3"/>
  <c r="J82" i="3"/>
  <c r="L82" i="3"/>
  <c r="G82" i="3"/>
  <c r="H82" i="3"/>
  <c r="F82" i="3"/>
  <c r="C82" i="3"/>
  <c r="I82" i="3"/>
  <c r="D97" i="3"/>
  <c r="D86" i="3"/>
  <c r="D49" i="3"/>
  <c r="E111" i="3"/>
  <c r="E83" i="3"/>
  <c r="E60" i="3"/>
  <c r="E38" i="3"/>
  <c r="E28" i="3"/>
  <c r="F113" i="3"/>
  <c r="F39" i="3"/>
  <c r="F8" i="3"/>
  <c r="F38" i="3"/>
  <c r="G78" i="3"/>
  <c r="O98" i="3"/>
  <c r="G113" i="3"/>
  <c r="T19" i="3"/>
  <c r="V19" i="3"/>
  <c r="S19" i="3"/>
  <c r="U19" i="3"/>
  <c r="Q19" i="3"/>
  <c r="N19" i="3"/>
  <c r="P19" i="3"/>
  <c r="M19" i="3"/>
  <c r="R19" i="3"/>
  <c r="O19" i="3"/>
  <c r="L19" i="3"/>
  <c r="I19" i="3"/>
  <c r="K19" i="3"/>
  <c r="H19" i="3"/>
  <c r="F19" i="3"/>
  <c r="C19" i="3"/>
  <c r="J19" i="3"/>
  <c r="G19" i="3"/>
  <c r="E19" i="3"/>
  <c r="D19" i="3"/>
  <c r="V97" i="3"/>
  <c r="U97" i="3"/>
  <c r="T97" i="3"/>
  <c r="S97" i="3"/>
  <c r="Q97" i="3"/>
  <c r="N97" i="3"/>
  <c r="R97" i="3"/>
  <c r="K97" i="3"/>
  <c r="H97" i="3"/>
  <c r="O97" i="3"/>
  <c r="J97" i="3"/>
  <c r="L97" i="3"/>
  <c r="I97" i="3"/>
  <c r="P97" i="3"/>
  <c r="M97" i="3"/>
  <c r="V48" i="3"/>
  <c r="U48" i="3"/>
  <c r="T48" i="3"/>
  <c r="Q48" i="3"/>
  <c r="N48" i="3"/>
  <c r="S48" i="3"/>
  <c r="K48" i="3"/>
  <c r="H48" i="3"/>
  <c r="R48" i="3"/>
  <c r="J48" i="3"/>
  <c r="P48" i="3"/>
  <c r="L48" i="3"/>
  <c r="I48" i="3"/>
  <c r="G48" i="3"/>
  <c r="O48" i="3"/>
  <c r="V67" i="3"/>
  <c r="U67" i="3"/>
  <c r="T67" i="3"/>
  <c r="R67" i="3"/>
  <c r="Q67" i="3"/>
  <c r="N67" i="3"/>
  <c r="O67" i="3"/>
  <c r="K67" i="3"/>
  <c r="H67" i="3"/>
  <c r="J67" i="3"/>
  <c r="S67" i="3"/>
  <c r="P67" i="3"/>
  <c r="L67" i="3"/>
  <c r="I67" i="3"/>
  <c r="M67" i="3"/>
  <c r="G67" i="3"/>
  <c r="V80" i="3"/>
  <c r="U80" i="3"/>
  <c r="T80" i="3"/>
  <c r="S80" i="3"/>
  <c r="R80" i="3"/>
  <c r="Q80" i="3"/>
  <c r="N80" i="3"/>
  <c r="K80" i="3"/>
  <c r="H80" i="3"/>
  <c r="O80" i="3"/>
  <c r="J80" i="3"/>
  <c r="I80" i="3"/>
  <c r="P80" i="3"/>
  <c r="M80" i="3"/>
  <c r="L80" i="3"/>
  <c r="V68" i="3"/>
  <c r="U68" i="3"/>
  <c r="R68" i="3"/>
  <c r="T68" i="3"/>
  <c r="Q68" i="3"/>
  <c r="N68" i="3"/>
  <c r="S68" i="3"/>
  <c r="K68" i="3"/>
  <c r="H68" i="3"/>
  <c r="L68" i="3"/>
  <c r="J68" i="3"/>
  <c r="P68" i="3"/>
  <c r="M68" i="3"/>
  <c r="I68" i="3"/>
  <c r="O68" i="3"/>
  <c r="G68" i="3"/>
  <c r="V105" i="3"/>
  <c r="U105" i="3"/>
  <c r="R105" i="3"/>
  <c r="T105" i="3"/>
  <c r="S105" i="3"/>
  <c r="Q105" i="3"/>
  <c r="N105" i="3"/>
  <c r="K105" i="3"/>
  <c r="H105" i="3"/>
  <c r="P105" i="3"/>
  <c r="O105" i="3"/>
  <c r="J105" i="3"/>
  <c r="L105" i="3"/>
  <c r="I105" i="3"/>
  <c r="M105" i="3"/>
  <c r="G105" i="3"/>
  <c r="F105" i="3"/>
  <c r="C55" i="3"/>
  <c r="C54" i="3"/>
  <c r="D109" i="3"/>
  <c r="D83" i="3"/>
  <c r="D8" i="3"/>
  <c r="D80" i="3"/>
  <c r="E109" i="3"/>
  <c r="E32" i="3"/>
  <c r="E71" i="3"/>
  <c r="E4" i="3"/>
  <c r="F124" i="3"/>
  <c r="F96" i="3"/>
  <c r="F56" i="3"/>
  <c r="F30" i="3"/>
  <c r="G103" i="3"/>
  <c r="G13" i="3"/>
  <c r="H50" i="3"/>
  <c r="J50" i="3"/>
  <c r="P123" i="3"/>
  <c r="U113" i="3"/>
  <c r="T113" i="3"/>
  <c r="V113" i="3"/>
  <c r="S113" i="3"/>
  <c r="P113" i="3"/>
  <c r="M113" i="3"/>
  <c r="J113" i="3"/>
  <c r="Q113" i="3"/>
  <c r="L113" i="3"/>
  <c r="I113" i="3"/>
  <c r="O113" i="3"/>
  <c r="R113" i="3"/>
  <c r="K113" i="3"/>
  <c r="H113" i="3"/>
  <c r="N113" i="3"/>
  <c r="U51" i="3"/>
  <c r="T51" i="3"/>
  <c r="V51" i="3"/>
  <c r="S51" i="3"/>
  <c r="P51" i="3"/>
  <c r="M51" i="3"/>
  <c r="J51" i="3"/>
  <c r="R51" i="3"/>
  <c r="I51" i="3"/>
  <c r="Q51" i="3"/>
  <c r="O51" i="3"/>
  <c r="K51" i="3"/>
  <c r="H51" i="3"/>
  <c r="N51" i="3"/>
  <c r="L51" i="3"/>
  <c r="G51" i="3"/>
  <c r="T18" i="3"/>
  <c r="V18" i="3"/>
  <c r="S18" i="3"/>
  <c r="Q18" i="3"/>
  <c r="N18" i="3"/>
  <c r="P18" i="3"/>
  <c r="M18" i="3"/>
  <c r="R18" i="3"/>
  <c r="O18" i="3"/>
  <c r="L18" i="3"/>
  <c r="I18" i="3"/>
  <c r="U18" i="3"/>
  <c r="K18" i="3"/>
  <c r="H18" i="3"/>
  <c r="F18" i="3"/>
  <c r="C18" i="3"/>
  <c r="E18" i="3"/>
  <c r="G18" i="3"/>
  <c r="D18" i="3"/>
  <c r="C60" i="3"/>
  <c r="V93" i="3"/>
  <c r="U93" i="3"/>
  <c r="T93" i="3"/>
  <c r="Q93" i="3"/>
  <c r="N93" i="3"/>
  <c r="S93" i="3"/>
  <c r="K93" i="3"/>
  <c r="H93" i="3"/>
  <c r="P93" i="3"/>
  <c r="J93" i="3"/>
  <c r="O93" i="3"/>
  <c r="L93" i="3"/>
  <c r="I93" i="3"/>
  <c r="R93" i="3"/>
  <c r="M93" i="3"/>
  <c r="V66" i="3"/>
  <c r="U66" i="3"/>
  <c r="T66" i="3"/>
  <c r="S66" i="3"/>
  <c r="Q66" i="3"/>
  <c r="N66" i="3"/>
  <c r="R66" i="3"/>
  <c r="K66" i="3"/>
  <c r="H66" i="3"/>
  <c r="P66" i="3"/>
  <c r="J66" i="3"/>
  <c r="O66" i="3"/>
  <c r="M66" i="3"/>
  <c r="L66" i="3"/>
  <c r="I66" i="3"/>
  <c r="G66" i="3"/>
  <c r="V52" i="3"/>
  <c r="U52" i="3"/>
  <c r="T52" i="3"/>
  <c r="R52" i="3"/>
  <c r="S52" i="3"/>
  <c r="Q52" i="3"/>
  <c r="N52" i="3"/>
  <c r="K52" i="3"/>
  <c r="H52" i="3"/>
  <c r="P52" i="3"/>
  <c r="J52" i="3"/>
  <c r="O52" i="3"/>
  <c r="M52" i="3"/>
  <c r="I52" i="3"/>
  <c r="L52" i="3"/>
  <c r="G52" i="3"/>
  <c r="U120" i="3"/>
  <c r="T120" i="3"/>
  <c r="R120" i="3"/>
  <c r="O120" i="3"/>
  <c r="S120" i="3"/>
  <c r="V120" i="3"/>
  <c r="Q120" i="3"/>
  <c r="N120" i="3"/>
  <c r="P120" i="3"/>
  <c r="M120" i="3"/>
  <c r="J120" i="3"/>
  <c r="L120" i="3"/>
  <c r="I120" i="3"/>
  <c r="G120" i="3"/>
  <c r="D120" i="3"/>
  <c r="H120" i="3"/>
  <c r="F120" i="3"/>
  <c r="K120" i="3"/>
  <c r="E120" i="3"/>
  <c r="U112" i="3"/>
  <c r="T112" i="3"/>
  <c r="R112" i="3"/>
  <c r="O112" i="3"/>
  <c r="V112" i="3"/>
  <c r="Q112" i="3"/>
  <c r="N112" i="3"/>
  <c r="S112" i="3"/>
  <c r="P112" i="3"/>
  <c r="M112" i="3"/>
  <c r="J112" i="3"/>
  <c r="L112" i="3"/>
  <c r="I112" i="3"/>
  <c r="G112" i="3"/>
  <c r="D112" i="3"/>
  <c r="K112" i="3"/>
  <c r="H112" i="3"/>
  <c r="F112" i="3"/>
  <c r="E112" i="3"/>
  <c r="U90" i="3"/>
  <c r="T90" i="3"/>
  <c r="V90" i="3"/>
  <c r="S90" i="3"/>
  <c r="R90" i="3"/>
  <c r="O90" i="3"/>
  <c r="Q90" i="3"/>
  <c r="N90" i="3"/>
  <c r="P90" i="3"/>
  <c r="M90" i="3"/>
  <c r="J90" i="3"/>
  <c r="L90" i="3"/>
  <c r="I90" i="3"/>
  <c r="D90" i="3"/>
  <c r="F90" i="3"/>
  <c r="H90" i="3"/>
  <c r="K90" i="3"/>
  <c r="E90" i="3"/>
  <c r="C97" i="3"/>
  <c r="C96" i="3"/>
  <c r="C48" i="3"/>
  <c r="C50" i="3"/>
  <c r="C52" i="3"/>
  <c r="C44" i="3"/>
  <c r="C105" i="3"/>
  <c r="D103" i="3"/>
  <c r="D91" i="3"/>
  <c r="D82" i="3"/>
  <c r="E103" i="3"/>
  <c r="E66" i="3"/>
  <c r="E52" i="3"/>
  <c r="E68" i="3"/>
  <c r="F123" i="3"/>
  <c r="F111" i="3"/>
  <c r="F83" i="3"/>
  <c r="F60" i="3"/>
  <c r="F68" i="3"/>
  <c r="I63" i="3"/>
  <c r="P98" i="3"/>
  <c r="U62" i="3"/>
  <c r="T62" i="3"/>
  <c r="V62" i="3"/>
  <c r="S62" i="3"/>
  <c r="P62" i="3"/>
  <c r="M62" i="3"/>
  <c r="Q62" i="3"/>
  <c r="J62" i="3"/>
  <c r="I62" i="3"/>
  <c r="O62" i="3"/>
  <c r="L62" i="3"/>
  <c r="R62" i="3"/>
  <c r="K62" i="3"/>
  <c r="H62" i="3"/>
  <c r="N62" i="3"/>
  <c r="G62" i="3"/>
  <c r="C62" i="3"/>
  <c r="C110" i="3"/>
  <c r="V91" i="3"/>
  <c r="U91" i="3"/>
  <c r="T91" i="3"/>
  <c r="S91" i="3"/>
  <c r="Q91" i="3"/>
  <c r="N91" i="3"/>
  <c r="K91" i="3"/>
  <c r="H91" i="3"/>
  <c r="O91" i="3"/>
  <c r="J91" i="3"/>
  <c r="R91" i="3"/>
  <c r="M91" i="3"/>
  <c r="L91" i="3"/>
  <c r="I91" i="3"/>
  <c r="G91" i="3"/>
  <c r="P91" i="3"/>
  <c r="U119" i="3"/>
  <c r="T119" i="3"/>
  <c r="V119" i="3"/>
  <c r="S119" i="3"/>
  <c r="R119" i="3"/>
  <c r="O119" i="3"/>
  <c r="P119" i="3"/>
  <c r="M119" i="3"/>
  <c r="N119" i="3"/>
  <c r="L119" i="3"/>
  <c r="Q119" i="3"/>
  <c r="J119" i="3"/>
  <c r="G119" i="3"/>
  <c r="D119" i="3"/>
  <c r="H119" i="3"/>
  <c r="F119" i="3"/>
  <c r="C119" i="3"/>
  <c r="K119" i="3"/>
  <c r="I119" i="3"/>
  <c r="U99" i="3"/>
  <c r="T99" i="3"/>
  <c r="V99" i="3"/>
  <c r="S99" i="3"/>
  <c r="R99" i="3"/>
  <c r="O99" i="3"/>
  <c r="P99" i="3"/>
  <c r="M99" i="3"/>
  <c r="N99" i="3"/>
  <c r="Q99" i="3"/>
  <c r="L99" i="3"/>
  <c r="G99" i="3"/>
  <c r="D99" i="3"/>
  <c r="K99" i="3"/>
  <c r="H99" i="3"/>
  <c r="F99" i="3"/>
  <c r="C99" i="3"/>
  <c r="J99" i="3"/>
  <c r="U45" i="3"/>
  <c r="T45" i="3"/>
  <c r="V45" i="3"/>
  <c r="S45" i="3"/>
  <c r="R45" i="3"/>
  <c r="O45" i="3"/>
  <c r="P45" i="3"/>
  <c r="M45" i="3"/>
  <c r="Q45" i="3"/>
  <c r="L45" i="3"/>
  <c r="N45" i="3"/>
  <c r="D45" i="3"/>
  <c r="J45" i="3"/>
  <c r="G45" i="3"/>
  <c r="I45" i="3"/>
  <c r="F45" i="3"/>
  <c r="C45" i="3"/>
  <c r="H45" i="3"/>
  <c r="K45" i="3"/>
  <c r="U78" i="3"/>
  <c r="T78" i="3"/>
  <c r="V78" i="3"/>
  <c r="S78" i="3"/>
  <c r="R78" i="3"/>
  <c r="O78" i="3"/>
  <c r="Q78" i="3"/>
  <c r="P78" i="3"/>
  <c r="M78" i="3"/>
  <c r="L78" i="3"/>
  <c r="D78" i="3"/>
  <c r="K78" i="3"/>
  <c r="F78" i="3"/>
  <c r="C78" i="3"/>
  <c r="N78" i="3"/>
  <c r="J78" i="3"/>
  <c r="I78" i="3"/>
  <c r="U41" i="3"/>
  <c r="T41" i="3"/>
  <c r="V41" i="3"/>
  <c r="S41" i="3"/>
  <c r="R41" i="3"/>
  <c r="O41" i="3"/>
  <c r="Q41" i="3"/>
  <c r="P41" i="3"/>
  <c r="M41" i="3"/>
  <c r="L41" i="3"/>
  <c r="N41" i="3"/>
  <c r="D41" i="3"/>
  <c r="H41" i="3"/>
  <c r="I41" i="3"/>
  <c r="J41" i="3"/>
  <c r="G41" i="3"/>
  <c r="F41" i="3"/>
  <c r="C41" i="3"/>
  <c r="U33" i="3"/>
  <c r="T33" i="3"/>
  <c r="V33" i="3"/>
  <c r="S33" i="3"/>
  <c r="R33" i="3"/>
  <c r="O33" i="3"/>
  <c r="Q33" i="3"/>
  <c r="P33" i="3"/>
  <c r="M33" i="3"/>
  <c r="N33" i="3"/>
  <c r="L33" i="3"/>
  <c r="I33" i="3"/>
  <c r="D33" i="3"/>
  <c r="F33" i="3"/>
  <c r="C33" i="3"/>
  <c r="G33" i="3"/>
  <c r="K33" i="3"/>
  <c r="H33" i="3"/>
  <c r="U7" i="3"/>
  <c r="T7" i="3"/>
  <c r="V7" i="3"/>
  <c r="S7" i="3"/>
  <c r="R7" i="3"/>
  <c r="O7" i="3"/>
  <c r="Q7" i="3"/>
  <c r="P7" i="3"/>
  <c r="M7" i="3"/>
  <c r="I7" i="3"/>
  <c r="L7" i="3"/>
  <c r="H7" i="3"/>
  <c r="D7" i="3"/>
  <c r="K7" i="3"/>
  <c r="N7" i="3"/>
  <c r="F7" i="3"/>
  <c r="C7" i="3"/>
  <c r="J7" i="3"/>
  <c r="G7" i="3"/>
  <c r="U3" i="3"/>
  <c r="T3" i="3"/>
  <c r="V3" i="3"/>
  <c r="S3" i="3"/>
  <c r="R3" i="3"/>
  <c r="O3" i="3"/>
  <c r="Q3" i="3"/>
  <c r="P3" i="3"/>
  <c r="M3" i="3"/>
  <c r="N3" i="3"/>
  <c r="I3" i="3"/>
  <c r="L3" i="3"/>
  <c r="J3" i="3"/>
  <c r="D3" i="3"/>
  <c r="F3" i="3"/>
  <c r="C3" i="3"/>
  <c r="H3" i="3"/>
  <c r="G3" i="3"/>
  <c r="U15" i="3"/>
  <c r="T15" i="3"/>
  <c r="V15" i="3"/>
  <c r="S15" i="3"/>
  <c r="O15" i="3"/>
  <c r="R15" i="3"/>
  <c r="Q15" i="3"/>
  <c r="P15" i="3"/>
  <c r="M15" i="3"/>
  <c r="N15" i="3"/>
  <c r="L15" i="3"/>
  <c r="I15" i="3"/>
  <c r="D15" i="3"/>
  <c r="F15" i="3"/>
  <c r="C15" i="3"/>
  <c r="K15" i="3"/>
  <c r="J15" i="3"/>
  <c r="U6" i="3"/>
  <c r="T6" i="3"/>
  <c r="V6" i="3"/>
  <c r="S6" i="3"/>
  <c r="O6" i="3"/>
  <c r="L6" i="3"/>
  <c r="R6" i="3"/>
  <c r="Q6" i="3"/>
  <c r="P6" i="3"/>
  <c r="M6" i="3"/>
  <c r="I6" i="3"/>
  <c r="N6" i="3"/>
  <c r="D6" i="3"/>
  <c r="G6" i="3"/>
  <c r="K6" i="3"/>
  <c r="J6" i="3"/>
  <c r="H6" i="3"/>
  <c r="F6" i="3"/>
  <c r="C6" i="3"/>
  <c r="C120" i="3"/>
  <c r="C111" i="3"/>
  <c r="C47" i="3"/>
  <c r="C38" i="3"/>
  <c r="D32" i="3"/>
  <c r="D60" i="3"/>
  <c r="D54" i="3"/>
  <c r="D105" i="3"/>
  <c r="E45" i="3"/>
  <c r="E41" i="3"/>
  <c r="E7" i="3"/>
  <c r="E15" i="3"/>
  <c r="F51" i="3"/>
  <c r="G93" i="3"/>
  <c r="I50" i="3"/>
  <c r="Q85" i="3"/>
  <c r="U73" i="3"/>
  <c r="T73" i="3"/>
  <c r="V73" i="3"/>
  <c r="S73" i="3"/>
  <c r="P73" i="3"/>
  <c r="M73" i="3"/>
  <c r="Q73" i="3"/>
  <c r="J73" i="3"/>
  <c r="O73" i="3"/>
  <c r="R73" i="3"/>
  <c r="L73" i="3"/>
  <c r="I73" i="3"/>
  <c r="N73" i="3"/>
  <c r="K73" i="3"/>
  <c r="H73" i="3"/>
  <c r="F62" i="3"/>
  <c r="T117" i="3"/>
  <c r="V117" i="3"/>
  <c r="S117" i="3"/>
  <c r="U117" i="3"/>
  <c r="Q117" i="3"/>
  <c r="N117" i="3"/>
  <c r="P117" i="3"/>
  <c r="M117" i="3"/>
  <c r="R117" i="3"/>
  <c r="O117" i="3"/>
  <c r="L117" i="3"/>
  <c r="I117" i="3"/>
  <c r="K117" i="3"/>
  <c r="H117" i="3"/>
  <c r="F117" i="3"/>
  <c r="C117" i="3"/>
  <c r="G117" i="3"/>
  <c r="D117" i="3"/>
  <c r="T2" i="3"/>
  <c r="V2" i="3"/>
  <c r="S2" i="3"/>
  <c r="Q2" i="3"/>
  <c r="N2" i="3"/>
  <c r="P2" i="3"/>
  <c r="M2" i="3"/>
  <c r="U2" i="3"/>
  <c r="O2" i="3"/>
  <c r="L2" i="3"/>
  <c r="R2" i="3"/>
  <c r="I2" i="3"/>
  <c r="K2" i="3"/>
  <c r="H2" i="3"/>
  <c r="J2" i="3"/>
  <c r="F2" i="3"/>
  <c r="C2" i="3"/>
  <c r="E2" i="3"/>
  <c r="D2" i="3"/>
  <c r="D94" i="3"/>
  <c r="D73" i="3"/>
  <c r="D66" i="3"/>
  <c r="E116" i="3"/>
  <c r="E73" i="3"/>
  <c r="E55" i="3"/>
  <c r="E62" i="3"/>
  <c r="E51" i="3"/>
  <c r="F97" i="3"/>
  <c r="F91" i="3"/>
  <c r="F66" i="3"/>
  <c r="F52" i="3"/>
  <c r="F5" i="3"/>
  <c r="J18" i="3"/>
  <c r="Q58" i="3"/>
  <c r="U31" i="3"/>
  <c r="T31" i="3"/>
  <c r="R31" i="3"/>
  <c r="O31" i="3"/>
  <c r="Q31" i="3"/>
  <c r="N31" i="3"/>
  <c r="S31" i="3"/>
  <c r="P31" i="3"/>
  <c r="M31" i="3"/>
  <c r="V31" i="3"/>
  <c r="J31" i="3"/>
  <c r="L31" i="3"/>
  <c r="I31" i="3"/>
  <c r="U76" i="3"/>
  <c r="T76" i="3"/>
  <c r="R76" i="3"/>
  <c r="O76" i="3"/>
  <c r="S76" i="3"/>
  <c r="Q76" i="3"/>
  <c r="N76" i="3"/>
  <c r="V76" i="3"/>
  <c r="P76" i="3"/>
  <c r="M76" i="3"/>
  <c r="J76" i="3"/>
  <c r="L76" i="3"/>
  <c r="I76" i="3"/>
  <c r="U36" i="3"/>
  <c r="T36" i="3"/>
  <c r="R36" i="3"/>
  <c r="O36" i="3"/>
  <c r="Q36" i="3"/>
  <c r="N36" i="3"/>
  <c r="V36" i="3"/>
  <c r="P36" i="3"/>
  <c r="M36" i="3"/>
  <c r="J36" i="3"/>
  <c r="S36" i="3"/>
  <c r="L36" i="3"/>
  <c r="I36" i="3"/>
  <c r="U25" i="3"/>
  <c r="T25" i="3"/>
  <c r="R25" i="3"/>
  <c r="O25" i="3"/>
  <c r="V25" i="3"/>
  <c r="S25" i="3"/>
  <c r="Q25" i="3"/>
  <c r="N25" i="3"/>
  <c r="P25" i="3"/>
  <c r="M25" i="3"/>
  <c r="J25" i="3"/>
  <c r="I25" i="3"/>
  <c r="L25" i="3"/>
  <c r="U40" i="3"/>
  <c r="T40" i="3"/>
  <c r="S40" i="3"/>
  <c r="R40" i="3"/>
  <c r="O40" i="3"/>
  <c r="V40" i="3"/>
  <c r="Q40" i="3"/>
  <c r="N40" i="3"/>
  <c r="P40" i="3"/>
  <c r="M40" i="3"/>
  <c r="J40" i="3"/>
  <c r="I40" i="3"/>
  <c r="U35" i="3"/>
  <c r="T35" i="3"/>
  <c r="V35" i="3"/>
  <c r="O35" i="3"/>
  <c r="R35" i="3"/>
  <c r="Q35" i="3"/>
  <c r="N35" i="3"/>
  <c r="S35" i="3"/>
  <c r="P35" i="3"/>
  <c r="M35" i="3"/>
  <c r="J35" i="3"/>
  <c r="I35" i="3"/>
  <c r="U43" i="3"/>
  <c r="T43" i="3"/>
  <c r="O43" i="3"/>
  <c r="S43" i="3"/>
  <c r="R43" i="3"/>
  <c r="Q43" i="3"/>
  <c r="N43" i="3"/>
  <c r="P43" i="3"/>
  <c r="M43" i="3"/>
  <c r="V43" i="3"/>
  <c r="J43" i="3"/>
  <c r="L43" i="3"/>
  <c r="I43" i="3"/>
  <c r="E31" i="3"/>
  <c r="E76" i="3"/>
  <c r="E36" i="3"/>
  <c r="E25" i="3"/>
  <c r="E40" i="3"/>
  <c r="E35" i="3"/>
  <c r="E43" i="3"/>
  <c r="F122" i="3"/>
  <c r="F102" i="3"/>
  <c r="F104" i="3"/>
  <c r="F107" i="3"/>
  <c r="F70" i="3"/>
  <c r="F77" i="3"/>
  <c r="F84" i="3"/>
  <c r="F34" i="3"/>
  <c r="G16" i="3"/>
  <c r="G61" i="3"/>
  <c r="H88" i="3"/>
  <c r="I122" i="3"/>
  <c r="I61" i="3"/>
  <c r="I72" i="3"/>
  <c r="I57" i="3"/>
  <c r="J100" i="3"/>
  <c r="J59" i="3"/>
  <c r="K121" i="3"/>
  <c r="K37" i="3"/>
  <c r="G25" i="3"/>
  <c r="H102" i="3"/>
  <c r="H87" i="3"/>
  <c r="H36" i="3"/>
  <c r="H72" i="3"/>
  <c r="H10" i="3"/>
  <c r="I121" i="3"/>
  <c r="K61" i="3"/>
  <c r="K23" i="3"/>
  <c r="L87" i="3"/>
  <c r="L40" i="3"/>
  <c r="O115" i="3"/>
  <c r="P16" i="3"/>
  <c r="U118" i="3"/>
  <c r="S118" i="3"/>
  <c r="Q118" i="3"/>
  <c r="V118" i="3"/>
  <c r="T118" i="3"/>
  <c r="P118" i="3"/>
  <c r="O118" i="3"/>
  <c r="N118" i="3"/>
  <c r="L118" i="3"/>
  <c r="M118" i="3"/>
  <c r="U106" i="3"/>
  <c r="V106" i="3"/>
  <c r="T106" i="3"/>
  <c r="Q106" i="3"/>
  <c r="S106" i="3"/>
  <c r="P106" i="3"/>
  <c r="M106" i="3"/>
  <c r="L106" i="3"/>
  <c r="O106" i="3"/>
  <c r="R106" i="3"/>
  <c r="U101" i="3"/>
  <c r="V101" i="3"/>
  <c r="S101" i="3"/>
  <c r="Q101" i="3"/>
  <c r="P101" i="3"/>
  <c r="T101" i="3"/>
  <c r="R101" i="3"/>
  <c r="L101" i="3"/>
  <c r="N101" i="3"/>
  <c r="M101" i="3"/>
  <c r="U88" i="3"/>
  <c r="Q88" i="3"/>
  <c r="T88" i="3"/>
  <c r="S88" i="3"/>
  <c r="P88" i="3"/>
  <c r="N88" i="3"/>
  <c r="M88" i="3"/>
  <c r="V88" i="3"/>
  <c r="R88" i="3"/>
  <c r="L88" i="3"/>
  <c r="O88" i="3"/>
  <c r="U26" i="3"/>
  <c r="S26" i="3"/>
  <c r="Q26" i="3"/>
  <c r="P26" i="3"/>
  <c r="V26" i="3"/>
  <c r="O26" i="3"/>
  <c r="L26" i="3"/>
  <c r="M26" i="3"/>
  <c r="N26" i="3"/>
  <c r="U65" i="3"/>
  <c r="T65" i="3"/>
  <c r="Q65" i="3"/>
  <c r="V65" i="3"/>
  <c r="P65" i="3"/>
  <c r="S65" i="3"/>
  <c r="M65" i="3"/>
  <c r="N65" i="3"/>
  <c r="L65" i="3"/>
  <c r="R65" i="3"/>
  <c r="U69" i="3"/>
  <c r="T69" i="3"/>
  <c r="Q69" i="3"/>
  <c r="V69" i="3"/>
  <c r="S69" i="3"/>
  <c r="P69" i="3"/>
  <c r="O69" i="3"/>
  <c r="L69" i="3"/>
  <c r="R69" i="3"/>
  <c r="M69" i="3"/>
  <c r="U37" i="3"/>
  <c r="T37" i="3"/>
  <c r="V37" i="3"/>
  <c r="Q37" i="3"/>
  <c r="P37" i="3"/>
  <c r="O37" i="3"/>
  <c r="M37" i="3"/>
  <c r="S37" i="3"/>
  <c r="R37" i="3"/>
  <c r="N37" i="3"/>
  <c r="L37" i="3"/>
  <c r="U12" i="3"/>
  <c r="T12" i="3"/>
  <c r="V12" i="3"/>
  <c r="R12" i="3"/>
  <c r="Q12" i="3"/>
  <c r="S12" i="3"/>
  <c r="P12" i="3"/>
  <c r="N12" i="3"/>
  <c r="L12" i="3"/>
  <c r="M12" i="3"/>
  <c r="O12" i="3"/>
  <c r="U17" i="3"/>
  <c r="T17" i="3"/>
  <c r="S17" i="3"/>
  <c r="R17" i="3"/>
  <c r="Q17" i="3"/>
  <c r="P17" i="3"/>
  <c r="V17" i="3"/>
  <c r="M17" i="3"/>
  <c r="O17" i="3"/>
  <c r="L17" i="3"/>
  <c r="N17" i="3"/>
  <c r="E118" i="3"/>
  <c r="E106" i="3"/>
  <c r="E101" i="3"/>
  <c r="E88" i="3"/>
  <c r="E26" i="3"/>
  <c r="E65" i="3"/>
  <c r="E69" i="3"/>
  <c r="E37" i="3"/>
  <c r="E12" i="3"/>
  <c r="E17" i="3"/>
  <c r="G29" i="3"/>
  <c r="H115" i="3"/>
  <c r="I104" i="3"/>
  <c r="I87" i="3"/>
  <c r="I65" i="3"/>
  <c r="I37" i="3"/>
  <c r="I17" i="3"/>
  <c r="J88" i="3"/>
  <c r="J24" i="3"/>
  <c r="K101" i="3"/>
  <c r="K36" i="3"/>
  <c r="K35" i="3"/>
  <c r="L102" i="3"/>
  <c r="L70" i="3"/>
  <c r="L35" i="3"/>
  <c r="O101" i="3"/>
  <c r="R26" i="3"/>
  <c r="G36" i="3"/>
  <c r="H101" i="3"/>
  <c r="H65" i="3"/>
  <c r="H40" i="3"/>
  <c r="I74" i="3"/>
  <c r="I24" i="3"/>
  <c r="I59" i="3"/>
  <c r="J12" i="3"/>
  <c r="K95" i="3"/>
  <c r="L115" i="3"/>
  <c r="L29" i="3"/>
  <c r="F31" i="3"/>
  <c r="F76" i="3"/>
  <c r="F36" i="3"/>
  <c r="F25" i="3"/>
  <c r="F40" i="3"/>
  <c r="F35" i="3"/>
  <c r="F43" i="3"/>
  <c r="G122" i="3"/>
  <c r="G102" i="3"/>
  <c r="G74" i="3"/>
  <c r="G57" i="3"/>
  <c r="H122" i="3"/>
  <c r="H29" i="3"/>
  <c r="I118" i="3"/>
  <c r="J106" i="3"/>
  <c r="K118" i="3"/>
  <c r="K65" i="3"/>
  <c r="K12" i="3"/>
  <c r="S102" i="3"/>
  <c r="V125" i="3"/>
  <c r="S125" i="3"/>
  <c r="U125" i="3"/>
  <c r="Q125" i="3"/>
  <c r="N125" i="3"/>
  <c r="R125" i="3"/>
  <c r="O125" i="3"/>
  <c r="P125" i="3"/>
  <c r="T125" i="3"/>
  <c r="K125" i="3"/>
  <c r="V100" i="3"/>
  <c r="S100" i="3"/>
  <c r="U100" i="3"/>
  <c r="Q100" i="3"/>
  <c r="N100" i="3"/>
  <c r="T100" i="3"/>
  <c r="R100" i="3"/>
  <c r="O100" i="3"/>
  <c r="K100" i="3"/>
  <c r="M100" i="3"/>
  <c r="P100" i="3"/>
  <c r="V114" i="3"/>
  <c r="S114" i="3"/>
  <c r="U114" i="3"/>
  <c r="Q114" i="3"/>
  <c r="N114" i="3"/>
  <c r="T114" i="3"/>
  <c r="R114" i="3"/>
  <c r="O114" i="3"/>
  <c r="M114" i="3"/>
  <c r="P114" i="3"/>
  <c r="K114" i="3"/>
  <c r="V16" i="3"/>
  <c r="S16" i="3"/>
  <c r="U16" i="3"/>
  <c r="Q16" i="3"/>
  <c r="N16" i="3"/>
  <c r="T16" i="3"/>
  <c r="R16" i="3"/>
  <c r="O16" i="3"/>
  <c r="M16" i="3"/>
  <c r="K16" i="3"/>
  <c r="V87" i="3"/>
  <c r="S87" i="3"/>
  <c r="U87" i="3"/>
  <c r="Q87" i="3"/>
  <c r="N87" i="3"/>
  <c r="T87" i="3"/>
  <c r="R87" i="3"/>
  <c r="O87" i="3"/>
  <c r="M87" i="3"/>
  <c r="P87" i="3"/>
  <c r="K87" i="3"/>
  <c r="V81" i="3"/>
  <c r="S81" i="3"/>
  <c r="U81" i="3"/>
  <c r="Q81" i="3"/>
  <c r="N81" i="3"/>
  <c r="R81" i="3"/>
  <c r="O81" i="3"/>
  <c r="P81" i="3"/>
  <c r="M81" i="3"/>
  <c r="K81" i="3"/>
  <c r="V24" i="3"/>
  <c r="S24" i="3"/>
  <c r="U24" i="3"/>
  <c r="Q24" i="3"/>
  <c r="N24" i="3"/>
  <c r="T24" i="3"/>
  <c r="R24" i="3"/>
  <c r="O24" i="3"/>
  <c r="M24" i="3"/>
  <c r="L24" i="3"/>
  <c r="K24" i="3"/>
  <c r="P24" i="3"/>
  <c r="V75" i="3"/>
  <c r="S75" i="3"/>
  <c r="U75" i="3"/>
  <c r="Q75" i="3"/>
  <c r="N75" i="3"/>
  <c r="T75" i="3"/>
  <c r="R75" i="3"/>
  <c r="O75" i="3"/>
  <c r="P75" i="3"/>
  <c r="L75" i="3"/>
  <c r="M75" i="3"/>
  <c r="K75" i="3"/>
  <c r="T59" i="3"/>
  <c r="V59" i="3"/>
  <c r="S59" i="3"/>
  <c r="U59" i="3"/>
  <c r="Q59" i="3"/>
  <c r="N59" i="3"/>
  <c r="R59" i="3"/>
  <c r="O59" i="3"/>
  <c r="L59" i="3"/>
  <c r="M59" i="3"/>
  <c r="K59" i="3"/>
  <c r="P59" i="3"/>
  <c r="T10" i="3"/>
  <c r="V10" i="3"/>
  <c r="S10" i="3"/>
  <c r="U10" i="3"/>
  <c r="Q10" i="3"/>
  <c r="N10" i="3"/>
  <c r="O10" i="3"/>
  <c r="L10" i="3"/>
  <c r="R10" i="3"/>
  <c r="P10" i="3"/>
  <c r="M10" i="3"/>
  <c r="K10" i="3"/>
  <c r="T27" i="3"/>
  <c r="V27" i="3"/>
  <c r="S27" i="3"/>
  <c r="U27" i="3"/>
  <c r="R27" i="3"/>
  <c r="Q27" i="3"/>
  <c r="N27" i="3"/>
  <c r="O27" i="3"/>
  <c r="L27" i="3"/>
  <c r="M27" i="3"/>
  <c r="P27" i="3"/>
  <c r="K27" i="3"/>
  <c r="D121" i="3"/>
  <c r="D115" i="3"/>
  <c r="D74" i="3"/>
  <c r="D95" i="3"/>
  <c r="D29" i="3"/>
  <c r="D61" i="3"/>
  <c r="D21" i="3"/>
  <c r="D72" i="3"/>
  <c r="D23" i="3"/>
  <c r="D57" i="3"/>
  <c r="E125" i="3"/>
  <c r="E100" i="3"/>
  <c r="E114" i="3"/>
  <c r="E16" i="3"/>
  <c r="E87" i="3"/>
  <c r="E81" i="3"/>
  <c r="E24" i="3"/>
  <c r="E75" i="3"/>
  <c r="E59" i="3"/>
  <c r="E10" i="3"/>
  <c r="E27" i="3"/>
  <c r="G121" i="3"/>
  <c r="G115" i="3"/>
  <c r="G76" i="3"/>
  <c r="G65" i="3"/>
  <c r="H37" i="3"/>
  <c r="H43" i="3"/>
  <c r="I100" i="3"/>
  <c r="I29" i="3"/>
  <c r="J69" i="3"/>
  <c r="J10" i="3"/>
  <c r="K115" i="3"/>
  <c r="K31" i="3"/>
  <c r="K21" i="3"/>
  <c r="L114" i="3"/>
  <c r="L81" i="3"/>
  <c r="M125" i="3"/>
  <c r="O61" i="3"/>
  <c r="S115" i="3"/>
  <c r="F69" i="3"/>
  <c r="F37" i="3"/>
  <c r="F12" i="3"/>
  <c r="F17" i="3"/>
  <c r="G31" i="3"/>
  <c r="G75" i="3"/>
  <c r="G23" i="3"/>
  <c r="H106" i="3"/>
  <c r="H76" i="3"/>
  <c r="H21" i="3"/>
  <c r="H59" i="3"/>
  <c r="I101" i="3"/>
  <c r="I23" i="3"/>
  <c r="J125" i="3"/>
  <c r="J114" i="3"/>
  <c r="K25" i="3"/>
  <c r="K43" i="3"/>
  <c r="O65" i="3"/>
  <c r="T26" i="3"/>
  <c r="I16" i="3"/>
  <c r="J26" i="3"/>
  <c r="J75" i="3"/>
  <c r="K88" i="3"/>
  <c r="N69" i="3"/>
  <c r="T81" i="3"/>
  <c r="V122" i="3"/>
  <c r="U122" i="3"/>
  <c r="P122" i="3"/>
  <c r="R122" i="3"/>
  <c r="O122" i="3"/>
  <c r="S122" i="3"/>
  <c r="T122" i="3"/>
  <c r="Q122" i="3"/>
  <c r="N122" i="3"/>
  <c r="K122" i="3"/>
  <c r="J122" i="3"/>
  <c r="V102" i="3"/>
  <c r="U102" i="3"/>
  <c r="P102" i="3"/>
  <c r="T102" i="3"/>
  <c r="R102" i="3"/>
  <c r="O102" i="3"/>
  <c r="Q102" i="3"/>
  <c r="N102" i="3"/>
  <c r="K102" i="3"/>
  <c r="M102" i="3"/>
  <c r="J102" i="3"/>
  <c r="V104" i="3"/>
  <c r="S104" i="3"/>
  <c r="U104" i="3"/>
  <c r="P104" i="3"/>
  <c r="M104" i="3"/>
  <c r="R104" i="3"/>
  <c r="O104" i="3"/>
  <c r="Q104" i="3"/>
  <c r="N104" i="3"/>
  <c r="T104" i="3"/>
  <c r="K104" i="3"/>
  <c r="J104" i="3"/>
  <c r="V107" i="3"/>
  <c r="S107" i="3"/>
  <c r="U107" i="3"/>
  <c r="P107" i="3"/>
  <c r="M107" i="3"/>
  <c r="R107" i="3"/>
  <c r="O107" i="3"/>
  <c r="T107" i="3"/>
  <c r="Q107" i="3"/>
  <c r="N107" i="3"/>
  <c r="K107" i="3"/>
  <c r="J107" i="3"/>
  <c r="V70" i="3"/>
  <c r="S70" i="3"/>
  <c r="U70" i="3"/>
  <c r="T70" i="3"/>
  <c r="P70" i="3"/>
  <c r="M70" i="3"/>
  <c r="R70" i="3"/>
  <c r="O70" i="3"/>
  <c r="Q70" i="3"/>
  <c r="N70" i="3"/>
  <c r="K70" i="3"/>
  <c r="H70" i="3"/>
  <c r="J70" i="3"/>
  <c r="V77" i="3"/>
  <c r="S77" i="3"/>
  <c r="U77" i="3"/>
  <c r="P77" i="3"/>
  <c r="M77" i="3"/>
  <c r="R77" i="3"/>
  <c r="O77" i="3"/>
  <c r="T77" i="3"/>
  <c r="Q77" i="3"/>
  <c r="N77" i="3"/>
  <c r="K77" i="3"/>
  <c r="H77" i="3"/>
  <c r="J77" i="3"/>
  <c r="G77" i="3"/>
  <c r="V84" i="3"/>
  <c r="S84" i="3"/>
  <c r="U84" i="3"/>
  <c r="P84" i="3"/>
  <c r="M84" i="3"/>
  <c r="T84" i="3"/>
  <c r="R84" i="3"/>
  <c r="O84" i="3"/>
  <c r="Q84" i="3"/>
  <c r="N84" i="3"/>
  <c r="L84" i="3"/>
  <c r="K84" i="3"/>
  <c r="H84" i="3"/>
  <c r="J84" i="3"/>
  <c r="G84" i="3"/>
  <c r="V53" i="3"/>
  <c r="S53" i="3"/>
  <c r="U53" i="3"/>
  <c r="T53" i="3"/>
  <c r="P53" i="3"/>
  <c r="M53" i="3"/>
  <c r="R53" i="3"/>
  <c r="O53" i="3"/>
  <c r="L53" i="3"/>
  <c r="Q53" i="3"/>
  <c r="N53" i="3"/>
  <c r="K53" i="3"/>
  <c r="H53" i="3"/>
  <c r="J53" i="3"/>
  <c r="G53" i="3"/>
  <c r="V34" i="3"/>
  <c r="S34" i="3"/>
  <c r="U34" i="3"/>
  <c r="P34" i="3"/>
  <c r="M34" i="3"/>
  <c r="R34" i="3"/>
  <c r="O34" i="3"/>
  <c r="L34" i="3"/>
  <c r="T34" i="3"/>
  <c r="Q34" i="3"/>
  <c r="N34" i="3"/>
  <c r="K34" i="3"/>
  <c r="H34" i="3"/>
  <c r="J34" i="3"/>
  <c r="G34" i="3"/>
  <c r="V46" i="3"/>
  <c r="S46" i="3"/>
  <c r="U46" i="3"/>
  <c r="P46" i="3"/>
  <c r="M46" i="3"/>
  <c r="O46" i="3"/>
  <c r="L46" i="3"/>
  <c r="T46" i="3"/>
  <c r="R46" i="3"/>
  <c r="Q46" i="3"/>
  <c r="N46" i="3"/>
  <c r="K46" i="3"/>
  <c r="H46" i="3"/>
  <c r="J46" i="3"/>
  <c r="G46" i="3"/>
  <c r="D31" i="3"/>
  <c r="D76" i="3"/>
  <c r="D36" i="3"/>
  <c r="D25" i="3"/>
  <c r="D40" i="3"/>
  <c r="D35" i="3"/>
  <c r="D43" i="3"/>
  <c r="E122" i="3"/>
  <c r="E102" i="3"/>
  <c r="E104" i="3"/>
  <c r="E107" i="3"/>
  <c r="E70" i="3"/>
  <c r="E77" i="3"/>
  <c r="E84" i="3"/>
  <c r="E53" i="3"/>
  <c r="E34" i="3"/>
  <c r="E46" i="3"/>
  <c r="G88" i="3"/>
  <c r="G24" i="3"/>
  <c r="H26" i="3"/>
  <c r="H25" i="3"/>
  <c r="H23" i="3"/>
  <c r="H27" i="3"/>
  <c r="I26" i="3"/>
  <c r="I69" i="3"/>
  <c r="I12" i="3"/>
  <c r="J17" i="3"/>
  <c r="K69" i="3"/>
  <c r="K17" i="3"/>
  <c r="V121" i="3"/>
  <c r="U121" i="3"/>
  <c r="T121" i="3"/>
  <c r="P121" i="3"/>
  <c r="M121" i="3"/>
  <c r="R121" i="3"/>
  <c r="S121" i="3"/>
  <c r="Q121" i="3"/>
  <c r="N121" i="3"/>
  <c r="O121" i="3"/>
  <c r="J121" i="3"/>
  <c r="V115" i="3"/>
  <c r="U115" i="3"/>
  <c r="T115" i="3"/>
  <c r="P115" i="3"/>
  <c r="M115" i="3"/>
  <c r="R115" i="3"/>
  <c r="Q115" i="3"/>
  <c r="N115" i="3"/>
  <c r="J115" i="3"/>
  <c r="V74" i="3"/>
  <c r="U74" i="3"/>
  <c r="T74" i="3"/>
  <c r="P74" i="3"/>
  <c r="M74" i="3"/>
  <c r="S74" i="3"/>
  <c r="R74" i="3"/>
  <c r="Q74" i="3"/>
  <c r="N74" i="3"/>
  <c r="O74" i="3"/>
  <c r="J74" i="3"/>
  <c r="V95" i="3"/>
  <c r="U95" i="3"/>
  <c r="T95" i="3"/>
  <c r="P95" i="3"/>
  <c r="M95" i="3"/>
  <c r="R95" i="3"/>
  <c r="Q95" i="3"/>
  <c r="N95" i="3"/>
  <c r="O95" i="3"/>
  <c r="J95" i="3"/>
  <c r="S95" i="3"/>
  <c r="V29" i="3"/>
  <c r="U29" i="3"/>
  <c r="T29" i="3"/>
  <c r="P29" i="3"/>
  <c r="M29" i="3"/>
  <c r="R29" i="3"/>
  <c r="S29" i="3"/>
  <c r="Q29" i="3"/>
  <c r="N29" i="3"/>
  <c r="J29" i="3"/>
  <c r="O29" i="3"/>
  <c r="V61" i="3"/>
  <c r="U61" i="3"/>
  <c r="T61" i="3"/>
  <c r="S61" i="3"/>
  <c r="P61" i="3"/>
  <c r="M61" i="3"/>
  <c r="R61" i="3"/>
  <c r="Q61" i="3"/>
  <c r="N61" i="3"/>
  <c r="J61" i="3"/>
  <c r="V21" i="3"/>
  <c r="U21" i="3"/>
  <c r="T21" i="3"/>
  <c r="P21" i="3"/>
  <c r="M21" i="3"/>
  <c r="R21" i="3"/>
  <c r="S21" i="3"/>
  <c r="Q21" i="3"/>
  <c r="N21" i="3"/>
  <c r="J21" i="3"/>
  <c r="O21" i="3"/>
  <c r="V72" i="3"/>
  <c r="U72" i="3"/>
  <c r="T72" i="3"/>
  <c r="P72" i="3"/>
  <c r="M72" i="3"/>
  <c r="S72" i="3"/>
  <c r="R72" i="3"/>
  <c r="Q72" i="3"/>
  <c r="N72" i="3"/>
  <c r="L72" i="3"/>
  <c r="O72" i="3"/>
  <c r="J72" i="3"/>
  <c r="V23" i="3"/>
  <c r="U23" i="3"/>
  <c r="T23" i="3"/>
  <c r="P23" i="3"/>
  <c r="M23" i="3"/>
  <c r="R23" i="3"/>
  <c r="Q23" i="3"/>
  <c r="N23" i="3"/>
  <c r="S23" i="3"/>
  <c r="L23" i="3"/>
  <c r="J23" i="3"/>
  <c r="V57" i="3"/>
  <c r="U57" i="3"/>
  <c r="T57" i="3"/>
  <c r="P57" i="3"/>
  <c r="M57" i="3"/>
  <c r="S57" i="3"/>
  <c r="R57" i="3"/>
  <c r="Q57" i="3"/>
  <c r="N57" i="3"/>
  <c r="O57" i="3"/>
  <c r="J57" i="3"/>
  <c r="L57" i="3"/>
  <c r="C125" i="3"/>
  <c r="C100" i="3"/>
  <c r="C114" i="3"/>
  <c r="C16" i="3"/>
  <c r="C87" i="3"/>
  <c r="C81" i="3"/>
  <c r="C24" i="3"/>
  <c r="C75" i="3"/>
  <c r="C59" i="3"/>
  <c r="C10" i="3"/>
  <c r="C27" i="3"/>
  <c r="E121" i="3"/>
  <c r="E115" i="3"/>
  <c r="E74" i="3"/>
  <c r="E95" i="3"/>
  <c r="E29" i="3"/>
  <c r="E61" i="3"/>
  <c r="E21" i="3"/>
  <c r="E72" i="3"/>
  <c r="E23" i="3"/>
  <c r="E57" i="3"/>
  <c r="F125" i="3"/>
  <c r="F100" i="3"/>
  <c r="F114" i="3"/>
  <c r="F16" i="3"/>
  <c r="F87" i="3"/>
  <c r="F81" i="3"/>
  <c r="F24" i="3"/>
  <c r="F75" i="3"/>
  <c r="F59" i="3"/>
  <c r="F10" i="3"/>
  <c r="F27" i="3"/>
  <c r="G101" i="3"/>
  <c r="G35" i="3"/>
  <c r="G17" i="3"/>
  <c r="H118" i="3"/>
  <c r="H81" i="3"/>
  <c r="I107" i="3"/>
  <c r="I81" i="3"/>
  <c r="I75" i="3"/>
  <c r="I10" i="3"/>
  <c r="J101" i="3"/>
  <c r="J81" i="3"/>
  <c r="K106" i="3"/>
  <c r="K72" i="3"/>
  <c r="L125" i="3"/>
  <c r="L16" i="3"/>
  <c r="L21" i="3"/>
  <c r="AS562" i="2"/>
  <c r="AS646" i="2"/>
  <c r="AS683" i="2"/>
  <c r="AS690" i="2"/>
  <c r="AT726" i="2"/>
  <c r="AU704" i="2"/>
  <c r="AS162" i="2"/>
  <c r="AS653" i="2"/>
  <c r="AS588" i="2"/>
  <c r="AS384" i="2"/>
  <c r="AS53" i="2"/>
  <c r="AS465" i="2"/>
  <c r="AS385" i="2"/>
  <c r="AS256" i="2"/>
  <c r="AS155" i="2"/>
  <c r="AS3" i="2"/>
  <c r="AS444" i="2"/>
  <c r="AS549" i="2"/>
  <c r="AS163" i="2"/>
  <c r="AS24" i="2"/>
  <c r="AS457" i="2"/>
  <c r="AS125" i="2"/>
  <c r="AS451" i="2"/>
  <c r="AS314" i="2"/>
  <c r="AS524" i="2"/>
  <c r="AS303" i="2"/>
  <c r="AT633" i="2"/>
  <c r="AT125" i="2"/>
  <c r="AT95" i="2"/>
  <c r="AT702" i="2"/>
  <c r="AT505" i="2"/>
  <c r="AT365" i="2"/>
  <c r="AT584" i="2"/>
  <c r="AT421" i="2"/>
  <c r="AT591" i="2"/>
  <c r="AT665" i="2"/>
  <c r="AT88" i="2"/>
  <c r="AT701" i="2"/>
  <c r="AT21" i="2"/>
  <c r="AT107" i="2"/>
  <c r="AT314" i="2"/>
  <c r="AT104" i="2"/>
  <c r="AT417" i="2"/>
  <c r="AT209" i="2"/>
  <c r="AT93" i="2"/>
  <c r="AT80" i="2"/>
  <c r="AT186" i="2"/>
  <c r="AS144" i="2"/>
  <c r="AS382" i="2"/>
  <c r="AS160" i="2"/>
  <c r="AS305" i="2"/>
  <c r="AS726" i="2"/>
  <c r="AS505" i="2"/>
  <c r="AS100" i="2"/>
  <c r="AS417" i="2"/>
  <c r="AS424" i="2"/>
  <c r="AS268" i="2"/>
  <c r="AS459" i="2"/>
  <c r="AT258" i="2"/>
  <c r="AT294" i="2"/>
  <c r="AT641" i="2"/>
  <c r="AT282" i="2"/>
  <c r="AT378" i="2"/>
  <c r="AT290" i="2"/>
  <c r="AT670" i="2"/>
  <c r="AT601" i="2"/>
  <c r="AT451" i="2"/>
  <c r="AT241" i="2"/>
  <c r="AT100" i="2"/>
  <c r="AT420" i="2"/>
  <c r="AT604" i="2"/>
  <c r="AS711" i="2"/>
  <c r="AS687" i="2"/>
  <c r="AS364" i="2"/>
  <c r="AS554" i="2"/>
  <c r="AS543" i="2"/>
  <c r="AS343" i="2"/>
  <c r="AS304" i="2"/>
  <c r="AS629" i="2"/>
  <c r="AS666" i="2"/>
  <c r="AS580" i="2"/>
  <c r="AS371" i="2"/>
  <c r="AS677" i="2"/>
  <c r="AS56" i="2"/>
  <c r="AS253" i="2"/>
  <c r="AS550" i="2"/>
  <c r="AS633" i="2"/>
  <c r="AS290" i="2"/>
  <c r="AS665" i="2"/>
  <c r="AS209" i="2"/>
  <c r="AS504" i="2"/>
  <c r="AS157" i="2"/>
  <c r="AS574" i="2"/>
  <c r="AS540" i="2"/>
  <c r="AS497" i="2"/>
  <c r="AS593" i="2"/>
  <c r="AS721" i="2"/>
  <c r="AS184" i="2"/>
  <c r="AS413" i="2"/>
  <c r="AS667" i="2"/>
  <c r="AS447" i="2"/>
  <c r="AS102" i="2"/>
  <c r="AS181" i="2"/>
  <c r="AS352" i="2"/>
  <c r="AS350" i="2"/>
  <c r="AS329" i="2"/>
  <c r="AS672" i="2"/>
  <c r="AS38" i="2"/>
  <c r="AS60" i="2"/>
  <c r="AS30" i="2"/>
  <c r="AS394" i="2"/>
  <c r="AS645" i="2"/>
  <c r="AS288" i="2"/>
  <c r="AS4" i="2"/>
  <c r="AS400" i="2"/>
  <c r="AS660" i="2"/>
  <c r="AS16" i="2"/>
  <c r="AS72" i="2"/>
  <c r="AS12" i="2"/>
  <c r="AS537" i="2"/>
  <c r="AS501" i="2"/>
  <c r="AS623" i="2"/>
  <c r="AS495" i="2"/>
  <c r="AS311" i="2"/>
  <c r="AS139" i="2"/>
  <c r="AS29" i="2"/>
  <c r="AS636" i="2"/>
  <c r="AS262" i="2"/>
  <c r="AS206" i="2"/>
  <c r="AS121" i="2"/>
  <c r="AS211" i="2"/>
  <c r="AS134" i="2"/>
  <c r="AS392" i="2"/>
  <c r="AS84" i="2"/>
  <c r="AS533" i="2"/>
  <c r="AS90" i="2"/>
  <c r="AS51" i="2"/>
  <c r="AS381" i="2"/>
  <c r="AS515" i="2"/>
  <c r="AS555" i="2"/>
  <c r="AS485" i="2"/>
  <c r="AS70" i="2"/>
  <c r="AS341" i="2"/>
  <c r="AS95" i="2"/>
  <c r="AS584" i="2"/>
  <c r="AS701" i="2"/>
  <c r="AS89" i="2"/>
  <c r="AS587" i="2"/>
  <c r="AS363" i="2"/>
  <c r="AS235" i="2"/>
  <c r="AS170" i="2"/>
  <c r="AS22" i="2"/>
  <c r="AS675" i="2"/>
  <c r="AS300" i="2"/>
  <c r="AS528" i="2"/>
  <c r="AS36" i="2"/>
  <c r="AS517" i="2"/>
  <c r="AS337" i="2"/>
  <c r="AS700" i="2"/>
  <c r="AS565" i="2"/>
  <c r="AS147" i="2"/>
  <c r="AS244" i="2"/>
  <c r="AS378" i="2"/>
  <c r="AS591" i="2"/>
  <c r="AS104" i="2"/>
  <c r="AS546" i="2"/>
  <c r="AS11" i="2"/>
  <c r="AS340" i="2"/>
  <c r="AS733" i="2"/>
  <c r="AS425" i="2"/>
  <c r="AS727" i="2"/>
  <c r="AS674" i="2"/>
  <c r="AS191" i="2"/>
  <c r="AS159" i="2"/>
  <c r="AS513" i="2"/>
  <c r="AS647" i="2"/>
  <c r="AS255" i="2"/>
  <c r="AS694" i="2"/>
  <c r="AS657" i="2"/>
  <c r="AS640" i="2"/>
  <c r="AS713" i="2"/>
  <c r="AS441" i="2"/>
  <c r="AS188" i="2"/>
  <c r="AS472" i="2"/>
  <c r="AS561" i="2"/>
  <c r="AS128" i="2"/>
  <c r="AS716" i="2"/>
  <c r="AS692" i="2"/>
  <c r="AS66" i="2"/>
  <c r="AS132" i="2"/>
  <c r="AS536" i="2"/>
  <c r="AS619" i="2"/>
  <c r="AS496" i="2"/>
  <c r="AS275" i="2"/>
  <c r="AS374" i="2"/>
  <c r="AS572" i="2"/>
  <c r="AS526" i="2"/>
  <c r="AS328" i="2"/>
  <c r="AS697" i="2"/>
  <c r="AS582" i="2"/>
  <c r="AS19" i="2"/>
  <c r="AS712" i="2"/>
  <c r="AS642" i="2"/>
  <c r="AS407" i="2"/>
  <c r="AS570" i="2"/>
  <c r="AS522" i="2"/>
  <c r="AS661" i="2"/>
  <c r="AS722" i="2"/>
  <c r="AS516" i="2"/>
  <c r="AS676" i="2"/>
  <c r="AS586" i="2"/>
  <c r="AS269" i="2"/>
  <c r="AS603" i="2"/>
  <c r="AS39" i="2"/>
  <c r="AS654" i="2"/>
  <c r="AS464" i="2"/>
  <c r="AS283" i="2"/>
  <c r="AS625" i="2"/>
  <c r="AS251" i="2"/>
  <c r="AS318" i="2"/>
  <c r="AS641" i="2"/>
  <c r="AS601" i="2"/>
  <c r="AS604" i="2"/>
  <c r="AS186" i="2"/>
  <c r="AS106" i="2"/>
  <c r="AS286" i="2"/>
  <c r="AS559" i="2"/>
  <c r="AS133" i="2"/>
  <c r="AS706" i="2"/>
  <c r="AS228" i="2"/>
  <c r="AS490" i="2"/>
  <c r="AS609" i="2"/>
  <c r="AS511" i="2"/>
  <c r="AS201" i="2"/>
  <c r="AS717" i="2"/>
  <c r="AS725" i="2"/>
  <c r="AS474" i="2"/>
  <c r="AS427" i="2"/>
  <c r="AS226" i="2"/>
  <c r="AS271" i="2"/>
  <c r="AT638" i="2"/>
  <c r="AT281" i="2"/>
  <c r="AT490" i="2"/>
  <c r="AT409" i="2"/>
  <c r="AT137" i="2"/>
  <c r="AT502" i="2"/>
  <c r="AT719" i="2"/>
  <c r="AT609" i="2"/>
  <c r="AT308" i="2"/>
  <c r="AT383" i="2"/>
  <c r="AT600" i="2"/>
  <c r="AT229" i="2"/>
  <c r="AT511" i="2"/>
  <c r="AT453" i="2"/>
  <c r="AT489" i="2"/>
  <c r="AT32" i="2"/>
  <c r="AT41" i="2"/>
  <c r="AT201" i="2"/>
  <c r="AS466" i="2"/>
  <c r="AS732" i="2"/>
  <c r="AS535" i="2"/>
  <c r="AS336" i="2"/>
  <c r="AS480" i="2"/>
  <c r="AS294" i="2"/>
  <c r="AS670" i="2"/>
  <c r="AS88" i="2"/>
  <c r="AS80" i="2"/>
  <c r="AS393" i="2"/>
  <c r="AS607" i="2"/>
  <c r="AS519" i="2"/>
  <c r="AS415" i="2"/>
  <c r="AR415" i="2"/>
  <c r="AS704" i="2"/>
  <c r="AS627" i="2"/>
  <c r="AS680" i="2"/>
  <c r="AS719" i="2"/>
  <c r="AS229" i="2"/>
  <c r="AS41" i="2"/>
  <c r="AS605" i="2"/>
  <c r="AS167" i="2"/>
  <c r="AS45" i="2"/>
  <c r="AS608" i="2"/>
  <c r="AS61" i="2"/>
  <c r="AS260" i="2"/>
  <c r="AS531" i="2"/>
  <c r="AT695" i="2"/>
  <c r="AT228" i="2"/>
  <c r="AT680" i="2"/>
  <c r="AS372" i="2"/>
  <c r="AS154" i="2"/>
  <c r="AS708" i="2"/>
  <c r="AS274" i="2"/>
  <c r="AS246" i="2"/>
  <c r="AS373" i="2"/>
  <c r="AS620" i="2"/>
  <c r="AS176" i="2"/>
  <c r="AS135" i="2"/>
  <c r="AS548" i="2"/>
  <c r="AS718" i="2"/>
  <c r="AS146" i="2"/>
  <c r="AS71" i="2"/>
  <c r="AS460" i="2"/>
  <c r="AS120" i="2"/>
  <c r="AS20" i="2"/>
  <c r="AS116" i="2"/>
  <c r="AS313" i="2"/>
  <c r="AS158" i="2"/>
  <c r="AS312" i="2"/>
  <c r="AS469" i="2"/>
  <c r="AS122" i="2"/>
  <c r="AS702" i="2"/>
  <c r="AS241" i="2"/>
  <c r="AS107" i="2"/>
  <c r="AS82" i="2"/>
  <c r="AS218" i="2"/>
  <c r="AS81" i="2"/>
  <c r="AS397" i="2"/>
  <c r="AS643" i="2"/>
  <c r="AS638" i="2"/>
  <c r="AS237" i="2"/>
  <c r="AS137" i="2"/>
  <c r="AS383" i="2"/>
  <c r="AS489" i="2"/>
  <c r="AS366" i="2"/>
  <c r="AS324" i="2"/>
  <c r="AS473" i="2"/>
  <c r="AS127" i="2"/>
  <c r="AS494" i="2"/>
  <c r="AS150" i="2"/>
  <c r="AS165" i="2"/>
  <c r="AT706" i="2"/>
  <c r="AT627" i="2"/>
  <c r="AT440" i="2"/>
  <c r="AS699" i="2"/>
  <c r="AS482" i="2"/>
  <c r="AS279" i="2"/>
  <c r="AS655" i="2"/>
  <c r="AS569" i="2"/>
  <c r="AS651" i="2"/>
  <c r="AS615" i="2"/>
  <c r="AS563" i="2"/>
  <c r="AS266" i="2"/>
  <c r="AS234" i="2"/>
  <c r="AS696" i="2"/>
  <c r="AS709" i="2"/>
  <c r="AS731" i="2"/>
  <c r="AS47" i="2"/>
  <c r="AS297" i="2"/>
  <c r="AS166" i="2"/>
  <c r="AS512" i="2"/>
  <c r="AS479" i="2"/>
  <c r="AS449" i="2"/>
  <c r="AS151" i="2"/>
  <c r="AS338" i="2"/>
  <c r="AS50" i="2"/>
  <c r="AS282" i="2"/>
  <c r="AS421" i="2"/>
  <c r="AS21" i="2"/>
  <c r="AS109" i="2"/>
  <c r="AS594" i="2"/>
  <c r="AS500" i="2"/>
  <c r="AS270" i="2"/>
  <c r="AS710" i="2"/>
  <c r="AS695" i="2"/>
  <c r="AS281" i="2"/>
  <c r="AS409" i="2"/>
  <c r="AS308" i="2"/>
  <c r="AS453" i="2"/>
  <c r="AS68" i="2"/>
  <c r="AS673" i="2"/>
  <c r="AS560" i="2"/>
  <c r="AS18" i="2"/>
  <c r="AS353" i="2"/>
  <c r="AS34" i="2"/>
  <c r="AS498" i="2"/>
  <c r="AT704" i="2"/>
  <c r="AT705" i="2"/>
  <c r="AT237" i="2"/>
  <c r="AS656" i="2"/>
  <c r="AS527" i="2"/>
  <c r="AS598" i="2"/>
  <c r="AS398" i="2"/>
  <c r="AS380" i="2"/>
  <c r="AS367" i="2"/>
  <c r="AS509" i="2"/>
  <c r="AS198" i="2"/>
  <c r="AS59" i="2"/>
  <c r="AS315" i="2"/>
  <c r="AS606" i="2"/>
  <c r="AS261" i="2"/>
  <c r="AS487" i="2"/>
  <c r="AS346" i="2"/>
  <c r="AS428" i="2"/>
  <c r="AS403" i="2"/>
  <c r="AS552" i="2"/>
  <c r="AS406" i="2"/>
  <c r="AS488" i="2"/>
  <c r="AS258" i="2"/>
  <c r="AS365" i="2"/>
  <c r="AS420" i="2"/>
  <c r="AS93" i="2"/>
  <c r="AS306" i="2"/>
  <c r="AS359" i="2"/>
  <c r="AS703" i="2"/>
  <c r="AS190" i="2"/>
  <c r="AS356" i="2"/>
  <c r="AS705" i="2"/>
  <c r="AS440" i="2"/>
  <c r="AS502" i="2"/>
  <c r="AS600" i="2"/>
  <c r="AS32" i="2"/>
  <c r="AS8" i="2"/>
  <c r="AS94" i="2"/>
  <c r="AS436" i="2"/>
  <c r="AS287" i="2"/>
  <c r="AS698" i="2"/>
  <c r="AS239" i="2"/>
  <c r="AS96" i="2"/>
  <c r="AS720" i="2"/>
  <c r="AS648" i="2"/>
  <c r="AS728" i="2"/>
  <c r="AS529" i="2"/>
  <c r="AS360" i="2"/>
  <c r="AS476" i="2"/>
  <c r="AS662" i="2"/>
  <c r="AS442" i="2"/>
  <c r="AS67" i="2"/>
  <c r="AS664" i="2"/>
  <c r="AS193" i="2"/>
  <c r="AS399" i="2"/>
  <c r="AS715" i="2"/>
  <c r="AS481" i="2"/>
  <c r="AS405" i="2"/>
  <c r="AS117" i="2"/>
  <c r="AS454" i="2"/>
  <c r="AS323" i="2"/>
  <c r="AS203" i="2"/>
  <c r="AS477" i="2"/>
  <c r="AS145" i="2"/>
  <c r="AS621" i="2"/>
  <c r="AS410" i="2"/>
  <c r="AS280" i="2"/>
  <c r="AS178" i="2"/>
  <c r="AS585" i="2"/>
  <c r="AS289" i="2"/>
  <c r="AS230" i="2"/>
  <c r="AS573" i="2"/>
  <c r="AS2" i="2"/>
  <c r="AS534" i="2"/>
  <c r="AS332" i="2"/>
  <c r="AS112" i="2"/>
  <c r="AS558" i="2"/>
  <c r="AS65" i="2"/>
  <c r="AS231" i="2"/>
  <c r="AS236" i="2"/>
  <c r="AS611" i="2"/>
  <c r="AS54" i="2"/>
  <c r="AS430" i="2"/>
  <c r="AS387" i="2"/>
  <c r="AS681" i="2"/>
  <c r="AS375" i="2"/>
  <c r="AS723" i="2"/>
  <c r="AS659" i="2"/>
  <c r="AS143" i="2"/>
  <c r="AS730" i="2"/>
  <c r="AS506" i="2"/>
  <c r="AS650" i="2"/>
  <c r="AS15" i="2"/>
  <c r="AS613" i="2"/>
  <c r="AS263" i="2"/>
  <c r="AS684" i="2"/>
  <c r="AS7" i="2"/>
  <c r="AS624" i="2"/>
  <c r="AS293" i="2"/>
  <c r="AS349" i="2"/>
  <c r="AS626" i="2"/>
  <c r="AS207" i="2"/>
  <c r="AS174" i="2"/>
  <c r="AS302" i="2"/>
  <c r="AS376" i="2"/>
  <c r="AS115" i="2"/>
  <c r="AS518" i="2"/>
  <c r="AS204" i="2"/>
  <c r="AS49" i="2"/>
  <c r="AS639" i="2"/>
  <c r="AS458" i="2"/>
  <c r="AS652" i="2"/>
  <c r="AS242" i="2"/>
  <c r="AS119" i="2"/>
  <c r="AS386" i="2"/>
  <c r="AS335" i="2"/>
  <c r="AS48" i="2"/>
  <c r="AS43" i="2"/>
  <c r="AS679" i="2"/>
  <c r="AS44" i="2"/>
  <c r="AS483" i="2"/>
  <c r="AS448" i="2"/>
  <c r="AS370" i="2"/>
  <c r="AS581" i="2"/>
  <c r="AS391" i="2"/>
  <c r="AS361" i="2"/>
  <c r="AT711" i="2"/>
  <c r="AT687" i="2"/>
  <c r="AT364" i="2"/>
  <c r="AT554" i="2"/>
  <c r="AT543" i="2"/>
  <c r="AT343" i="2"/>
  <c r="AT304" i="2"/>
  <c r="AT629" i="2"/>
  <c r="AT666" i="2"/>
  <c r="AT580" i="2"/>
  <c r="AT371" i="2"/>
  <c r="AT558" i="2"/>
  <c r="AT65" i="2"/>
  <c r="AT231" i="2"/>
  <c r="AT236" i="2"/>
  <c r="AT611" i="2"/>
  <c r="AT54" i="2"/>
  <c r="AT430" i="2"/>
  <c r="AT387" i="2"/>
  <c r="AT681" i="2"/>
  <c r="AT375" i="2"/>
  <c r="AT723" i="2"/>
  <c r="AT659" i="2"/>
  <c r="AT143" i="2"/>
  <c r="AT730" i="2"/>
  <c r="AT506" i="2"/>
  <c r="AT650" i="2"/>
  <c r="AT15" i="2"/>
  <c r="AT613" i="2"/>
  <c r="AT263" i="2"/>
  <c r="AT684" i="2"/>
  <c r="AT7" i="2"/>
  <c r="AT624" i="2"/>
  <c r="AT293" i="2"/>
  <c r="AR335" i="2"/>
  <c r="AT703" i="2"/>
  <c r="AT519" i="2"/>
  <c r="AT559" i="2"/>
  <c r="AT235" i="2"/>
  <c r="AT270" i="2"/>
  <c r="AT397" i="2"/>
  <c r="AT733" i="2"/>
  <c r="AT540" i="2"/>
  <c r="AT190" i="2"/>
  <c r="AT415" i="2"/>
  <c r="AT133" i="2"/>
  <c r="AT170" i="2"/>
  <c r="AT710" i="2"/>
  <c r="AT643" i="2"/>
  <c r="AT425" i="2"/>
  <c r="AT497" i="2"/>
  <c r="AT356" i="2"/>
  <c r="AT22" i="2"/>
  <c r="AT593" i="2"/>
  <c r="AT721" i="2"/>
  <c r="AT184" i="2"/>
  <c r="AT413" i="2"/>
  <c r="AT667" i="2"/>
  <c r="AT447" i="2"/>
  <c r="AT102" i="2"/>
  <c r="AT181" i="2"/>
  <c r="AT352" i="2"/>
  <c r="AT350" i="2"/>
  <c r="AT329" i="2"/>
  <c r="AT672" i="2"/>
  <c r="AT38" i="2"/>
  <c r="AT60" i="2"/>
  <c r="AT30" i="2"/>
  <c r="AT394" i="2"/>
  <c r="AT645" i="2"/>
  <c r="AT288" i="2"/>
  <c r="AT4" i="2"/>
  <c r="AT400" i="2"/>
  <c r="AT660" i="2"/>
  <c r="AT16" i="2"/>
  <c r="AT72" i="2"/>
  <c r="AT12" i="2"/>
  <c r="AT537" i="2"/>
  <c r="AT501" i="2"/>
  <c r="AT623" i="2"/>
  <c r="AT495" i="2"/>
  <c r="AT311" i="2"/>
  <c r="AT139" i="2"/>
  <c r="AT29" i="2"/>
  <c r="AT636" i="2"/>
  <c r="AT262" i="2"/>
  <c r="AT206" i="2"/>
  <c r="AT121" i="2"/>
  <c r="AT211" i="2"/>
  <c r="AT134" i="2"/>
  <c r="AT392" i="2"/>
  <c r="AT84" i="2"/>
  <c r="AT533" i="2"/>
  <c r="AT90" i="2"/>
  <c r="AT51" i="2"/>
  <c r="AT381" i="2"/>
  <c r="AR235" i="2"/>
  <c r="AR540" i="2"/>
  <c r="AR190" i="2"/>
  <c r="AR22" i="2"/>
  <c r="AR184" i="2"/>
  <c r="AR667" i="2"/>
  <c r="AR447" i="2"/>
  <c r="AR102" i="2"/>
  <c r="AR60" i="2"/>
  <c r="AR72" i="2"/>
  <c r="AS411" i="2"/>
  <c r="AS649" i="2"/>
  <c r="AS216" i="2"/>
  <c r="AS267" i="2"/>
  <c r="AS599" i="2"/>
  <c r="AS168" i="2"/>
  <c r="AS199" i="2"/>
  <c r="AS530" i="2"/>
  <c r="AS164" i="2"/>
  <c r="AS729" i="2"/>
  <c r="AS78" i="2"/>
  <c r="AS390" i="2"/>
  <c r="AS309" i="2"/>
  <c r="AS492" i="2"/>
  <c r="AS196" i="2"/>
  <c r="AS37" i="2"/>
  <c r="AS637" i="2"/>
  <c r="AS138" i="2"/>
  <c r="AS183" i="2"/>
  <c r="AS551" i="2"/>
  <c r="AS273" i="2"/>
  <c r="AS344" i="2"/>
  <c r="AS575" i="2"/>
  <c r="AS691" i="2"/>
  <c r="AS538" i="2"/>
  <c r="AS419" i="2"/>
  <c r="AS396" i="2"/>
  <c r="AS433" i="2"/>
  <c r="AS342" i="2"/>
  <c r="AS307" i="2"/>
  <c r="AS445" i="2"/>
  <c r="AS142" i="2"/>
  <c r="AS232" i="2"/>
  <c r="AS257" i="2"/>
  <c r="AS576" i="2"/>
  <c r="AS245" i="2"/>
  <c r="AS351" i="2"/>
  <c r="AS285" i="2"/>
  <c r="AS325" i="2"/>
  <c r="AS493" i="2"/>
  <c r="AS86" i="2"/>
  <c r="AS355" i="2"/>
  <c r="AS222" i="2"/>
  <c r="AS124" i="2"/>
  <c r="AS435" i="2"/>
  <c r="AS357" i="2"/>
  <c r="AS628" i="2"/>
  <c r="AS663" i="2"/>
  <c r="AS389" i="2"/>
  <c r="AT727" i="2"/>
  <c r="AT675" i="2"/>
  <c r="AT674" i="2"/>
  <c r="AT300" i="2"/>
  <c r="AT191" i="2"/>
  <c r="AT528" i="2"/>
  <c r="AT159" i="2"/>
  <c r="AT36" i="2"/>
  <c r="AT513" i="2"/>
  <c r="AT647" i="2"/>
  <c r="AT517" i="2"/>
  <c r="AT255" i="2"/>
  <c r="AT411" i="2"/>
  <c r="AT649" i="2"/>
  <c r="AT216" i="2"/>
  <c r="AT267" i="2"/>
  <c r="AT599" i="2"/>
  <c r="AT168" i="2"/>
  <c r="AT199" i="2"/>
  <c r="AT530" i="2"/>
  <c r="AT164" i="2"/>
  <c r="AT729" i="2"/>
  <c r="AT78" i="2"/>
  <c r="AT390" i="2"/>
  <c r="AT309" i="2"/>
  <c r="AT492" i="2"/>
  <c r="AT196" i="2"/>
  <c r="AT37" i="2"/>
  <c r="AT637" i="2"/>
  <c r="AT138" i="2"/>
  <c r="AT183" i="2"/>
  <c r="AT551" i="2"/>
  <c r="AT273" i="2"/>
  <c r="AS233" i="2"/>
  <c r="AS354" i="2"/>
  <c r="AS556" i="2"/>
  <c r="AS92" i="2"/>
  <c r="AS682" i="2"/>
  <c r="AS208" i="2"/>
  <c r="AS503" i="2"/>
  <c r="AS149" i="2"/>
  <c r="AS252" i="2"/>
  <c r="AS462" i="2"/>
  <c r="AS520" i="2"/>
  <c r="AS298" i="2"/>
  <c r="AS532" i="2"/>
  <c r="AS429" i="2"/>
  <c r="AS486" i="2"/>
  <c r="AS568" i="2"/>
  <c r="AS439" i="2"/>
  <c r="AS77" i="2"/>
  <c r="AS566" i="2"/>
  <c r="AS471" i="2"/>
  <c r="AS616" i="2"/>
  <c r="AS224" i="2"/>
  <c r="AS514" i="2"/>
  <c r="AS322" i="2"/>
  <c r="AS171" i="2"/>
  <c r="AS669" i="2"/>
  <c r="AS272" i="2"/>
  <c r="AS212" i="2"/>
  <c r="AS25" i="2"/>
  <c r="AS443" i="2"/>
  <c r="AS450" i="2"/>
  <c r="AS79" i="2"/>
  <c r="AS277" i="2"/>
  <c r="AS668" i="2"/>
  <c r="AS456" i="2"/>
  <c r="AS426" i="2"/>
  <c r="AS326" i="2"/>
  <c r="AT694" i="2"/>
  <c r="AT657" i="2"/>
  <c r="AT640" i="2"/>
  <c r="AT713" i="2"/>
  <c r="AT441" i="2"/>
  <c r="AT188" i="2"/>
  <c r="AT472" i="2"/>
  <c r="AT561" i="2"/>
  <c r="AT128" i="2"/>
  <c r="AT716" i="2"/>
  <c r="AT692" i="2"/>
  <c r="AT66" i="2"/>
  <c r="AT132" i="2"/>
  <c r="AT536" i="2"/>
  <c r="AT619" i="2"/>
  <c r="AT496" i="2"/>
  <c r="AT275" i="2"/>
  <c r="AT374" i="2"/>
  <c r="AT572" i="2"/>
  <c r="AT526" i="2"/>
  <c r="AT328" i="2"/>
  <c r="AT697" i="2"/>
  <c r="AT582" i="2"/>
  <c r="AT19" i="2"/>
  <c r="AT233" i="2"/>
  <c r="AT354" i="2"/>
  <c r="AT556" i="2"/>
  <c r="AT92" i="2"/>
  <c r="AT682" i="2"/>
  <c r="AT208" i="2"/>
  <c r="AT503" i="2"/>
  <c r="AT149" i="2"/>
  <c r="AT252" i="2"/>
  <c r="AT462" i="2"/>
  <c r="AT520" i="2"/>
  <c r="AT298" i="2"/>
  <c r="AT532" i="2"/>
  <c r="AT429" i="2"/>
  <c r="AT486" i="2"/>
  <c r="AT568" i="2"/>
  <c r="AT439" i="2"/>
  <c r="AT77" i="2"/>
  <c r="AT566" i="2"/>
  <c r="AT471" i="2"/>
  <c r="AT616" i="2"/>
  <c r="AT224" i="2"/>
  <c r="AR486" i="2"/>
  <c r="AS141" i="2"/>
  <c r="AS597" i="2"/>
  <c r="AS707" i="2"/>
  <c r="AS539" i="2"/>
  <c r="AS470" i="2"/>
  <c r="AS28" i="2"/>
  <c r="AS379" i="2"/>
  <c r="AS64" i="2"/>
  <c r="AS345" i="2"/>
  <c r="AS319" i="2"/>
  <c r="AS658" i="2"/>
  <c r="AS227" i="2"/>
  <c r="AS172" i="2"/>
  <c r="AS614" i="2"/>
  <c r="AS75" i="2"/>
  <c r="AS579" i="2"/>
  <c r="AS205" i="2"/>
  <c r="AS31" i="2"/>
  <c r="AS296" i="2"/>
  <c r="AS249" i="2"/>
  <c r="AS83" i="2"/>
  <c r="AS265" i="2"/>
  <c r="AS200" i="2"/>
  <c r="AS438" i="2"/>
  <c r="AS408" i="2"/>
  <c r="AS129" i="2"/>
  <c r="AS395" i="2"/>
  <c r="AS156" i="2"/>
  <c r="AS416" i="2"/>
  <c r="AS52" i="2"/>
  <c r="AS6" i="2"/>
  <c r="AS40" i="2"/>
  <c r="AS197" i="2"/>
  <c r="AS402" i="2"/>
  <c r="AS317" i="2"/>
  <c r="AS369" i="2"/>
  <c r="AS478" i="2"/>
  <c r="AS437" i="2"/>
  <c r="AS238" i="2"/>
  <c r="AS248" i="2"/>
  <c r="AS292" i="2"/>
  <c r="AS523" i="2"/>
  <c r="AS152" i="2"/>
  <c r="AS91" i="2"/>
  <c r="AS99" i="2"/>
  <c r="AS545" i="2"/>
  <c r="AS73" i="2"/>
  <c r="AT712" i="2"/>
  <c r="AT642" i="2"/>
  <c r="AT407" i="2"/>
  <c r="AT570" i="2"/>
  <c r="AT522" i="2"/>
  <c r="AT661" i="2"/>
  <c r="AT722" i="2"/>
  <c r="AT516" i="2"/>
  <c r="AT676" i="2"/>
  <c r="AT586" i="2"/>
  <c r="AT269" i="2"/>
  <c r="AT603" i="2"/>
  <c r="AT39" i="2"/>
  <c r="AT654" i="2"/>
  <c r="AT141" i="2"/>
  <c r="AT597" i="2"/>
  <c r="AT707" i="2"/>
  <c r="AT539" i="2"/>
  <c r="AT470" i="2"/>
  <c r="AT28" i="2"/>
  <c r="AT379" i="2"/>
  <c r="AT64" i="2"/>
  <c r="AT345" i="2"/>
  <c r="AT319" i="2"/>
  <c r="AT658" i="2"/>
  <c r="AT227" i="2"/>
  <c r="AT172" i="2"/>
  <c r="AT614" i="2"/>
  <c r="AT75" i="2"/>
  <c r="AT579" i="2"/>
  <c r="AT205" i="2"/>
  <c r="AT31" i="2"/>
  <c r="AT296" i="2"/>
  <c r="AT249" i="2"/>
  <c r="AT68" i="2"/>
  <c r="AT366" i="2"/>
  <c r="AT8" i="2"/>
  <c r="AT605" i="2"/>
  <c r="AT673" i="2"/>
  <c r="AT717" i="2"/>
  <c r="AT324" i="2"/>
  <c r="AT94" i="2"/>
  <c r="AT167" i="2"/>
  <c r="AT560" i="2"/>
  <c r="AT473" i="2"/>
  <c r="AT725" i="2"/>
  <c r="AT436" i="2"/>
  <c r="AT45" i="2"/>
  <c r="AT18" i="2"/>
  <c r="AT127" i="2"/>
  <c r="AT474" i="2"/>
  <c r="AT287" i="2"/>
  <c r="AT608" i="2"/>
  <c r="AT353" i="2"/>
  <c r="AT494" i="2"/>
  <c r="AT427" i="2"/>
  <c r="AT698" i="2"/>
  <c r="AT61" i="2"/>
  <c r="AT34" i="2"/>
  <c r="AT150" i="2"/>
  <c r="AT226" i="2"/>
  <c r="AT239" i="2"/>
  <c r="AT260" i="2"/>
  <c r="AT498" i="2"/>
  <c r="AT165" i="2"/>
  <c r="AT271" i="2"/>
  <c r="AT96" i="2"/>
  <c r="AT531" i="2"/>
  <c r="AR228" i="2"/>
  <c r="AR281" i="2"/>
  <c r="AR237" i="2"/>
  <c r="AR409" i="2"/>
  <c r="AR137" i="2"/>
  <c r="AR229" i="2"/>
  <c r="AR453" i="2"/>
  <c r="AR32" i="2"/>
  <c r="AR41" i="2"/>
  <c r="AR201" i="2"/>
  <c r="AR68" i="2"/>
  <c r="AR8" i="2"/>
  <c r="AR94" i="2"/>
  <c r="AR167" i="2"/>
  <c r="AR560" i="2"/>
  <c r="AR45" i="2"/>
  <c r="AR18" i="2"/>
  <c r="AR127" i="2"/>
  <c r="AR353" i="2"/>
  <c r="AR427" i="2"/>
  <c r="AR34" i="2"/>
  <c r="AR150" i="2"/>
  <c r="AR498" i="2"/>
  <c r="AR96" i="2"/>
  <c r="AR531" i="2"/>
  <c r="AU706" i="2"/>
  <c r="AU695" i="2"/>
  <c r="AU638" i="2"/>
  <c r="AU705" i="2"/>
  <c r="AU627" i="2"/>
  <c r="AU228" i="2"/>
  <c r="AU281" i="2"/>
  <c r="AU237" i="2"/>
  <c r="AU440" i="2"/>
  <c r="AU680" i="2"/>
  <c r="AU490" i="2"/>
  <c r="AU409" i="2"/>
  <c r="AU137" i="2"/>
  <c r="AU502" i="2"/>
  <c r="AU719" i="2"/>
  <c r="AU609" i="2"/>
  <c r="AU308" i="2"/>
  <c r="AU383" i="2"/>
  <c r="AU600" i="2"/>
  <c r="AU229" i="2"/>
  <c r="AU511" i="2"/>
  <c r="AU453" i="2"/>
  <c r="AU489" i="2"/>
  <c r="AU32" i="2"/>
  <c r="AU41" i="2"/>
  <c r="AU201" i="2"/>
  <c r="AU68" i="2"/>
  <c r="AU366" i="2"/>
  <c r="AU8" i="2"/>
  <c r="AS578" i="2"/>
  <c r="AS33" i="2"/>
  <c r="AS418" i="2"/>
  <c r="AS284" i="2"/>
  <c r="AS210" i="2"/>
  <c r="AS330" i="2"/>
  <c r="AS276" i="2"/>
  <c r="AS254" i="2"/>
  <c r="AS547" i="2"/>
  <c r="AS103" i="2"/>
  <c r="AS153" i="2"/>
  <c r="AS195" i="2"/>
  <c r="AS189" i="2"/>
  <c r="AS422" i="2"/>
  <c r="AS55" i="2"/>
  <c r="AS264" i="2"/>
  <c r="AS316" i="2"/>
  <c r="AS23" i="2"/>
  <c r="AS688" i="2"/>
  <c r="AS686" i="2"/>
  <c r="AS179" i="2"/>
  <c r="AS299" i="2"/>
  <c r="AS180" i="2"/>
  <c r="AS101" i="2"/>
  <c r="AS644" i="2"/>
  <c r="AS564" i="2"/>
  <c r="AS541" i="2"/>
  <c r="AS557" i="2"/>
  <c r="AS334" i="2"/>
  <c r="AS595" i="2"/>
  <c r="AS631" i="2"/>
  <c r="AS602" i="2"/>
  <c r="AS461" i="2"/>
  <c r="AS567" i="2"/>
  <c r="AS278" i="2"/>
  <c r="AS320" i="2"/>
  <c r="AS169" i="2"/>
  <c r="AS221" i="2"/>
  <c r="AS671" i="2"/>
  <c r="AS542" i="2"/>
  <c r="AT699" i="2"/>
  <c r="AT372" i="2"/>
  <c r="AT482" i="2"/>
  <c r="AT154" i="2"/>
  <c r="AT279" i="2"/>
  <c r="AT708" i="2"/>
  <c r="AT655" i="2"/>
  <c r="AT274" i="2"/>
  <c r="AT246" i="2"/>
  <c r="AT373" i="2"/>
  <c r="AT620" i="2"/>
  <c r="AT176" i="2"/>
  <c r="AT135" i="2"/>
  <c r="AT548" i="2"/>
  <c r="AT718" i="2"/>
  <c r="AT146" i="2"/>
  <c r="AT71" i="2"/>
  <c r="AT460" i="2"/>
  <c r="AT120" i="2"/>
  <c r="AT20" i="2"/>
  <c r="AT116" i="2"/>
  <c r="AT578" i="2"/>
  <c r="AT33" i="2"/>
  <c r="AT418" i="2"/>
  <c r="AT284" i="2"/>
  <c r="AT210" i="2"/>
  <c r="AT330" i="2"/>
  <c r="AT276" i="2"/>
  <c r="AT254" i="2"/>
  <c r="AT547" i="2"/>
  <c r="AT103" i="2"/>
  <c r="AT153" i="2"/>
  <c r="AT195" i="2"/>
  <c r="AT189" i="2"/>
  <c r="AT422" i="2"/>
  <c r="AT55" i="2"/>
  <c r="AT264" i="2"/>
  <c r="AT316" i="2"/>
  <c r="AT23" i="2"/>
  <c r="AT688" i="2"/>
  <c r="AT686" i="2"/>
  <c r="AT179" i="2"/>
  <c r="AT299" i="2"/>
  <c r="AT180" i="2"/>
  <c r="AS35" i="2"/>
  <c r="AS583" i="2"/>
  <c r="AS685" i="2"/>
  <c r="AS321" i="2"/>
  <c r="AS123" i="2"/>
  <c r="AS714" i="2"/>
  <c r="AS17" i="2"/>
  <c r="AS327" i="2"/>
  <c r="AS240" i="2"/>
  <c r="AS589" i="2"/>
  <c r="AS126" i="2"/>
  <c r="AS27" i="2"/>
  <c r="AS161" i="2"/>
  <c r="AS63" i="2"/>
  <c r="AS225" i="2"/>
  <c r="AS467" i="2"/>
  <c r="AS187" i="2"/>
  <c r="AS136" i="2"/>
  <c r="AS140" i="2"/>
  <c r="AS446" i="2"/>
  <c r="AS617" i="2"/>
  <c r="AS259" i="2"/>
  <c r="AS475" i="2"/>
  <c r="AS243" i="2"/>
  <c r="AS404" i="2"/>
  <c r="AS596" i="2"/>
  <c r="AS331" i="2"/>
  <c r="AS46" i="2"/>
  <c r="AS689" i="2"/>
  <c r="AS69" i="2"/>
  <c r="AS295" i="2"/>
  <c r="AS592" i="2"/>
  <c r="AS131" i="2"/>
  <c r="AS219" i="2"/>
  <c r="AS26" i="2"/>
  <c r="AS214" i="2"/>
  <c r="AS217" i="2"/>
  <c r="AS148" i="2"/>
  <c r="AS105" i="2"/>
  <c r="AS388" i="2"/>
  <c r="AS291" i="2"/>
  <c r="AS87" i="2"/>
  <c r="AS247" i="2"/>
  <c r="AS213" i="2"/>
  <c r="AS434" i="2"/>
  <c r="AS577" i="2"/>
  <c r="AS118" i="2"/>
  <c r="AS612" i="2"/>
  <c r="AT569" i="2"/>
  <c r="AT651" i="2"/>
  <c r="AT615" i="2"/>
  <c r="AT563" i="2"/>
  <c r="AT266" i="2"/>
  <c r="AT234" i="2"/>
  <c r="AT696" i="2"/>
  <c r="AT709" i="2"/>
  <c r="AT731" i="2"/>
  <c r="AT47" i="2"/>
  <c r="AT297" i="2"/>
  <c r="AT166" i="2"/>
  <c r="AT512" i="2"/>
  <c r="AT35" i="2"/>
  <c r="AT583" i="2"/>
  <c r="AT685" i="2"/>
  <c r="AT321" i="2"/>
  <c r="AT123" i="2"/>
  <c r="AT714" i="2"/>
  <c r="AT17" i="2"/>
  <c r="AT327" i="2"/>
  <c r="AT240" i="2"/>
  <c r="AT589" i="2"/>
  <c r="AT126" i="2"/>
  <c r="AT27" i="2"/>
  <c r="AT161" i="2"/>
  <c r="AT63" i="2"/>
  <c r="AT225" i="2"/>
  <c r="AT467" i="2"/>
  <c r="AS452" i="2"/>
  <c r="AS358" i="2"/>
  <c r="AS553" i="2"/>
  <c r="AS630" i="2"/>
  <c r="AS507" i="2"/>
  <c r="AS111" i="2"/>
  <c r="AS339" i="2"/>
  <c r="AS5" i="2"/>
  <c r="AS544" i="2"/>
  <c r="AS693" i="2"/>
  <c r="AS173" i="2"/>
  <c r="AS635" i="2"/>
  <c r="AS175" i="2"/>
  <c r="AS510" i="2"/>
  <c r="AS348" i="2"/>
  <c r="AS113" i="2"/>
  <c r="AS42" i="2"/>
  <c r="AS10" i="2"/>
  <c r="AS347" i="2"/>
  <c r="AS57" i="2"/>
  <c r="AS194" i="2"/>
  <c r="AS185" i="2"/>
  <c r="AS414" i="2"/>
  <c r="AS401" i="2"/>
  <c r="AS368" i="2"/>
  <c r="AS301" i="2"/>
  <c r="AS484" i="2"/>
  <c r="AS62" i="2"/>
  <c r="AS74" i="2"/>
  <c r="AS634" i="2"/>
  <c r="AS182" i="2"/>
  <c r="AS610" i="2"/>
  <c r="AS508" i="2"/>
  <c r="AS724" i="2"/>
  <c r="AS432" i="2"/>
  <c r="AS14" i="2"/>
  <c r="AS521" i="2"/>
  <c r="AS13" i="2"/>
  <c r="AS85" i="2"/>
  <c r="AS110" i="2"/>
  <c r="AS412" i="2"/>
  <c r="AS362" i="2"/>
  <c r="AS192" i="2"/>
  <c r="AS76" i="2"/>
  <c r="AS220" i="2"/>
  <c r="AS431" i="2"/>
  <c r="AT656" i="2"/>
  <c r="AT527" i="2"/>
  <c r="AT598" i="2"/>
  <c r="AT398" i="2"/>
  <c r="AT380" i="2"/>
  <c r="AT367" i="2"/>
  <c r="AT509" i="2"/>
  <c r="AT198" i="2"/>
  <c r="AT59" i="2"/>
  <c r="AT315" i="2"/>
  <c r="AT606" i="2"/>
  <c r="AT261" i="2"/>
  <c r="AT487" i="2"/>
  <c r="AT346" i="2"/>
  <c r="AT428" i="2"/>
  <c r="AT452" i="2"/>
  <c r="AT358" i="2"/>
  <c r="AT553" i="2"/>
  <c r="AT630" i="2"/>
  <c r="AT507" i="2"/>
  <c r="AT111" i="2"/>
  <c r="AT339" i="2"/>
  <c r="AT5" i="2"/>
  <c r="AT544" i="2"/>
  <c r="AT693" i="2"/>
  <c r="AT173" i="2"/>
  <c r="AT635" i="2"/>
  <c r="AT175" i="2"/>
  <c r="AT510" i="2"/>
  <c r="AT348" i="2"/>
  <c r="AT113" i="2"/>
  <c r="AT42" i="2"/>
  <c r="AT10" i="2"/>
  <c r="AT347" i="2"/>
  <c r="AT57" i="2"/>
  <c r="AT194" i="2"/>
  <c r="AS177" i="2"/>
  <c r="AS525" i="2"/>
  <c r="AS215" i="2"/>
  <c r="AS97" i="2"/>
  <c r="AS202" i="2"/>
  <c r="AS58" i="2"/>
  <c r="AS571" i="2"/>
  <c r="AS632" i="2"/>
  <c r="AS499" i="2"/>
  <c r="AS223" i="2"/>
  <c r="AS463" i="2"/>
  <c r="AS130" i="2"/>
  <c r="AS310" i="2"/>
  <c r="AS491" i="2"/>
  <c r="AS622" i="2"/>
  <c r="AS455" i="2"/>
  <c r="AS618" i="2"/>
  <c r="AS98" i="2"/>
  <c r="AS9" i="2"/>
  <c r="AS333" i="2"/>
  <c r="AS468" i="2"/>
  <c r="AS423" i="2"/>
  <c r="AS108" i="2"/>
  <c r="AS114" i="2"/>
  <c r="AS590" i="2"/>
  <c r="AS678" i="2"/>
  <c r="AS377" i="2"/>
  <c r="AS250" i="2"/>
  <c r="AT720" i="2"/>
  <c r="AT648" i="2"/>
  <c r="AT728" i="2"/>
  <c r="AT529" i="2"/>
  <c r="AT360" i="2"/>
  <c r="AT476" i="2"/>
  <c r="AT662" i="2"/>
  <c r="AT442" i="2"/>
  <c r="AT67" i="2"/>
  <c r="AT664" i="2"/>
  <c r="AT193" i="2"/>
  <c r="AT399" i="2"/>
  <c r="AT715" i="2"/>
  <c r="AT481" i="2"/>
  <c r="AT405" i="2"/>
  <c r="AT117" i="2"/>
  <c r="AT454" i="2"/>
  <c r="AT323" i="2"/>
  <c r="AT203" i="2"/>
  <c r="AT477" i="2"/>
  <c r="AT145" i="2"/>
  <c r="AT621" i="2"/>
  <c r="AT410" i="2"/>
  <c r="AT280" i="2"/>
  <c r="AT178" i="2"/>
  <c r="AT585" i="2"/>
  <c r="AT289" i="2"/>
  <c r="AT230" i="2"/>
  <c r="AT573" i="2"/>
  <c r="AT2" i="2"/>
  <c r="AT534" i="2"/>
  <c r="AT332" i="2"/>
  <c r="AT112" i="2"/>
  <c r="AT177" i="2"/>
  <c r="AT525" i="2"/>
  <c r="AT215" i="2"/>
  <c r="AT683" i="2"/>
  <c r="AT646" i="2"/>
  <c r="AT690" i="2"/>
  <c r="AT466" i="2"/>
  <c r="AT464" i="2"/>
  <c r="AT515" i="2"/>
  <c r="AT562" i="2"/>
  <c r="AT479" i="2"/>
  <c r="AT313" i="2"/>
  <c r="AT162" i="2"/>
  <c r="AT337" i="2"/>
  <c r="AT144" i="2"/>
  <c r="AT677" i="2"/>
  <c r="AT403" i="2"/>
  <c r="AT732" i="2"/>
  <c r="AT283" i="2"/>
  <c r="AT555" i="2"/>
  <c r="AT449" i="2"/>
  <c r="AT158" i="2"/>
  <c r="AT163" i="2"/>
  <c r="AT653" i="2"/>
  <c r="AT700" i="2"/>
  <c r="AT382" i="2"/>
  <c r="AT56" i="2"/>
  <c r="AT552" i="2"/>
  <c r="AT535" i="2"/>
  <c r="AT625" i="2"/>
  <c r="AT485" i="2"/>
  <c r="AT151" i="2"/>
  <c r="AT312" i="2"/>
  <c r="AT24" i="2"/>
  <c r="AT588" i="2"/>
  <c r="AT565" i="2"/>
  <c r="AT160" i="2"/>
  <c r="AT253" i="2"/>
  <c r="AT406" i="2"/>
  <c r="AT336" i="2"/>
  <c r="AT251" i="2"/>
  <c r="AT70" i="2"/>
  <c r="AT338" i="2"/>
  <c r="AT469" i="2"/>
  <c r="AT384" i="2"/>
  <c r="AR3" i="2"/>
  <c r="AT101" i="2"/>
  <c r="AT644" i="2"/>
  <c r="AT564" i="2"/>
  <c r="AT541" i="2"/>
  <c r="AT557" i="2"/>
  <c r="AT334" i="2"/>
  <c r="AT595" i="2"/>
  <c r="AT631" i="2"/>
  <c r="AT602" i="2"/>
  <c r="AT461" i="2"/>
  <c r="AT567" i="2"/>
  <c r="AT278" i="2"/>
  <c r="AT320" i="2"/>
  <c r="AT169" i="2"/>
  <c r="AT221" i="2"/>
  <c r="AT671" i="2"/>
  <c r="AT542" i="2"/>
  <c r="AR154" i="2"/>
  <c r="AR274" i="2"/>
  <c r="AR135" i="2"/>
  <c r="AR71" i="2"/>
  <c r="AR120" i="2"/>
  <c r="AR20" i="2"/>
  <c r="AR116" i="2"/>
  <c r="AR33" i="2"/>
  <c r="AR284" i="2"/>
  <c r="AR210" i="2"/>
  <c r="AR330" i="2"/>
  <c r="AR547" i="2"/>
  <c r="AR103" i="2"/>
  <c r="AR55" i="2"/>
  <c r="AR264" i="2"/>
  <c r="AR316" i="2"/>
  <c r="AR23" i="2"/>
  <c r="AR179" i="2"/>
  <c r="AR299" i="2"/>
  <c r="AR101" i="2"/>
  <c r="AR334" i="2"/>
  <c r="AR320" i="2"/>
  <c r="AU699" i="2"/>
  <c r="AU372" i="2"/>
  <c r="AU482" i="2"/>
  <c r="AU154" i="2"/>
  <c r="AU279" i="2"/>
  <c r="AU708" i="2"/>
  <c r="AU655" i="2"/>
  <c r="AU274" i="2"/>
  <c r="AU246" i="2"/>
  <c r="AU373" i="2"/>
  <c r="AU620" i="2"/>
  <c r="AU176" i="2"/>
  <c r="AU135" i="2"/>
  <c r="AU548" i="2"/>
  <c r="AU718" i="2"/>
  <c r="AU146" i="2"/>
  <c r="AU71" i="2"/>
  <c r="AU460" i="2"/>
  <c r="AU120" i="2"/>
  <c r="AU20" i="2"/>
  <c r="AU116" i="2"/>
  <c r="AT187" i="2"/>
  <c r="AT136" i="2"/>
  <c r="AT140" i="2"/>
  <c r="AT446" i="2"/>
  <c r="AT617" i="2"/>
  <c r="AT259" i="2"/>
  <c r="AT475" i="2"/>
  <c r="AT243" i="2"/>
  <c r="AT404" i="2"/>
  <c r="AT596" i="2"/>
  <c r="AT331" i="2"/>
  <c r="AT46" i="2"/>
  <c r="AT689" i="2"/>
  <c r="AT69" i="2"/>
  <c r="AT295" i="2"/>
  <c r="AT592" i="2"/>
  <c r="AT131" i="2"/>
  <c r="AT219" i="2"/>
  <c r="AT26" i="2"/>
  <c r="AT214" i="2"/>
  <c r="AT217" i="2"/>
  <c r="AT148" i="2"/>
  <c r="AT105" i="2"/>
  <c r="AT388" i="2"/>
  <c r="AT291" i="2"/>
  <c r="AT87" i="2"/>
  <c r="AT247" i="2"/>
  <c r="AT213" i="2"/>
  <c r="AT434" i="2"/>
  <c r="AT577" i="2"/>
  <c r="AT118" i="2"/>
  <c r="AT612" i="2"/>
  <c r="AR266" i="2"/>
  <c r="AR234" i="2"/>
  <c r="AR297" i="2"/>
  <c r="AR17" i="2"/>
  <c r="AR327" i="2"/>
  <c r="AR126" i="2"/>
  <c r="AR27" i="2"/>
  <c r="AR161" i="2"/>
  <c r="AR136" i="2"/>
  <c r="AR140" i="2"/>
  <c r="AR446" i="2"/>
  <c r="AR259" i="2"/>
  <c r="AR475" i="2"/>
  <c r="AR243" i="2"/>
  <c r="AR404" i="2"/>
  <c r="AR331" i="2"/>
  <c r="AR46" i="2"/>
  <c r="AR295" i="2"/>
  <c r="AR219" i="2"/>
  <c r="AR26" i="2"/>
  <c r="AR217" i="2"/>
  <c r="AR148" i="2"/>
  <c r="AR105" i="2"/>
  <c r="AR291" i="2"/>
  <c r="AR87" i="2"/>
  <c r="AR247" i="2"/>
  <c r="AR434" i="2"/>
  <c r="AR118" i="2"/>
  <c r="AU569" i="2"/>
  <c r="AU651" i="2"/>
  <c r="AU615" i="2"/>
  <c r="AU563" i="2"/>
  <c r="AU266" i="2"/>
  <c r="AU234" i="2"/>
  <c r="AU696" i="2"/>
  <c r="AU709" i="2"/>
  <c r="AU731" i="2"/>
  <c r="AU47" i="2"/>
  <c r="AU297" i="2"/>
  <c r="AU166" i="2"/>
  <c r="AU512" i="2"/>
  <c r="AU35" i="2"/>
  <c r="AU583" i="2"/>
  <c r="AU685" i="2"/>
  <c r="AU321" i="2"/>
  <c r="AU123" i="2"/>
  <c r="AU714" i="2"/>
  <c r="AU17" i="2"/>
  <c r="AU327" i="2"/>
  <c r="AU240" i="2"/>
  <c r="AT185" i="2"/>
  <c r="AT414" i="2"/>
  <c r="AT401" i="2"/>
  <c r="AT368" i="2"/>
  <c r="AT301" i="2"/>
  <c r="AT484" i="2"/>
  <c r="AT62" i="2"/>
  <c r="AT74" i="2"/>
  <c r="AT634" i="2"/>
  <c r="AT182" i="2"/>
  <c r="AT610" i="2"/>
  <c r="AT508" i="2"/>
  <c r="AT724" i="2"/>
  <c r="AT432" i="2"/>
  <c r="AT14" i="2"/>
  <c r="AT521" i="2"/>
  <c r="AT13" i="2"/>
  <c r="AT85" i="2"/>
  <c r="AT110" i="2"/>
  <c r="AT412" i="2"/>
  <c r="AT362" i="2"/>
  <c r="AT192" i="2"/>
  <c r="AT76" i="2"/>
  <c r="AT220" i="2"/>
  <c r="AT431" i="2"/>
  <c r="AR509" i="2"/>
  <c r="AR198" i="2"/>
  <c r="AR59" i="2"/>
  <c r="AR553" i="2"/>
  <c r="AR111" i="2"/>
  <c r="AR5" i="2"/>
  <c r="AR173" i="2"/>
  <c r="AR175" i="2"/>
  <c r="AR42" i="2"/>
  <c r="AR10" i="2"/>
  <c r="AR347" i="2"/>
  <c r="AR57" i="2"/>
  <c r="AR194" i="2"/>
  <c r="AR401" i="2"/>
  <c r="AR62" i="2"/>
  <c r="AR74" i="2"/>
  <c r="AR14" i="2"/>
  <c r="AR85" i="2"/>
  <c r="AR110" i="2"/>
  <c r="AR362" i="2"/>
  <c r="AR192" i="2"/>
  <c r="AR76" i="2"/>
  <c r="AU656" i="2"/>
  <c r="AU527" i="2"/>
  <c r="AU598" i="2"/>
  <c r="AU398" i="2"/>
  <c r="AU380" i="2"/>
  <c r="AU367" i="2"/>
  <c r="AU509" i="2"/>
  <c r="AU198" i="2"/>
  <c r="AU59" i="2"/>
  <c r="AU315" i="2"/>
  <c r="AU606" i="2"/>
  <c r="AU261" i="2"/>
  <c r="AU487" i="2"/>
  <c r="AU346" i="2"/>
  <c r="AU428" i="2"/>
  <c r="AU452" i="2"/>
  <c r="AU358" i="2"/>
  <c r="AU553" i="2"/>
  <c r="AU630" i="2"/>
  <c r="AU507" i="2"/>
  <c r="AU111" i="2"/>
  <c r="AU339" i="2"/>
  <c r="AU5" i="2"/>
  <c r="AU544" i="2"/>
  <c r="AU693" i="2"/>
  <c r="AU173" i="2"/>
  <c r="AU635" i="2"/>
  <c r="AT97" i="2"/>
  <c r="AT202" i="2"/>
  <c r="AT58" i="2"/>
  <c r="AT571" i="2"/>
  <c r="AT632" i="2"/>
  <c r="AT499" i="2"/>
  <c r="AT223" i="2"/>
  <c r="AT463" i="2"/>
  <c r="AT130" i="2"/>
  <c r="AT310" i="2"/>
  <c r="AT491" i="2"/>
  <c r="AT622" i="2"/>
  <c r="AT455" i="2"/>
  <c r="AT618" i="2"/>
  <c r="AT98" i="2"/>
  <c r="AT9" i="2"/>
  <c r="AT333" i="2"/>
  <c r="AT468" i="2"/>
  <c r="AT423" i="2"/>
  <c r="AT108" i="2"/>
  <c r="AT114" i="2"/>
  <c r="AT590" i="2"/>
  <c r="AT678" i="2"/>
  <c r="AT377" i="2"/>
  <c r="AT250" i="2"/>
  <c r="AR529" i="2"/>
  <c r="AR442" i="2"/>
  <c r="AR67" i="2"/>
  <c r="AR193" i="2"/>
  <c r="AR117" i="2"/>
  <c r="AR323" i="2"/>
  <c r="AR410" i="2"/>
  <c r="AR280" i="2"/>
  <c r="AR585" i="2"/>
  <c r="AR289" i="2"/>
  <c r="AR2" i="2"/>
  <c r="AR332" i="2"/>
  <c r="AR177" i="2"/>
  <c r="AR215" i="2"/>
  <c r="AR97" i="2"/>
  <c r="AR202" i="2"/>
  <c r="AR58" i="2"/>
  <c r="AR223" i="2"/>
  <c r="AR310" i="2"/>
  <c r="AR491" i="2"/>
  <c r="AR98" i="2"/>
  <c r="AR108" i="2"/>
  <c r="AR250" i="2"/>
  <c r="AU720" i="2"/>
  <c r="AU648" i="2"/>
  <c r="AU728" i="2"/>
  <c r="AU529" i="2"/>
  <c r="AU360" i="2"/>
  <c r="AU476" i="2"/>
  <c r="AU662" i="2"/>
  <c r="AU442" i="2"/>
  <c r="AU67" i="2"/>
  <c r="AU664" i="2"/>
  <c r="AU193" i="2"/>
  <c r="AU399" i="2"/>
  <c r="AU715" i="2"/>
  <c r="AU481" i="2"/>
  <c r="AU405" i="2"/>
  <c r="AU117" i="2"/>
  <c r="AU454" i="2"/>
  <c r="AU323" i="2"/>
  <c r="AU203" i="2"/>
  <c r="AU477" i="2"/>
  <c r="AU145" i="2"/>
  <c r="AU621" i="2"/>
  <c r="AU410" i="2"/>
  <c r="AU280" i="2"/>
  <c r="AU178" i="2"/>
  <c r="AU585" i="2"/>
  <c r="AU289" i="2"/>
  <c r="AU230" i="2"/>
  <c r="AU573" i="2"/>
  <c r="AU2" i="2"/>
  <c r="AT147" i="2"/>
  <c r="AT305" i="2"/>
  <c r="AT550" i="2"/>
  <c r="AT457" i="2"/>
  <c r="AT488" i="2"/>
  <c r="AT480" i="2"/>
  <c r="AT318" i="2"/>
  <c r="AT341" i="2"/>
  <c r="AT50" i="2"/>
  <c r="AT122" i="2"/>
  <c r="AT53" i="2"/>
  <c r="AT244" i="2"/>
  <c r="AT465" i="2"/>
  <c r="AT385" i="2"/>
  <c r="AT256" i="2"/>
  <c r="AT155" i="2"/>
  <c r="AT3" i="2"/>
  <c r="AT444" i="2"/>
  <c r="AT549" i="2"/>
  <c r="AR464" i="2"/>
  <c r="AR515" i="2"/>
  <c r="AR479" i="2"/>
  <c r="AR337" i="2"/>
  <c r="AR144" i="2"/>
  <c r="AR449" i="2"/>
  <c r="AR158" i="2"/>
  <c r="AR56" i="2"/>
  <c r="AR151" i="2"/>
  <c r="AR24" i="2"/>
  <c r="AR565" i="2"/>
  <c r="AR406" i="2"/>
  <c r="AR469" i="2"/>
  <c r="AR384" i="2"/>
  <c r="AR147" i="2"/>
  <c r="AR550" i="2"/>
  <c r="AR488" i="2"/>
  <c r="AR122" i="2"/>
  <c r="AR53" i="2"/>
  <c r="AR244" i="2"/>
  <c r="AR256" i="2"/>
  <c r="AU683" i="2"/>
  <c r="AU646" i="2"/>
  <c r="AU690" i="2"/>
  <c r="AU466" i="2"/>
  <c r="AU464" i="2"/>
  <c r="AU515" i="2"/>
  <c r="AU562" i="2"/>
  <c r="AU479" i="2"/>
  <c r="AU313" i="2"/>
  <c r="AU162" i="2"/>
  <c r="AU337" i="2"/>
  <c r="AU144" i="2"/>
  <c r="AU677" i="2"/>
  <c r="AU403" i="2"/>
  <c r="AU732" i="2"/>
  <c r="AU283" i="2"/>
  <c r="AU555" i="2"/>
  <c r="AU449" i="2"/>
  <c r="AU158" i="2"/>
  <c r="AU163" i="2"/>
  <c r="AU653" i="2"/>
  <c r="AU700" i="2"/>
  <c r="AU382" i="2"/>
  <c r="AU56" i="2"/>
  <c r="AU552" i="2"/>
  <c r="AU535" i="2"/>
  <c r="AU625" i="2"/>
  <c r="AU485" i="2"/>
  <c r="AU151" i="2"/>
  <c r="AU312" i="2"/>
  <c r="AT89" i="2"/>
  <c r="AT109" i="2"/>
  <c r="AT82" i="2"/>
  <c r="AT524" i="2"/>
  <c r="AT546" i="2"/>
  <c r="AT424" i="2"/>
  <c r="AT504" i="2"/>
  <c r="AT306" i="2"/>
  <c r="AT393" i="2"/>
  <c r="AT106" i="2"/>
  <c r="AT587" i="2"/>
  <c r="AT594" i="2"/>
  <c r="AT218" i="2"/>
  <c r="AT11" i="2"/>
  <c r="AT268" i="2"/>
  <c r="AT157" i="2"/>
  <c r="AT303" i="2"/>
  <c r="AT359" i="2"/>
  <c r="AT607" i="2"/>
  <c r="AT286" i="2"/>
  <c r="AT363" i="2"/>
  <c r="AT500" i="2"/>
  <c r="AT81" i="2"/>
  <c r="AT340" i="2"/>
  <c r="AT459" i="2"/>
  <c r="AT574" i="2"/>
  <c r="AR294" i="2"/>
  <c r="AR125" i="2"/>
  <c r="AR95" i="2"/>
  <c r="AR282" i="2"/>
  <c r="AR505" i="2"/>
  <c r="AR290" i="2"/>
  <c r="AR421" i="2"/>
  <c r="AR100" i="2"/>
  <c r="AR665" i="2"/>
  <c r="AR88" i="2"/>
  <c r="AR21" i="2"/>
  <c r="AR209" i="2"/>
  <c r="AR80" i="2"/>
  <c r="AR89" i="2"/>
  <c r="AR109" i="2"/>
  <c r="AR82" i="2"/>
  <c r="AR546" i="2"/>
  <c r="AR424" i="2"/>
  <c r="AR306" i="2"/>
  <c r="AR106" i="2"/>
  <c r="AR11" i="2"/>
  <c r="AR157" i="2"/>
  <c r="AR286" i="2"/>
  <c r="AR500" i="2"/>
  <c r="AU726" i="2"/>
  <c r="AU633" i="2"/>
  <c r="AU258" i="2"/>
  <c r="AU294" i="2"/>
  <c r="AU125" i="2"/>
  <c r="AU641" i="2"/>
  <c r="AU95" i="2"/>
  <c r="AU282" i="2"/>
  <c r="AU702" i="2"/>
  <c r="AU378" i="2"/>
  <c r="AU505" i="2"/>
  <c r="AU290" i="2"/>
  <c r="AU365" i="2"/>
  <c r="AU670" i="2"/>
  <c r="AU601" i="2"/>
  <c r="AU584" i="2"/>
  <c r="AU451" i="2"/>
  <c r="AU421" i="2"/>
  <c r="AU241" i="2"/>
  <c r="AU591" i="2"/>
  <c r="AU100" i="2"/>
  <c r="AU665" i="2"/>
  <c r="AU420" i="2"/>
  <c r="AU88" i="2"/>
  <c r="AU604" i="2"/>
  <c r="AU701" i="2"/>
  <c r="AU21" i="2"/>
  <c r="AU107" i="2"/>
  <c r="AU314" i="2"/>
  <c r="AU104" i="2"/>
  <c r="AT349" i="2"/>
  <c r="AT626" i="2"/>
  <c r="AT207" i="2"/>
  <c r="AT174" i="2"/>
  <c r="AT302" i="2"/>
  <c r="AT376" i="2"/>
  <c r="AT115" i="2"/>
  <c r="AT518" i="2"/>
  <c r="AT204" i="2"/>
  <c r="AT49" i="2"/>
  <c r="AT639" i="2"/>
  <c r="AT458" i="2"/>
  <c r="AT652" i="2"/>
  <c r="AT242" i="2"/>
  <c r="AT119" i="2"/>
  <c r="AT386" i="2"/>
  <c r="AT335" i="2"/>
  <c r="AT48" i="2"/>
  <c r="AT43" i="2"/>
  <c r="AT679" i="2"/>
  <c r="AT44" i="2"/>
  <c r="AT483" i="2"/>
  <c r="AT448" i="2"/>
  <c r="AT370" i="2"/>
  <c r="AT581" i="2"/>
  <c r="AT391" i="2"/>
  <c r="AT361" i="2"/>
  <c r="AR343" i="2"/>
  <c r="AR304" i="2"/>
  <c r="AR236" i="2"/>
  <c r="AR54" i="2"/>
  <c r="AR143" i="2"/>
  <c r="AR15" i="2"/>
  <c r="AR613" i="2"/>
  <c r="AR263" i="2"/>
  <c r="AR7" i="2"/>
  <c r="AR302" i="2"/>
  <c r="AR376" i="2"/>
  <c r="AR115" i="2"/>
  <c r="AR49" i="2"/>
  <c r="AR119" i="2"/>
  <c r="AR386" i="2"/>
  <c r="AR48" i="2"/>
  <c r="AR43" i="2"/>
  <c r="AR44" i="2"/>
  <c r="AR581" i="2"/>
  <c r="AU711" i="2"/>
  <c r="AU687" i="2"/>
  <c r="AU364" i="2"/>
  <c r="AU554" i="2"/>
  <c r="AU543" i="2"/>
  <c r="AU343" i="2"/>
  <c r="AU304" i="2"/>
  <c r="AU629" i="2"/>
  <c r="AU666" i="2"/>
  <c r="AU580" i="2"/>
  <c r="AU371" i="2"/>
  <c r="AU558" i="2"/>
  <c r="AU65" i="2"/>
  <c r="AU231" i="2"/>
  <c r="AU236" i="2"/>
  <c r="AU611" i="2"/>
  <c r="AU54" i="2"/>
  <c r="AU430" i="2"/>
  <c r="AU387" i="2"/>
  <c r="AU681" i="2"/>
  <c r="AU375" i="2"/>
  <c r="AU723" i="2"/>
  <c r="AR181" i="2"/>
  <c r="AR350" i="2"/>
  <c r="AR38" i="2"/>
  <c r="AR394" i="2"/>
  <c r="AR288" i="2"/>
  <c r="AR4" i="2"/>
  <c r="AR16" i="2"/>
  <c r="AR12" i="2"/>
  <c r="AR311" i="2"/>
  <c r="AR29" i="2"/>
  <c r="AR211" i="2"/>
  <c r="AR134" i="2"/>
  <c r="AR392" i="2"/>
  <c r="AR84" i="2"/>
  <c r="AR51" i="2"/>
  <c r="AU703" i="2"/>
  <c r="AU519" i="2"/>
  <c r="AU559" i="2"/>
  <c r="AU235" i="2"/>
  <c r="AU270" i="2"/>
  <c r="AU397" i="2"/>
  <c r="AU733" i="2"/>
  <c r="AU540" i="2"/>
  <c r="AU190" i="2"/>
  <c r="AU415" i="2"/>
  <c r="AU133" i="2"/>
  <c r="AU170" i="2"/>
  <c r="AU710" i="2"/>
  <c r="AU643" i="2"/>
  <c r="AU425" i="2"/>
  <c r="AU497" i="2"/>
  <c r="AU356" i="2"/>
  <c r="AU22" i="2"/>
  <c r="AU593" i="2"/>
  <c r="AU721" i="2"/>
  <c r="AU184" i="2"/>
  <c r="AU413" i="2"/>
  <c r="AU667" i="2"/>
  <c r="AU447" i="2"/>
  <c r="AU102" i="2"/>
  <c r="AU181" i="2"/>
  <c r="AU352" i="2"/>
  <c r="AU350" i="2"/>
  <c r="AU329" i="2"/>
  <c r="AU672" i="2"/>
  <c r="AU38" i="2"/>
  <c r="AU60" i="2"/>
  <c r="AU30" i="2"/>
  <c r="AU394" i="2"/>
  <c r="AU645" i="2"/>
  <c r="AU288" i="2"/>
  <c r="AU4" i="2"/>
  <c r="AU400" i="2"/>
  <c r="AU660" i="2"/>
  <c r="AU16" i="2"/>
  <c r="AU72" i="2"/>
  <c r="AU12" i="2"/>
  <c r="AU537" i="2"/>
  <c r="AU501" i="2"/>
  <c r="AU623" i="2"/>
  <c r="AU495" i="2"/>
  <c r="AU311" i="2"/>
  <c r="AU139" i="2"/>
  <c r="AU29" i="2"/>
  <c r="AU636" i="2"/>
  <c r="AU262" i="2"/>
  <c r="AU206" i="2"/>
  <c r="AU121" i="2"/>
  <c r="AU211" i="2"/>
  <c r="AU134" i="2"/>
  <c r="AU392" i="2"/>
  <c r="AU84" i="2"/>
  <c r="AU533" i="2"/>
  <c r="AU90" i="2"/>
  <c r="AU51" i="2"/>
  <c r="AU381" i="2"/>
  <c r="AT344" i="2"/>
  <c r="AT575" i="2"/>
  <c r="AT691" i="2"/>
  <c r="AT538" i="2"/>
  <c r="AT419" i="2"/>
  <c r="AT396" i="2"/>
  <c r="AT433" i="2"/>
  <c r="AT342" i="2"/>
  <c r="AT307" i="2"/>
  <c r="AT445" i="2"/>
  <c r="AT142" i="2"/>
  <c r="AT232" i="2"/>
  <c r="AT257" i="2"/>
  <c r="AT576" i="2"/>
  <c r="AT245" i="2"/>
  <c r="AT351" i="2"/>
  <c r="AT285" i="2"/>
  <c r="AT325" i="2"/>
  <c r="AT493" i="2"/>
  <c r="AT86" i="2"/>
  <c r="AT355" i="2"/>
  <c r="AT222" i="2"/>
  <c r="AT124" i="2"/>
  <c r="AT435" i="2"/>
  <c r="AT357" i="2"/>
  <c r="AT628" i="2"/>
  <c r="AT663" i="2"/>
  <c r="AT389" i="2"/>
  <c r="AR191" i="2"/>
  <c r="AR159" i="2"/>
  <c r="AR411" i="2"/>
  <c r="AR216" i="2"/>
  <c r="AR267" i="2"/>
  <c r="AR168" i="2"/>
  <c r="AR199" i="2"/>
  <c r="AR37" i="2"/>
  <c r="AR183" i="2"/>
  <c r="AR551" i="2"/>
  <c r="AR273" i="2"/>
  <c r="AR538" i="2"/>
  <c r="AR419" i="2"/>
  <c r="AR433" i="2"/>
  <c r="AR232" i="2"/>
  <c r="AR257" i="2"/>
  <c r="AR351" i="2"/>
  <c r="AR86" i="2"/>
  <c r="AR355" i="2"/>
  <c r="AR222" i="2"/>
  <c r="AR124" i="2"/>
  <c r="AR663" i="2"/>
  <c r="AR389" i="2"/>
  <c r="AU727" i="2"/>
  <c r="AU675" i="2"/>
  <c r="AU674" i="2"/>
  <c r="AU300" i="2"/>
  <c r="AU191" i="2"/>
  <c r="AU528" i="2"/>
  <c r="AU159" i="2"/>
  <c r="AU36" i="2"/>
  <c r="AU513" i="2"/>
  <c r="AU647" i="2"/>
  <c r="AU517" i="2"/>
  <c r="AU255" i="2"/>
  <c r="AU411" i="2"/>
  <c r="AU649" i="2"/>
  <c r="AU216" i="2"/>
  <c r="AU267" i="2"/>
  <c r="AU599" i="2"/>
  <c r="AU168" i="2"/>
  <c r="AU199" i="2"/>
  <c r="AU530" i="2"/>
  <c r="AU164" i="2"/>
  <c r="AU729" i="2"/>
  <c r="AU78" i="2"/>
  <c r="AT514" i="2"/>
  <c r="AT322" i="2"/>
  <c r="AT171" i="2"/>
  <c r="AT669" i="2"/>
  <c r="AT272" i="2"/>
  <c r="AT212" i="2"/>
  <c r="AT25" i="2"/>
  <c r="AT443" i="2"/>
  <c r="AT450" i="2"/>
  <c r="AT79" i="2"/>
  <c r="AT277" i="2"/>
  <c r="AT668" i="2"/>
  <c r="AT456" i="2"/>
  <c r="AT426" i="2"/>
  <c r="AT326" i="2"/>
  <c r="AR188" i="2"/>
  <c r="AR132" i="2"/>
  <c r="AR496" i="2"/>
  <c r="AR275" i="2"/>
  <c r="AR328" i="2"/>
  <c r="AR19" i="2"/>
  <c r="AR233" i="2"/>
  <c r="AR354" i="2"/>
  <c r="AR92" i="2"/>
  <c r="AR208" i="2"/>
  <c r="AR298" i="2"/>
  <c r="AR77" i="2"/>
  <c r="AR224" i="2"/>
  <c r="AR171" i="2"/>
  <c r="AR272" i="2"/>
  <c r="AR212" i="2"/>
  <c r="AR443" i="2"/>
  <c r="AR277" i="2"/>
  <c r="AR456" i="2"/>
  <c r="AR326" i="2"/>
  <c r="AU694" i="2"/>
  <c r="AU657" i="2"/>
  <c r="AU640" i="2"/>
  <c r="AU713" i="2"/>
  <c r="AU441" i="2"/>
  <c r="AU188" i="2"/>
  <c r="AU472" i="2"/>
  <c r="AU561" i="2"/>
  <c r="AU128" i="2"/>
  <c r="AU716" i="2"/>
  <c r="AU692" i="2"/>
  <c r="AU66" i="2"/>
  <c r="AU132" i="2"/>
  <c r="AU536" i="2"/>
  <c r="AU619" i="2"/>
  <c r="AU496" i="2"/>
  <c r="AU275" i="2"/>
  <c r="AU374" i="2"/>
  <c r="AU572" i="2"/>
  <c r="AU526" i="2"/>
  <c r="AU328" i="2"/>
  <c r="AU697" i="2"/>
  <c r="AU582" i="2"/>
  <c r="AU19" i="2"/>
  <c r="AU233" i="2"/>
  <c r="AU354" i="2"/>
  <c r="AU556" i="2"/>
  <c r="AU92" i="2"/>
  <c r="AU682" i="2"/>
  <c r="AU208" i="2"/>
  <c r="AT83" i="2"/>
  <c r="AT265" i="2"/>
  <c r="AT200" i="2"/>
  <c r="AT438" i="2"/>
  <c r="AT408" i="2"/>
  <c r="AT129" i="2"/>
  <c r="AT395" i="2"/>
  <c r="AT156" i="2"/>
  <c r="AT416" i="2"/>
  <c r="AT52" i="2"/>
  <c r="AT6" i="2"/>
  <c r="AT40" i="2"/>
  <c r="AT197" i="2"/>
  <c r="AT402" i="2"/>
  <c r="AT317" i="2"/>
  <c r="AT369" i="2"/>
  <c r="AT478" i="2"/>
  <c r="AT437" i="2"/>
  <c r="AT238" i="2"/>
  <c r="AT248" i="2"/>
  <c r="AT292" i="2"/>
  <c r="AT523" i="2"/>
  <c r="AT152" i="2"/>
  <c r="AT91" i="2"/>
  <c r="AT99" i="2"/>
  <c r="AT545" i="2"/>
  <c r="AT73" i="2"/>
  <c r="AR407" i="2"/>
  <c r="AR603" i="2"/>
  <c r="AR39" i="2"/>
  <c r="AR141" i="2"/>
  <c r="AR539" i="2"/>
  <c r="AR470" i="2"/>
  <c r="AR28" i="2"/>
  <c r="AR64" i="2"/>
  <c r="AR345" i="2"/>
  <c r="AR319" i="2"/>
  <c r="AR658" i="2"/>
  <c r="AR227" i="2"/>
  <c r="AR31" i="2"/>
  <c r="AR249" i="2"/>
  <c r="AR265" i="2"/>
  <c r="AR52" i="2"/>
  <c r="AR6" i="2"/>
  <c r="AR40" i="2"/>
  <c r="AR197" i="2"/>
  <c r="AR478" i="2"/>
  <c r="AR238" i="2"/>
  <c r="AR152" i="2"/>
  <c r="AR91" i="2"/>
  <c r="AR99" i="2"/>
  <c r="AR73" i="2"/>
  <c r="AU712" i="2"/>
  <c r="AU642" i="2"/>
  <c r="AU407" i="2"/>
  <c r="AU570" i="2"/>
  <c r="AU522" i="2"/>
  <c r="AU661" i="2"/>
  <c r="AU722" i="2"/>
  <c r="AU516" i="2"/>
  <c r="AU676" i="2"/>
  <c r="AU586" i="2"/>
  <c r="AU269" i="2"/>
  <c r="AU603" i="2"/>
  <c r="AU39" i="2"/>
  <c r="AU654" i="2"/>
  <c r="AU141" i="2"/>
  <c r="AU597" i="2"/>
  <c r="AU707" i="2"/>
  <c r="AU539" i="2"/>
  <c r="AU470" i="2"/>
  <c r="AU28" i="2"/>
  <c r="AU379" i="2"/>
  <c r="AU64" i="2"/>
  <c r="AU345" i="2"/>
  <c r="AU319" i="2"/>
  <c r="AU658" i="2"/>
  <c r="AU227" i="2"/>
  <c r="AU172" i="2"/>
  <c r="AU614" i="2"/>
  <c r="AU75" i="2"/>
  <c r="AU579" i="2"/>
  <c r="AU390" i="2"/>
  <c r="AU309" i="2"/>
  <c r="AU492" i="2"/>
  <c r="AU196" i="2"/>
  <c r="AU37" i="2"/>
  <c r="AU637" i="2"/>
  <c r="AU138" i="2"/>
  <c r="AU183" i="2"/>
  <c r="AU551" i="2"/>
  <c r="AU273" i="2"/>
  <c r="AU344" i="2"/>
  <c r="AU575" i="2"/>
  <c r="AU691" i="2"/>
  <c r="AU538" i="2"/>
  <c r="AU419" i="2"/>
  <c r="AU396" i="2"/>
  <c r="AU433" i="2"/>
  <c r="AU342" i="2"/>
  <c r="AU307" i="2"/>
  <c r="AU445" i="2"/>
  <c r="AU142" i="2"/>
  <c r="AU232" i="2"/>
  <c r="AU257" i="2"/>
  <c r="AU576" i="2"/>
  <c r="AU245" i="2"/>
  <c r="AU351" i="2"/>
  <c r="AU285" i="2"/>
  <c r="AU325" i="2"/>
  <c r="AU493" i="2"/>
  <c r="AU86" i="2"/>
  <c r="AU355" i="2"/>
  <c r="AU222" i="2"/>
  <c r="AU124" i="2"/>
  <c r="AU435" i="2"/>
  <c r="AU357" i="2"/>
  <c r="AU628" i="2"/>
  <c r="AU663" i="2"/>
  <c r="AU389" i="2"/>
  <c r="AU503" i="2"/>
  <c r="AU149" i="2"/>
  <c r="AU252" i="2"/>
  <c r="AU462" i="2"/>
  <c r="AU520" i="2"/>
  <c r="AU298" i="2"/>
  <c r="AU532" i="2"/>
  <c r="AU429" i="2"/>
  <c r="AU486" i="2"/>
  <c r="AU568" i="2"/>
  <c r="AU439" i="2"/>
  <c r="AU77" i="2"/>
  <c r="AU566" i="2"/>
  <c r="AU471" i="2"/>
  <c r="AU616" i="2"/>
  <c r="AU224" i="2"/>
  <c r="AU514" i="2"/>
  <c r="AU322" i="2"/>
  <c r="AU171" i="2"/>
  <c r="AU669" i="2"/>
  <c r="AU272" i="2"/>
  <c r="AU212" i="2"/>
  <c r="AU25" i="2"/>
  <c r="AU443" i="2"/>
  <c r="AU450" i="2"/>
  <c r="AU79" i="2"/>
  <c r="AU277" i="2"/>
  <c r="AU668" i="2"/>
  <c r="AU456" i="2"/>
  <c r="AU426" i="2"/>
  <c r="AU326" i="2"/>
  <c r="AU205" i="2"/>
  <c r="AU31" i="2"/>
  <c r="AU296" i="2"/>
  <c r="AU249" i="2"/>
  <c r="AU83" i="2"/>
  <c r="AU265" i="2"/>
  <c r="AU200" i="2"/>
  <c r="AU438" i="2"/>
  <c r="AU408" i="2"/>
  <c r="AU129" i="2"/>
  <c r="AU395" i="2"/>
  <c r="AU156" i="2"/>
  <c r="AU416" i="2"/>
  <c r="AU52" i="2"/>
  <c r="AU6" i="2"/>
  <c r="AU40" i="2"/>
  <c r="AU197" i="2"/>
  <c r="AU402" i="2"/>
  <c r="AU317" i="2"/>
  <c r="AU369" i="2"/>
  <c r="AU478" i="2"/>
  <c r="AU437" i="2"/>
  <c r="AU238" i="2"/>
  <c r="AU248" i="2"/>
  <c r="AU292" i="2"/>
  <c r="AU523" i="2"/>
  <c r="AU152" i="2"/>
  <c r="AU91" i="2"/>
  <c r="AU99" i="2"/>
  <c r="AU545" i="2"/>
  <c r="AU73" i="2"/>
  <c r="AU605" i="2"/>
  <c r="AU673" i="2"/>
  <c r="AU717" i="2"/>
  <c r="AU324" i="2"/>
  <c r="AU94" i="2"/>
  <c r="AU167" i="2"/>
  <c r="AU560" i="2"/>
  <c r="AU473" i="2"/>
  <c r="AU725" i="2"/>
  <c r="AU436" i="2"/>
  <c r="AU45" i="2"/>
  <c r="AU18" i="2"/>
  <c r="AU127" i="2"/>
  <c r="AU474" i="2"/>
  <c r="AU287" i="2"/>
  <c r="AU608" i="2"/>
  <c r="AU353" i="2"/>
  <c r="AU494" i="2"/>
  <c r="AU427" i="2"/>
  <c r="AU698" i="2"/>
  <c r="AU61" i="2"/>
  <c r="AU34" i="2"/>
  <c r="AU150" i="2"/>
  <c r="AU226" i="2"/>
  <c r="AU239" i="2"/>
  <c r="AU260" i="2"/>
  <c r="AU498" i="2"/>
  <c r="AU165" i="2"/>
  <c r="AU271" i="2"/>
  <c r="AU96" i="2"/>
  <c r="AU531" i="2"/>
  <c r="AU578" i="2"/>
  <c r="AU33" i="2"/>
  <c r="AU418" i="2"/>
  <c r="AU284" i="2"/>
  <c r="AU210" i="2"/>
  <c r="AU330" i="2"/>
  <c r="AU276" i="2"/>
  <c r="AU254" i="2"/>
  <c r="AU547" i="2"/>
  <c r="AU103" i="2"/>
  <c r="AU153" i="2"/>
  <c r="AU195" i="2"/>
  <c r="AU189" i="2"/>
  <c r="AU422" i="2"/>
  <c r="AU55" i="2"/>
  <c r="AU264" i="2"/>
  <c r="AU316" i="2"/>
  <c r="AU23" i="2"/>
  <c r="AU688" i="2"/>
  <c r="AU686" i="2"/>
  <c r="AU179" i="2"/>
  <c r="AU299" i="2"/>
  <c r="AU180" i="2"/>
  <c r="AU101" i="2"/>
  <c r="AU644" i="2"/>
  <c r="AU564" i="2"/>
  <c r="AU541" i="2"/>
  <c r="AU557" i="2"/>
  <c r="AU334" i="2"/>
  <c r="AU595" i="2"/>
  <c r="AU631" i="2"/>
  <c r="AU602" i="2"/>
  <c r="AU461" i="2"/>
  <c r="AU567" i="2"/>
  <c r="AU278" i="2"/>
  <c r="AU320" i="2"/>
  <c r="AU169" i="2"/>
  <c r="AU221" i="2"/>
  <c r="AU671" i="2"/>
  <c r="AU542" i="2"/>
  <c r="AU589" i="2"/>
  <c r="AU126" i="2"/>
  <c r="AU27" i="2"/>
  <c r="AU161" i="2"/>
  <c r="AU63" i="2"/>
  <c r="AU225" i="2"/>
  <c r="AU467" i="2"/>
  <c r="AU187" i="2"/>
  <c r="AU136" i="2"/>
  <c r="AU140" i="2"/>
  <c r="AU446" i="2"/>
  <c r="AU617" i="2"/>
  <c r="AU259" i="2"/>
  <c r="AU475" i="2"/>
  <c r="AU243" i="2"/>
  <c r="AU404" i="2"/>
  <c r="AU596" i="2"/>
  <c r="AU331" i="2"/>
  <c r="AU46" i="2"/>
  <c r="AU689" i="2"/>
  <c r="AU69" i="2"/>
  <c r="AU295" i="2"/>
  <c r="AU592" i="2"/>
  <c r="AU131" i="2"/>
  <c r="AU219" i="2"/>
  <c r="AU26" i="2"/>
  <c r="AU214" i="2"/>
  <c r="AU217" i="2"/>
  <c r="AU148" i="2"/>
  <c r="AU105" i="2"/>
  <c r="AU388" i="2"/>
  <c r="AU291" i="2"/>
  <c r="AU87" i="2"/>
  <c r="AU247" i="2"/>
  <c r="AU213" i="2"/>
  <c r="AU434" i="2"/>
  <c r="AU577" i="2"/>
  <c r="AU118" i="2"/>
  <c r="AU612" i="2"/>
  <c r="AU175" i="2"/>
  <c r="AU510" i="2"/>
  <c r="AU348" i="2"/>
  <c r="AU113" i="2"/>
  <c r="AU42" i="2"/>
  <c r="AU10" i="2"/>
  <c r="AU347" i="2"/>
  <c r="AU57" i="2"/>
  <c r="AU194" i="2"/>
  <c r="AU185" i="2"/>
  <c r="AU414" i="2"/>
  <c r="AU401" i="2"/>
  <c r="AU368" i="2"/>
  <c r="AU301" i="2"/>
  <c r="AU484" i="2"/>
  <c r="AU62" i="2"/>
  <c r="AU74" i="2"/>
  <c r="AU634" i="2"/>
  <c r="AU182" i="2"/>
  <c r="AU610" i="2"/>
  <c r="AU508" i="2"/>
  <c r="AU724" i="2"/>
  <c r="AU432" i="2"/>
  <c r="AU14" i="2"/>
  <c r="AU521" i="2"/>
  <c r="AU13" i="2"/>
  <c r="AU85" i="2"/>
  <c r="AU110" i="2"/>
  <c r="AU412" i="2"/>
  <c r="AU362" i="2"/>
  <c r="AU192" i="2"/>
  <c r="AU76" i="2"/>
  <c r="AU220" i="2"/>
  <c r="AU431" i="2"/>
  <c r="AU534" i="2"/>
  <c r="AU332" i="2"/>
  <c r="AU112" i="2"/>
  <c r="AU177" i="2"/>
  <c r="AU525" i="2"/>
  <c r="AU215" i="2"/>
  <c r="AU97" i="2"/>
  <c r="AU202" i="2"/>
  <c r="AU58" i="2"/>
  <c r="AU571" i="2"/>
  <c r="AU632" i="2"/>
  <c r="AU499" i="2"/>
  <c r="AU223" i="2"/>
  <c r="AU463" i="2"/>
  <c r="AU130" i="2"/>
  <c r="AU310" i="2"/>
  <c r="AU491" i="2"/>
  <c r="AU622" i="2"/>
  <c r="AU455" i="2"/>
  <c r="AU618" i="2"/>
  <c r="AU98" i="2"/>
  <c r="AU9" i="2"/>
  <c r="AU333" i="2"/>
  <c r="AU468" i="2"/>
  <c r="AU423" i="2"/>
  <c r="AU108" i="2"/>
  <c r="AU114" i="2"/>
  <c r="AU590" i="2"/>
  <c r="AU678" i="2"/>
  <c r="AU377" i="2"/>
  <c r="AU250" i="2"/>
  <c r="AU24" i="2"/>
  <c r="AU588" i="2"/>
  <c r="AU565" i="2"/>
  <c r="AU160" i="2"/>
  <c r="AU253" i="2"/>
  <c r="AU406" i="2"/>
  <c r="AU336" i="2"/>
  <c r="AU251" i="2"/>
  <c r="AU70" i="2"/>
  <c r="AU338" i="2"/>
  <c r="AU469" i="2"/>
  <c r="AU384" i="2"/>
  <c r="AU147" i="2"/>
  <c r="AU305" i="2"/>
  <c r="AU550" i="2"/>
  <c r="AU457" i="2"/>
  <c r="AU488" i="2"/>
  <c r="AU480" i="2"/>
  <c r="AU318" i="2"/>
  <c r="AU341" i="2"/>
  <c r="AU50" i="2"/>
  <c r="AU122" i="2"/>
  <c r="AU53" i="2"/>
  <c r="AU244" i="2"/>
  <c r="AU465" i="2"/>
  <c r="AU385" i="2"/>
  <c r="AU256" i="2"/>
  <c r="AU155" i="2"/>
  <c r="AU3" i="2"/>
  <c r="AU444" i="2"/>
  <c r="AU549" i="2"/>
  <c r="AU417" i="2"/>
  <c r="AU209" i="2"/>
  <c r="AU93" i="2"/>
  <c r="AU80" i="2"/>
  <c r="AU186" i="2"/>
  <c r="AU89" i="2"/>
  <c r="AU109" i="2"/>
  <c r="AU82" i="2"/>
  <c r="AU524" i="2"/>
  <c r="AU546" i="2"/>
  <c r="AU424" i="2"/>
  <c r="AU504" i="2"/>
  <c r="AU306" i="2"/>
  <c r="AU393" i="2"/>
  <c r="AU106" i="2"/>
  <c r="AU587" i="2"/>
  <c r="AU594" i="2"/>
  <c r="AU218" i="2"/>
  <c r="AU11" i="2"/>
  <c r="AU268" i="2"/>
  <c r="AU157" i="2"/>
  <c r="AU303" i="2"/>
  <c r="AU359" i="2"/>
  <c r="AU607" i="2"/>
  <c r="AU286" i="2"/>
  <c r="AU363" i="2"/>
  <c r="AU500" i="2"/>
  <c r="AU81" i="2"/>
  <c r="AU340" i="2"/>
  <c r="AU459" i="2"/>
  <c r="AU574" i="2"/>
  <c r="AU659" i="2"/>
  <c r="AU143" i="2"/>
  <c r="AU730" i="2"/>
  <c r="AU506" i="2"/>
  <c r="AU650" i="2"/>
  <c r="AU15" i="2"/>
  <c r="AU613" i="2"/>
  <c r="AU263" i="2"/>
  <c r="AU684" i="2"/>
  <c r="AU7" i="2"/>
  <c r="AU624" i="2"/>
  <c r="AU293" i="2"/>
  <c r="AU349" i="2"/>
  <c r="AU626" i="2"/>
  <c r="AU207" i="2"/>
  <c r="AU174" i="2"/>
  <c r="AU302" i="2"/>
  <c r="AU376" i="2"/>
  <c r="AU115" i="2"/>
  <c r="AU518" i="2"/>
  <c r="AU204" i="2"/>
  <c r="AU49" i="2"/>
  <c r="AU639" i="2"/>
  <c r="AU458" i="2"/>
  <c r="AU652" i="2"/>
  <c r="AU242" i="2"/>
  <c r="AU119" i="2"/>
  <c r="AU386" i="2"/>
  <c r="AU335" i="2"/>
  <c r="AU48" i="2"/>
  <c r="AU43" i="2"/>
  <c r="AU679" i="2"/>
  <c r="AU44" i="2"/>
  <c r="AU483" i="2"/>
  <c r="AU448" i="2"/>
  <c r="AU370" i="2"/>
  <c r="AU581" i="2"/>
  <c r="AU391" i="2"/>
  <c r="AU361" i="2"/>
  <c r="W103" i="3" l="1"/>
  <c r="Y48" i="3"/>
  <c r="Y100" i="3"/>
  <c r="W27" i="3"/>
  <c r="W40" i="3"/>
  <c r="Y5" i="3"/>
  <c r="W36" i="3"/>
  <c r="W83" i="3"/>
  <c r="Y125" i="3"/>
  <c r="W10" i="3"/>
  <c r="Y43" i="3"/>
  <c r="W107" i="3"/>
  <c r="Y52" i="3"/>
  <c r="W17" i="3"/>
  <c r="Y6" i="3"/>
  <c r="Y90" i="3"/>
  <c r="Y120" i="3"/>
  <c r="Y19" i="3"/>
  <c r="Y82" i="3"/>
  <c r="Y86" i="3"/>
  <c r="Y20" i="3"/>
  <c r="Y64" i="3"/>
  <c r="Y80" i="3"/>
  <c r="W29" i="3"/>
  <c r="Y13" i="3"/>
  <c r="W90" i="3"/>
  <c r="W79" i="3"/>
  <c r="Y58" i="3"/>
  <c r="W19" i="3"/>
  <c r="W59" i="3"/>
  <c r="Y35" i="3"/>
  <c r="W104" i="3"/>
  <c r="Y66" i="3"/>
  <c r="W69" i="3"/>
  <c r="W3" i="3"/>
  <c r="W99" i="3"/>
  <c r="Y101" i="3"/>
  <c r="W22" i="3"/>
  <c r="W23" i="3"/>
  <c r="W5" i="3"/>
  <c r="Y61" i="3"/>
  <c r="W115" i="3"/>
  <c r="Y9" i="3"/>
  <c r="W94" i="3"/>
  <c r="Y79" i="3"/>
  <c r="Y118" i="3"/>
  <c r="Y47" i="3"/>
  <c r="W70" i="3"/>
  <c r="W86" i="3"/>
  <c r="Y27" i="3"/>
  <c r="W75" i="3"/>
  <c r="Y17" i="3"/>
  <c r="Y40" i="3"/>
  <c r="W102" i="3"/>
  <c r="Y91" i="3"/>
  <c r="W77" i="3"/>
  <c r="Y3" i="3"/>
  <c r="Y99" i="3"/>
  <c r="Y68" i="3"/>
  <c r="W105" i="3"/>
  <c r="Y23" i="3"/>
  <c r="W32" i="3"/>
  <c r="W109" i="3"/>
  <c r="W98" i="3"/>
  <c r="Y22" i="3"/>
  <c r="W80" i="3"/>
  <c r="Y95" i="3"/>
  <c r="Y72" i="3"/>
  <c r="Y11" i="3"/>
  <c r="Y94" i="3"/>
  <c r="Y10" i="3"/>
  <c r="W24" i="3"/>
  <c r="Y12" i="3"/>
  <c r="Y25" i="3"/>
  <c r="W122" i="3"/>
  <c r="Y97" i="3"/>
  <c r="W88" i="3"/>
  <c r="W117" i="3"/>
  <c r="Y51" i="3"/>
  <c r="W33" i="3"/>
  <c r="W78" i="3"/>
  <c r="Y60" i="3"/>
  <c r="W44" i="3"/>
  <c r="Y30" i="3"/>
  <c r="W57" i="3"/>
  <c r="Y32" i="3"/>
  <c r="Y109" i="3"/>
  <c r="Y98" i="3"/>
  <c r="W30" i="3"/>
  <c r="Y49" i="3"/>
  <c r="Y115" i="3"/>
  <c r="Y57" i="3"/>
  <c r="Y50" i="3"/>
  <c r="Y59" i="3"/>
  <c r="W81" i="3"/>
  <c r="Y37" i="3"/>
  <c r="Y36" i="3"/>
  <c r="Y34" i="3"/>
  <c r="W118" i="3"/>
  <c r="Y117" i="3"/>
  <c r="Y21" i="3"/>
  <c r="W43" i="3"/>
  <c r="Y33" i="3"/>
  <c r="Y78" i="3"/>
  <c r="Y83" i="3"/>
  <c r="W52" i="3"/>
  <c r="Y112" i="3"/>
  <c r="Y56" i="3"/>
  <c r="W54" i="3"/>
  <c r="W61" i="3"/>
  <c r="W4" i="3"/>
  <c r="W71" i="3"/>
  <c r="Y44" i="3"/>
  <c r="W89" i="3"/>
  <c r="W14" i="3"/>
  <c r="Y103" i="3"/>
  <c r="Y89" i="3"/>
  <c r="W20" i="3"/>
  <c r="Y75" i="3"/>
  <c r="W87" i="3"/>
  <c r="Y69" i="3"/>
  <c r="Y76" i="3"/>
  <c r="Y84" i="3"/>
  <c r="Y29" i="3"/>
  <c r="W38" i="3"/>
  <c r="W110" i="3"/>
  <c r="Y111" i="3"/>
  <c r="W50" i="3"/>
  <c r="W121" i="3"/>
  <c r="W60" i="3"/>
  <c r="Y96" i="3"/>
  <c r="W21" i="3"/>
  <c r="Y4" i="3"/>
  <c r="Y71" i="3"/>
  <c r="Y26" i="3"/>
  <c r="Y65" i="3"/>
  <c r="W93" i="3"/>
  <c r="W39" i="3"/>
  <c r="Y14" i="3"/>
  <c r="W42" i="3"/>
  <c r="Y116" i="3"/>
  <c r="W6" i="3"/>
  <c r="W82" i="3"/>
  <c r="Y31" i="3"/>
  <c r="Y77" i="3"/>
  <c r="Y74" i="3"/>
  <c r="W25" i="3"/>
  <c r="W41" i="3"/>
  <c r="W116" i="3"/>
  <c r="Y123" i="3"/>
  <c r="W48" i="3"/>
  <c r="Y124" i="3"/>
  <c r="W55" i="3"/>
  <c r="W76" i="3"/>
  <c r="W108" i="3"/>
  <c r="W49" i="3"/>
  <c r="Y88" i="3"/>
  <c r="Y54" i="3"/>
  <c r="W124" i="3"/>
  <c r="Y42" i="3"/>
  <c r="Y67" i="3"/>
  <c r="W113" i="3"/>
  <c r="W13" i="3"/>
  <c r="W16" i="3"/>
  <c r="Y81" i="3"/>
  <c r="W114" i="3"/>
  <c r="Y70" i="3"/>
  <c r="W46" i="3"/>
  <c r="Y62" i="3"/>
  <c r="Y121" i="3"/>
  <c r="W47" i="3"/>
  <c r="W7" i="3"/>
  <c r="Y41" i="3"/>
  <c r="W45" i="3"/>
  <c r="W62" i="3"/>
  <c r="W96" i="3"/>
  <c r="W95" i="3"/>
  <c r="Y38" i="3"/>
  <c r="W37" i="3"/>
  <c r="Y108" i="3"/>
  <c r="W112" i="3"/>
  <c r="Y106" i="3"/>
  <c r="Y46" i="3"/>
  <c r="W91" i="3"/>
  <c r="W56" i="3"/>
  <c r="Y85" i="3"/>
  <c r="W66" i="3"/>
  <c r="Y28" i="3"/>
  <c r="W85" i="3"/>
  <c r="Y87" i="3"/>
  <c r="W100" i="3"/>
  <c r="Y107" i="3"/>
  <c r="W34" i="3"/>
  <c r="W2" i="3"/>
  <c r="W74" i="3"/>
  <c r="W31" i="3"/>
  <c r="W15" i="3"/>
  <c r="Y7" i="3"/>
  <c r="Y45" i="3"/>
  <c r="W119" i="3"/>
  <c r="W97" i="3"/>
  <c r="Y105" i="3"/>
  <c r="Y8" i="3"/>
  <c r="W26" i="3"/>
  <c r="W123" i="3"/>
  <c r="Y53" i="3"/>
  <c r="W12" i="3"/>
  <c r="Y73" i="3"/>
  <c r="W28" i="3"/>
  <c r="W68" i="3"/>
  <c r="W8" i="3"/>
  <c r="W51" i="3"/>
  <c r="Y24" i="3"/>
  <c r="Y16" i="3"/>
  <c r="W125" i="3"/>
  <c r="Y104" i="3"/>
  <c r="W53" i="3"/>
  <c r="Y2" i="3"/>
  <c r="W111" i="3"/>
  <c r="Y15" i="3"/>
  <c r="Y119" i="3"/>
  <c r="W18" i="3"/>
  <c r="Y39" i="3"/>
  <c r="W106" i="3"/>
  <c r="W63" i="3"/>
  <c r="W72" i="3"/>
  <c r="W65" i="3"/>
  <c r="W11" i="3"/>
  <c r="W35" i="3"/>
  <c r="W67" i="3"/>
  <c r="W92" i="3"/>
  <c r="Y93" i="3"/>
  <c r="Y55" i="3"/>
  <c r="Y122" i="3"/>
  <c r="W64" i="3"/>
  <c r="Y114" i="3"/>
  <c r="Y102" i="3"/>
  <c r="W84" i="3"/>
  <c r="W120" i="3"/>
  <c r="Y18" i="3"/>
  <c r="Y113" i="3"/>
  <c r="Y63" i="3"/>
  <c r="W101" i="3"/>
  <c r="W9" i="3"/>
  <c r="W58" i="3"/>
  <c r="Y92" i="3"/>
  <c r="Y110" i="3"/>
  <c r="W73" i="3"/>
  <c r="AV690" i="2"/>
  <c r="AV587" i="2"/>
  <c r="AV90" i="2"/>
  <c r="AV311" i="2"/>
  <c r="AV645" i="2"/>
  <c r="AV667" i="2"/>
  <c r="AV683" i="2"/>
  <c r="AV553" i="2"/>
  <c r="AV327" i="2"/>
  <c r="AV600" i="2"/>
  <c r="AV646" i="2"/>
  <c r="AV498" i="2"/>
  <c r="AV710" i="2"/>
  <c r="AV651" i="2"/>
  <c r="AV127" i="2"/>
  <c r="AV218" i="2"/>
  <c r="AV120" i="2"/>
  <c r="AV708" i="2"/>
  <c r="AV605" i="2"/>
  <c r="AV80" i="2"/>
  <c r="AV251" i="2"/>
  <c r="AV661" i="2"/>
  <c r="AV374" i="2"/>
  <c r="AV188" i="2"/>
  <c r="AV727" i="2"/>
  <c r="AV700" i="2"/>
  <c r="AV618" i="2"/>
  <c r="AV202" i="2"/>
  <c r="AV85" i="2"/>
  <c r="AV484" i="2"/>
  <c r="AV348" i="2"/>
  <c r="AV213" i="2"/>
  <c r="AV592" i="2"/>
  <c r="AV446" i="2"/>
  <c r="AV602" i="2"/>
  <c r="AV686" i="2"/>
  <c r="AV254" i="2"/>
  <c r="AV99" i="2"/>
  <c r="AV197" i="2"/>
  <c r="AV83" i="2"/>
  <c r="AV345" i="2"/>
  <c r="AV277" i="2"/>
  <c r="AV616" i="2"/>
  <c r="AV252" i="2"/>
  <c r="AV222" i="2"/>
  <c r="AV445" i="2"/>
  <c r="AV183" i="2"/>
  <c r="AV199" i="2"/>
  <c r="AV679" i="2"/>
  <c r="AV518" i="2"/>
  <c r="AV263" i="2"/>
  <c r="AV430" i="2"/>
  <c r="AV230" i="2"/>
  <c r="AV117" i="2"/>
  <c r="AV529" i="2"/>
  <c r="AV258" i="2"/>
  <c r="AV562" i="2"/>
  <c r="AV549" i="2"/>
  <c r="AV343" i="2"/>
  <c r="AV505" i="2"/>
  <c r="AV490" i="2"/>
  <c r="AV250" i="2"/>
  <c r="AV455" i="2"/>
  <c r="AV97" i="2"/>
  <c r="AV13" i="2"/>
  <c r="AV301" i="2"/>
  <c r="AV510" i="2"/>
  <c r="AV358" i="2"/>
  <c r="AV247" i="2"/>
  <c r="AV295" i="2"/>
  <c r="AV140" i="2"/>
  <c r="AV17" i="2"/>
  <c r="AV631" i="2"/>
  <c r="AV688" i="2"/>
  <c r="AV276" i="2"/>
  <c r="AV91" i="2"/>
  <c r="AV40" i="2"/>
  <c r="AV249" i="2"/>
  <c r="AV64" i="2"/>
  <c r="AV79" i="2"/>
  <c r="AV471" i="2"/>
  <c r="AV149" i="2"/>
  <c r="AV355" i="2"/>
  <c r="AV307" i="2"/>
  <c r="AV138" i="2"/>
  <c r="AV168" i="2"/>
  <c r="AV43" i="2"/>
  <c r="AV115" i="2"/>
  <c r="AV613" i="2"/>
  <c r="AV54" i="2"/>
  <c r="AV289" i="2"/>
  <c r="AV405" i="2"/>
  <c r="AV728" i="2"/>
  <c r="AV502" i="2"/>
  <c r="AV488" i="2"/>
  <c r="AV198" i="2"/>
  <c r="AV34" i="2"/>
  <c r="AV270" i="2"/>
  <c r="AV512" i="2"/>
  <c r="AV569" i="2"/>
  <c r="AV473" i="2"/>
  <c r="AV82" i="2"/>
  <c r="AV460" i="2"/>
  <c r="AV154" i="2"/>
  <c r="AV41" i="2"/>
  <c r="AV88" i="2"/>
  <c r="AV228" i="2"/>
  <c r="AV625" i="2"/>
  <c r="AV522" i="2"/>
  <c r="AV275" i="2"/>
  <c r="AV441" i="2"/>
  <c r="AV425" i="2"/>
  <c r="AV337" i="2"/>
  <c r="AV89" i="2"/>
  <c r="AV533" i="2"/>
  <c r="AV495" i="2"/>
  <c r="AV394" i="2"/>
  <c r="AV413" i="2"/>
  <c r="AV633" i="2"/>
  <c r="AV543" i="2"/>
  <c r="AV726" i="2"/>
  <c r="AV444" i="2"/>
  <c r="AV377" i="2"/>
  <c r="AV622" i="2"/>
  <c r="AV215" i="2"/>
  <c r="AV521" i="2"/>
  <c r="AV368" i="2"/>
  <c r="AV175" i="2"/>
  <c r="AV452" i="2"/>
  <c r="AV87" i="2"/>
  <c r="AV69" i="2"/>
  <c r="AV136" i="2"/>
  <c r="AV714" i="2"/>
  <c r="AV595" i="2"/>
  <c r="AV23" i="2"/>
  <c r="AV330" i="2"/>
  <c r="AV152" i="2"/>
  <c r="AV6" i="2"/>
  <c r="AV296" i="2"/>
  <c r="AV379" i="2"/>
  <c r="AV450" i="2"/>
  <c r="AV566" i="2"/>
  <c r="AV503" i="2"/>
  <c r="AV86" i="2"/>
  <c r="AV342" i="2"/>
  <c r="AV637" i="2"/>
  <c r="AV599" i="2"/>
  <c r="AV48" i="2"/>
  <c r="AV376" i="2"/>
  <c r="AV15" i="2"/>
  <c r="AV611" i="2"/>
  <c r="AV585" i="2"/>
  <c r="AV481" i="2"/>
  <c r="AV648" i="2"/>
  <c r="AV440" i="2"/>
  <c r="AV406" i="2"/>
  <c r="AV509" i="2"/>
  <c r="AV353" i="2"/>
  <c r="AV500" i="2"/>
  <c r="AV166" i="2"/>
  <c r="AV655" i="2"/>
  <c r="AV324" i="2"/>
  <c r="AV107" i="2"/>
  <c r="AV71" i="2"/>
  <c r="AV372" i="2"/>
  <c r="AV229" i="2"/>
  <c r="AV670" i="2"/>
  <c r="AV706" i="2"/>
  <c r="AV283" i="2"/>
  <c r="AV570" i="2"/>
  <c r="AV496" i="2"/>
  <c r="AV713" i="2"/>
  <c r="AV733" i="2"/>
  <c r="AV701" i="2"/>
  <c r="AV84" i="2"/>
  <c r="AV623" i="2"/>
  <c r="AV30" i="2"/>
  <c r="AV184" i="2"/>
  <c r="AV550" i="2"/>
  <c r="AV554" i="2"/>
  <c r="AV305" i="2"/>
  <c r="AV3" i="2"/>
  <c r="AV678" i="2"/>
  <c r="AV491" i="2"/>
  <c r="AV525" i="2"/>
  <c r="AV14" i="2"/>
  <c r="AV401" i="2"/>
  <c r="AV635" i="2"/>
  <c r="AV291" i="2"/>
  <c r="AV689" i="2"/>
  <c r="AV187" i="2"/>
  <c r="AV123" i="2"/>
  <c r="AV334" i="2"/>
  <c r="AV316" i="2"/>
  <c r="AV210" i="2"/>
  <c r="AV523" i="2"/>
  <c r="AV52" i="2"/>
  <c r="AV31" i="2"/>
  <c r="AV28" i="2"/>
  <c r="AV443" i="2"/>
  <c r="AV77" i="2"/>
  <c r="AV208" i="2"/>
  <c r="AV493" i="2"/>
  <c r="AV433" i="2"/>
  <c r="AV37" i="2"/>
  <c r="AV267" i="2"/>
  <c r="AV335" i="2"/>
  <c r="AV302" i="2"/>
  <c r="AV650" i="2"/>
  <c r="AV236" i="2"/>
  <c r="AV178" i="2"/>
  <c r="AV715" i="2"/>
  <c r="AV720" i="2"/>
  <c r="AV705" i="2"/>
  <c r="AV552" i="2"/>
  <c r="AV367" i="2"/>
  <c r="AV18" i="2"/>
  <c r="AV594" i="2"/>
  <c r="AV297" i="2"/>
  <c r="AV279" i="2"/>
  <c r="AV366" i="2"/>
  <c r="AV241" i="2"/>
  <c r="AV146" i="2"/>
  <c r="AV719" i="2"/>
  <c r="AV294" i="2"/>
  <c r="AV271" i="2"/>
  <c r="AV133" i="2"/>
  <c r="AV464" i="2"/>
  <c r="AV407" i="2"/>
  <c r="AV619" i="2"/>
  <c r="AV640" i="2"/>
  <c r="AV340" i="2"/>
  <c r="AV517" i="2"/>
  <c r="AV584" i="2"/>
  <c r="AV392" i="2"/>
  <c r="AV501" i="2"/>
  <c r="AV60" i="2"/>
  <c r="AV721" i="2"/>
  <c r="AV253" i="2"/>
  <c r="AV364" i="2"/>
  <c r="AV160" i="2"/>
  <c r="AV303" i="2"/>
  <c r="AV155" i="2"/>
  <c r="AV590" i="2"/>
  <c r="AV310" i="2"/>
  <c r="AV177" i="2"/>
  <c r="AV432" i="2"/>
  <c r="AV414" i="2"/>
  <c r="AV173" i="2"/>
  <c r="AV388" i="2"/>
  <c r="AV46" i="2"/>
  <c r="AV467" i="2"/>
  <c r="AV321" i="2"/>
  <c r="AV542" i="2"/>
  <c r="AV557" i="2"/>
  <c r="AV264" i="2"/>
  <c r="AV284" i="2"/>
  <c r="AV292" i="2"/>
  <c r="AV416" i="2"/>
  <c r="AV205" i="2"/>
  <c r="AV470" i="2"/>
  <c r="AV25" i="2"/>
  <c r="AV439" i="2"/>
  <c r="AV682" i="2"/>
  <c r="AV325" i="2"/>
  <c r="AV396" i="2"/>
  <c r="AV196" i="2"/>
  <c r="AV216" i="2"/>
  <c r="AV386" i="2"/>
  <c r="AV174" i="2"/>
  <c r="AV506" i="2"/>
  <c r="AV231" i="2"/>
  <c r="AV280" i="2"/>
  <c r="AV399" i="2"/>
  <c r="AV96" i="2"/>
  <c r="AV356" i="2"/>
  <c r="AV403" i="2"/>
  <c r="AV380" i="2"/>
  <c r="AV560" i="2"/>
  <c r="AV109" i="2"/>
  <c r="AV47" i="2"/>
  <c r="AV482" i="2"/>
  <c r="AV489" i="2"/>
  <c r="AV702" i="2"/>
  <c r="AV718" i="2"/>
  <c r="AV680" i="2"/>
  <c r="AV480" i="2"/>
  <c r="AV226" i="2"/>
  <c r="AV559" i="2"/>
  <c r="AV654" i="2"/>
  <c r="AV642" i="2"/>
  <c r="AV536" i="2"/>
  <c r="AV657" i="2"/>
  <c r="AV11" i="2"/>
  <c r="AV36" i="2"/>
  <c r="AV95" i="2"/>
  <c r="AV134" i="2"/>
  <c r="AV537" i="2"/>
  <c r="AV38" i="2"/>
  <c r="AV593" i="2"/>
  <c r="AV56" i="2"/>
  <c r="AV687" i="2"/>
  <c r="AV382" i="2"/>
  <c r="AV524" i="2"/>
  <c r="AV256" i="2"/>
  <c r="AV479" i="2"/>
  <c r="AV290" i="2"/>
  <c r="AV114" i="2"/>
  <c r="AV130" i="2"/>
  <c r="AV431" i="2"/>
  <c r="AV724" i="2"/>
  <c r="AV185" i="2"/>
  <c r="AV693" i="2"/>
  <c r="AV105" i="2"/>
  <c r="AV331" i="2"/>
  <c r="AV225" i="2"/>
  <c r="AV685" i="2"/>
  <c r="AV671" i="2"/>
  <c r="AV541" i="2"/>
  <c r="AV55" i="2"/>
  <c r="AV418" i="2"/>
  <c r="AV248" i="2"/>
  <c r="AV156" i="2"/>
  <c r="AV579" i="2"/>
  <c r="AV539" i="2"/>
  <c r="AV212" i="2"/>
  <c r="AV568" i="2"/>
  <c r="AV92" i="2"/>
  <c r="AV285" i="2"/>
  <c r="AV419" i="2"/>
  <c r="AV492" i="2"/>
  <c r="AV649" i="2"/>
  <c r="AV361" i="2"/>
  <c r="AV119" i="2"/>
  <c r="AV207" i="2"/>
  <c r="AV730" i="2"/>
  <c r="AV65" i="2"/>
  <c r="AV410" i="2"/>
  <c r="AV193" i="2"/>
  <c r="AV239" i="2"/>
  <c r="AV190" i="2"/>
  <c r="AV398" i="2"/>
  <c r="AV673" i="2"/>
  <c r="AV21" i="2"/>
  <c r="AV731" i="2"/>
  <c r="AV699" i="2"/>
  <c r="AV383" i="2"/>
  <c r="AV122" i="2"/>
  <c r="AV548" i="2"/>
  <c r="AV627" i="2"/>
  <c r="AV336" i="2"/>
  <c r="AV427" i="2"/>
  <c r="AV286" i="2"/>
  <c r="AV39" i="2"/>
  <c r="AV712" i="2"/>
  <c r="AV132" i="2"/>
  <c r="AV694" i="2"/>
  <c r="AV546" i="2"/>
  <c r="AV528" i="2"/>
  <c r="AV341" i="2"/>
  <c r="AV211" i="2"/>
  <c r="AV12" i="2"/>
  <c r="AV672" i="2"/>
  <c r="AV497" i="2"/>
  <c r="AV677" i="2"/>
  <c r="AV711" i="2"/>
  <c r="AV144" i="2"/>
  <c r="AV314" i="2"/>
  <c r="AV385" i="2"/>
  <c r="AV108" i="2"/>
  <c r="AV463" i="2"/>
  <c r="AV220" i="2"/>
  <c r="AV508" i="2"/>
  <c r="AV194" i="2"/>
  <c r="AV544" i="2"/>
  <c r="AV148" i="2"/>
  <c r="AV596" i="2"/>
  <c r="AV63" i="2"/>
  <c r="AV583" i="2"/>
  <c r="AV221" i="2"/>
  <c r="AV564" i="2"/>
  <c r="AV422" i="2"/>
  <c r="AV33" i="2"/>
  <c r="AV238" i="2"/>
  <c r="AV395" i="2"/>
  <c r="AV75" i="2"/>
  <c r="AV707" i="2"/>
  <c r="AV272" i="2"/>
  <c r="AV486" i="2"/>
  <c r="AV556" i="2"/>
  <c r="AV389" i="2"/>
  <c r="AV351" i="2"/>
  <c r="AV538" i="2"/>
  <c r="AV309" i="2"/>
  <c r="AV411" i="2"/>
  <c r="AV391" i="2"/>
  <c r="AV242" i="2"/>
  <c r="AV626" i="2"/>
  <c r="AV143" i="2"/>
  <c r="AV558" i="2"/>
  <c r="AV621" i="2"/>
  <c r="AV664" i="2"/>
  <c r="AV698" i="2"/>
  <c r="AV703" i="2"/>
  <c r="AV428" i="2"/>
  <c r="AV598" i="2"/>
  <c r="AV68" i="2"/>
  <c r="AV421" i="2"/>
  <c r="AV709" i="2"/>
  <c r="AV137" i="2"/>
  <c r="AV469" i="2"/>
  <c r="AV135" i="2"/>
  <c r="AV531" i="2"/>
  <c r="AV704" i="2"/>
  <c r="AV535" i="2"/>
  <c r="AV474" i="2"/>
  <c r="AV106" i="2"/>
  <c r="AV603" i="2"/>
  <c r="AV19" i="2"/>
  <c r="AV66" i="2"/>
  <c r="AV255" i="2"/>
  <c r="AV104" i="2"/>
  <c r="AV300" i="2"/>
  <c r="AV70" i="2"/>
  <c r="AV121" i="2"/>
  <c r="AV72" i="2"/>
  <c r="AV329" i="2"/>
  <c r="AV540" i="2"/>
  <c r="AV451" i="2"/>
  <c r="AV465" i="2"/>
  <c r="AV423" i="2"/>
  <c r="AV223" i="2"/>
  <c r="AV76" i="2"/>
  <c r="AV610" i="2"/>
  <c r="AV57" i="2"/>
  <c r="AV5" i="2"/>
  <c r="AV217" i="2"/>
  <c r="AV404" i="2"/>
  <c r="AV161" i="2"/>
  <c r="AV35" i="2"/>
  <c r="AV169" i="2"/>
  <c r="AV644" i="2"/>
  <c r="AV189" i="2"/>
  <c r="AV578" i="2"/>
  <c r="AV437" i="2"/>
  <c r="AV129" i="2"/>
  <c r="AV614" i="2"/>
  <c r="AV597" i="2"/>
  <c r="AV669" i="2"/>
  <c r="AV429" i="2"/>
  <c r="AV354" i="2"/>
  <c r="AV663" i="2"/>
  <c r="AV245" i="2"/>
  <c r="AV691" i="2"/>
  <c r="AV390" i="2"/>
  <c r="AV581" i="2"/>
  <c r="AV652" i="2"/>
  <c r="AV349" i="2"/>
  <c r="AV659" i="2"/>
  <c r="AV112" i="2"/>
  <c r="AV145" i="2"/>
  <c r="AV67" i="2"/>
  <c r="AV287" i="2"/>
  <c r="AV359" i="2"/>
  <c r="AV346" i="2"/>
  <c r="AV527" i="2"/>
  <c r="AV453" i="2"/>
  <c r="AV282" i="2"/>
  <c r="AV696" i="2"/>
  <c r="AV237" i="2"/>
  <c r="AV312" i="2"/>
  <c r="AV176" i="2"/>
  <c r="AV260" i="2"/>
  <c r="AV732" i="2"/>
  <c r="AV725" i="2"/>
  <c r="AV186" i="2"/>
  <c r="AV269" i="2"/>
  <c r="AV582" i="2"/>
  <c r="AV692" i="2"/>
  <c r="AV647" i="2"/>
  <c r="AV591" i="2"/>
  <c r="AV675" i="2"/>
  <c r="AV485" i="2"/>
  <c r="AV206" i="2"/>
  <c r="AV16" i="2"/>
  <c r="AV350" i="2"/>
  <c r="AV574" i="2"/>
  <c r="AV371" i="2"/>
  <c r="AV459" i="2"/>
  <c r="AV125" i="2"/>
  <c r="AV53" i="2"/>
  <c r="AV468" i="2"/>
  <c r="AV499" i="2"/>
  <c r="AV192" i="2"/>
  <c r="AV182" i="2"/>
  <c r="AV347" i="2"/>
  <c r="AV339" i="2"/>
  <c r="AV612" i="2"/>
  <c r="AV214" i="2"/>
  <c r="AV243" i="2"/>
  <c r="AV27" i="2"/>
  <c r="AV320" i="2"/>
  <c r="AV101" i="2"/>
  <c r="AV195" i="2"/>
  <c r="AV478" i="2"/>
  <c r="AV408" i="2"/>
  <c r="AV172" i="2"/>
  <c r="AV141" i="2"/>
  <c r="AV326" i="2"/>
  <c r="AV171" i="2"/>
  <c r="AV532" i="2"/>
  <c r="AV233" i="2"/>
  <c r="AV628" i="2"/>
  <c r="AV576" i="2"/>
  <c r="AV575" i="2"/>
  <c r="AV78" i="2"/>
  <c r="AV370" i="2"/>
  <c r="AV458" i="2"/>
  <c r="AV293" i="2"/>
  <c r="AV723" i="2"/>
  <c r="AV332" i="2"/>
  <c r="AV477" i="2"/>
  <c r="AV442" i="2"/>
  <c r="AV436" i="2"/>
  <c r="AV306" i="2"/>
  <c r="AV487" i="2"/>
  <c r="AV656" i="2"/>
  <c r="AV308" i="2"/>
  <c r="AV50" i="2"/>
  <c r="AV234" i="2"/>
  <c r="AV638" i="2"/>
  <c r="AV158" i="2"/>
  <c r="AV620" i="2"/>
  <c r="AV61" i="2"/>
  <c r="AV415" i="2"/>
  <c r="AV466" i="2"/>
  <c r="AV717" i="2"/>
  <c r="AV604" i="2"/>
  <c r="AV586" i="2"/>
  <c r="AV697" i="2"/>
  <c r="AV716" i="2"/>
  <c r="AV513" i="2"/>
  <c r="AV378" i="2"/>
  <c r="AV22" i="2"/>
  <c r="AV555" i="2"/>
  <c r="AV262" i="2"/>
  <c r="AV660" i="2"/>
  <c r="AV352" i="2"/>
  <c r="AV157" i="2"/>
  <c r="AV580" i="2"/>
  <c r="AV268" i="2"/>
  <c r="AV457" i="2"/>
  <c r="AV384" i="2"/>
  <c r="AV333" i="2"/>
  <c r="AV632" i="2"/>
  <c r="AV362" i="2"/>
  <c r="AV634" i="2"/>
  <c r="AV10" i="2"/>
  <c r="AV111" i="2"/>
  <c r="AV118" i="2"/>
  <c r="AV26" i="2"/>
  <c r="AV475" i="2"/>
  <c r="AV126" i="2"/>
  <c r="AV278" i="2"/>
  <c r="AV180" i="2"/>
  <c r="AV153" i="2"/>
  <c r="AV369" i="2"/>
  <c r="AV438" i="2"/>
  <c r="AV227" i="2"/>
  <c r="AV426" i="2"/>
  <c r="AV322" i="2"/>
  <c r="AV298" i="2"/>
  <c r="AV357" i="2"/>
  <c r="AV257" i="2"/>
  <c r="AV344" i="2"/>
  <c r="AV729" i="2"/>
  <c r="AV448" i="2"/>
  <c r="AV639" i="2"/>
  <c r="AV624" i="2"/>
  <c r="AV375" i="2"/>
  <c r="AV534" i="2"/>
  <c r="AV203" i="2"/>
  <c r="AV662" i="2"/>
  <c r="AV94" i="2"/>
  <c r="AV93" i="2"/>
  <c r="AV261" i="2"/>
  <c r="AV409" i="2"/>
  <c r="AV338" i="2"/>
  <c r="AV266" i="2"/>
  <c r="AV165" i="2"/>
  <c r="AV643" i="2"/>
  <c r="AV313" i="2"/>
  <c r="AV373" i="2"/>
  <c r="AV608" i="2"/>
  <c r="AV519" i="2"/>
  <c r="AV201" i="2"/>
  <c r="AV601" i="2"/>
  <c r="AV676" i="2"/>
  <c r="AV328" i="2"/>
  <c r="AV128" i="2"/>
  <c r="AV159" i="2"/>
  <c r="AV244" i="2"/>
  <c r="AV170" i="2"/>
  <c r="AV515" i="2"/>
  <c r="AV636" i="2"/>
  <c r="AV400" i="2"/>
  <c r="AV181" i="2"/>
  <c r="AV504" i="2"/>
  <c r="AV666" i="2"/>
  <c r="AV424" i="2"/>
  <c r="AV24" i="2"/>
  <c r="AV588" i="2"/>
  <c r="AV9" i="2"/>
  <c r="AV571" i="2"/>
  <c r="AV412" i="2"/>
  <c r="AV74" i="2"/>
  <c r="AV42" i="2"/>
  <c r="AV507" i="2"/>
  <c r="AV577" i="2"/>
  <c r="AV219" i="2"/>
  <c r="AV259" i="2"/>
  <c r="AV589" i="2"/>
  <c r="AV567" i="2"/>
  <c r="AV299" i="2"/>
  <c r="AV103" i="2"/>
  <c r="AV73" i="2"/>
  <c r="AV317" i="2"/>
  <c r="AV200" i="2"/>
  <c r="AV658" i="2"/>
  <c r="AV456" i="2"/>
  <c r="AV514" i="2"/>
  <c r="AV520" i="2"/>
  <c r="AV435" i="2"/>
  <c r="AV232" i="2"/>
  <c r="AV273" i="2"/>
  <c r="AV164" i="2"/>
  <c r="AV483" i="2"/>
  <c r="AV49" i="2"/>
  <c r="AV7" i="2"/>
  <c r="AV681" i="2"/>
  <c r="AV2" i="2"/>
  <c r="AV323" i="2"/>
  <c r="AV476" i="2"/>
  <c r="AV8" i="2"/>
  <c r="AV420" i="2"/>
  <c r="AV606" i="2"/>
  <c r="AV281" i="2"/>
  <c r="AV151" i="2"/>
  <c r="AV563" i="2"/>
  <c r="AV150" i="2"/>
  <c r="AV397" i="2"/>
  <c r="AV116" i="2"/>
  <c r="AV246" i="2"/>
  <c r="AV45" i="2"/>
  <c r="AV607" i="2"/>
  <c r="AV511" i="2"/>
  <c r="AV641" i="2"/>
  <c r="AV516" i="2"/>
  <c r="AV526" i="2"/>
  <c r="AV561" i="2"/>
  <c r="AV191" i="2"/>
  <c r="AV147" i="2"/>
  <c r="AV235" i="2"/>
  <c r="AV381" i="2"/>
  <c r="AV29" i="2"/>
  <c r="AV4" i="2"/>
  <c r="AV102" i="2"/>
  <c r="AV209" i="2"/>
  <c r="AV629" i="2"/>
  <c r="AV417" i="2"/>
  <c r="AV163" i="2"/>
  <c r="AV653" i="2"/>
  <c r="AV59" i="2"/>
  <c r="AV98" i="2"/>
  <c r="AV58" i="2"/>
  <c r="AV110" i="2"/>
  <c r="AV62" i="2"/>
  <c r="AV113" i="2"/>
  <c r="AV630" i="2"/>
  <c r="AV434" i="2"/>
  <c r="AV131" i="2"/>
  <c r="AV617" i="2"/>
  <c r="AV240" i="2"/>
  <c r="AV461" i="2"/>
  <c r="AV179" i="2"/>
  <c r="AV547" i="2"/>
  <c r="AV545" i="2"/>
  <c r="AV402" i="2"/>
  <c r="AV265" i="2"/>
  <c r="AV319" i="2"/>
  <c r="AV668" i="2"/>
  <c r="AV224" i="2"/>
  <c r="AV462" i="2"/>
  <c r="AV124" i="2"/>
  <c r="AV142" i="2"/>
  <c r="AV551" i="2"/>
  <c r="AV530" i="2"/>
  <c r="AV44" i="2"/>
  <c r="AV204" i="2"/>
  <c r="AV684" i="2"/>
  <c r="AV387" i="2"/>
  <c r="AV573" i="2"/>
  <c r="AV454" i="2"/>
  <c r="AV360" i="2"/>
  <c r="AV32" i="2"/>
  <c r="AV365" i="2"/>
  <c r="AV315" i="2"/>
  <c r="AV695" i="2"/>
  <c r="AV449" i="2"/>
  <c r="AV615" i="2"/>
  <c r="AV494" i="2"/>
  <c r="AV81" i="2"/>
  <c r="AV20" i="2"/>
  <c r="AV274" i="2"/>
  <c r="AV167" i="2"/>
  <c r="AV393" i="2"/>
  <c r="AV609" i="2"/>
  <c r="AV318" i="2"/>
  <c r="AV722" i="2"/>
  <c r="AV572" i="2"/>
  <c r="AV472" i="2"/>
  <c r="AV674" i="2"/>
  <c r="AV565" i="2"/>
  <c r="AV363" i="2"/>
  <c r="AV51" i="2"/>
  <c r="AV139" i="2"/>
  <c r="AV288" i="2"/>
  <c r="AV447" i="2"/>
  <c r="AV665" i="2"/>
  <c r="AV304" i="2"/>
  <c r="AV100" i="2"/>
  <c r="AV162" i="2"/>
  <c r="Z18" i="3" l="1"/>
  <c r="X11" i="3"/>
  <c r="Z100" i="3"/>
  <c r="X40" i="3"/>
  <c r="Z77" i="3"/>
  <c r="X65" i="3"/>
  <c r="X46" i="3"/>
  <c r="X49" i="3"/>
  <c r="Z31" i="3"/>
  <c r="X21" i="3"/>
  <c r="X87" i="3"/>
  <c r="Z56" i="3"/>
  <c r="Z37" i="3"/>
  <c r="Z30" i="3"/>
  <c r="X24" i="3"/>
  <c r="X105" i="3"/>
  <c r="X70" i="3"/>
  <c r="X99" i="3"/>
  <c r="Z13" i="3"/>
  <c r="Z52" i="3"/>
  <c r="X112" i="3"/>
  <c r="X90" i="3"/>
  <c r="X84" i="3"/>
  <c r="X72" i="3"/>
  <c r="Z16" i="3"/>
  <c r="Z8" i="3"/>
  <c r="X100" i="3"/>
  <c r="X37" i="3"/>
  <c r="Z70" i="3"/>
  <c r="X108" i="3"/>
  <c r="X82" i="3"/>
  <c r="Z96" i="3"/>
  <c r="Z75" i="3"/>
  <c r="Z112" i="3"/>
  <c r="X81" i="3"/>
  <c r="X44" i="3"/>
  <c r="Z10" i="3"/>
  <c r="Z68" i="3"/>
  <c r="Z47" i="3"/>
  <c r="X3" i="3"/>
  <c r="X29" i="3"/>
  <c r="X107" i="3"/>
  <c r="Z104" i="3"/>
  <c r="Z36" i="3"/>
  <c r="X125" i="3"/>
  <c r="Z102" i="3"/>
  <c r="X63" i="3"/>
  <c r="Z24" i="3"/>
  <c r="Z105" i="3"/>
  <c r="Z87" i="3"/>
  <c r="Z38" i="3"/>
  <c r="X114" i="3"/>
  <c r="X76" i="3"/>
  <c r="X6" i="3"/>
  <c r="X60" i="3"/>
  <c r="X20" i="3"/>
  <c r="X52" i="3"/>
  <c r="Z59" i="3"/>
  <c r="Z60" i="3"/>
  <c r="Z94" i="3"/>
  <c r="Z99" i="3"/>
  <c r="Z118" i="3"/>
  <c r="X69" i="3"/>
  <c r="Z80" i="3"/>
  <c r="Z43" i="3"/>
  <c r="X123" i="3"/>
  <c r="Z12" i="3"/>
  <c r="X26" i="3"/>
  <c r="X73" i="3"/>
  <c r="Z114" i="3"/>
  <c r="X106" i="3"/>
  <c r="X51" i="3"/>
  <c r="X97" i="3"/>
  <c r="X85" i="3"/>
  <c r="X95" i="3"/>
  <c r="Z81" i="3"/>
  <c r="X55" i="3"/>
  <c r="Z116" i="3"/>
  <c r="X121" i="3"/>
  <c r="Z89" i="3"/>
  <c r="Z83" i="3"/>
  <c r="Z50" i="3"/>
  <c r="X78" i="3"/>
  <c r="Z11" i="3"/>
  <c r="Z3" i="3"/>
  <c r="Z79" i="3"/>
  <c r="Z66" i="3"/>
  <c r="Z64" i="3"/>
  <c r="X10" i="3"/>
  <c r="X34" i="3"/>
  <c r="X86" i="3"/>
  <c r="Z108" i="3"/>
  <c r="Z110" i="3"/>
  <c r="X64" i="3"/>
  <c r="Z39" i="3"/>
  <c r="X119" i="3"/>
  <c r="Z28" i="3"/>
  <c r="X96" i="3"/>
  <c r="X16" i="3"/>
  <c r="Z124" i="3"/>
  <c r="X42" i="3"/>
  <c r="X50" i="3"/>
  <c r="Z103" i="3"/>
  <c r="Z78" i="3"/>
  <c r="Z57" i="3"/>
  <c r="X33" i="3"/>
  <c r="Z72" i="3"/>
  <c r="X77" i="3"/>
  <c r="X94" i="3"/>
  <c r="X104" i="3"/>
  <c r="Z20" i="3"/>
  <c r="Z125" i="3"/>
  <c r="Z69" i="3"/>
  <c r="Z23" i="3"/>
  <c r="Z107" i="3"/>
  <c r="Z92" i="3"/>
  <c r="Z122" i="3"/>
  <c r="X18" i="3"/>
  <c r="X8" i="3"/>
  <c r="Z45" i="3"/>
  <c r="X66" i="3"/>
  <c r="X62" i="3"/>
  <c r="X13" i="3"/>
  <c r="X48" i="3"/>
  <c r="Z14" i="3"/>
  <c r="Z111" i="3"/>
  <c r="X14" i="3"/>
  <c r="Z33" i="3"/>
  <c r="Z115" i="3"/>
  <c r="Z51" i="3"/>
  <c r="Z95" i="3"/>
  <c r="Z91" i="3"/>
  <c r="Z9" i="3"/>
  <c r="Z35" i="3"/>
  <c r="Z86" i="3"/>
  <c r="X83" i="3"/>
  <c r="X54" i="3"/>
  <c r="Z101" i="3"/>
  <c r="Z55" i="3"/>
  <c r="Z119" i="3"/>
  <c r="X68" i="3"/>
  <c r="Z7" i="3"/>
  <c r="Z85" i="3"/>
  <c r="X45" i="3"/>
  <c r="X113" i="3"/>
  <c r="Z123" i="3"/>
  <c r="X39" i="3"/>
  <c r="X110" i="3"/>
  <c r="X89" i="3"/>
  <c r="X43" i="3"/>
  <c r="Z49" i="3"/>
  <c r="X117" i="3"/>
  <c r="X80" i="3"/>
  <c r="X102" i="3"/>
  <c r="X115" i="3"/>
  <c r="X59" i="3"/>
  <c r="Z82" i="3"/>
  <c r="X36" i="3"/>
  <c r="Z4" i="3"/>
  <c r="X9" i="3"/>
  <c r="Z15" i="3"/>
  <c r="X15" i="3"/>
  <c r="X56" i="3"/>
  <c r="Z41" i="3"/>
  <c r="Z67" i="3"/>
  <c r="X116" i="3"/>
  <c r="X93" i="3"/>
  <c r="X38" i="3"/>
  <c r="Z44" i="3"/>
  <c r="Z21" i="3"/>
  <c r="X30" i="3"/>
  <c r="X88" i="3"/>
  <c r="Z22" i="3"/>
  <c r="Z40" i="3"/>
  <c r="Z61" i="3"/>
  <c r="X19" i="3"/>
  <c r="Z19" i="3"/>
  <c r="Z5" i="3"/>
  <c r="Z88" i="3"/>
  <c r="X120" i="3"/>
  <c r="X28" i="3"/>
  <c r="X101" i="3"/>
  <c r="X92" i="3"/>
  <c r="X111" i="3"/>
  <c r="Z73" i="3"/>
  <c r="X31" i="3"/>
  <c r="X91" i="3"/>
  <c r="X7" i="3"/>
  <c r="Z42" i="3"/>
  <c r="X41" i="3"/>
  <c r="Z65" i="3"/>
  <c r="Z29" i="3"/>
  <c r="X71" i="3"/>
  <c r="Z117" i="3"/>
  <c r="Z98" i="3"/>
  <c r="Z97" i="3"/>
  <c r="X98" i="3"/>
  <c r="Z17" i="3"/>
  <c r="X5" i="3"/>
  <c r="X27" i="3"/>
  <c r="Z120" i="3"/>
  <c r="Z62" i="3"/>
  <c r="X17" i="3"/>
  <c r="Z93" i="3"/>
  <c r="X67" i="3"/>
  <c r="Z2" i="3"/>
  <c r="X12" i="3"/>
  <c r="X74" i="3"/>
  <c r="Z46" i="3"/>
  <c r="X47" i="3"/>
  <c r="X124" i="3"/>
  <c r="X25" i="3"/>
  <c r="Z26" i="3"/>
  <c r="Z84" i="3"/>
  <c r="X4" i="3"/>
  <c r="X118" i="3"/>
  <c r="Z109" i="3"/>
  <c r="X122" i="3"/>
  <c r="X109" i="3"/>
  <c r="X75" i="3"/>
  <c r="X23" i="3"/>
  <c r="Z58" i="3"/>
  <c r="Z90" i="3"/>
  <c r="Z48" i="3"/>
  <c r="X57" i="3"/>
  <c r="X58" i="3"/>
  <c r="Z63" i="3"/>
  <c r="Z113" i="3"/>
  <c r="X35" i="3"/>
  <c r="X53" i="3"/>
  <c r="Z53" i="3"/>
  <c r="X2" i="3"/>
  <c r="Z106" i="3"/>
  <c r="Z121" i="3"/>
  <c r="Z54" i="3"/>
  <c r="Z74" i="3"/>
  <c r="Z71" i="3"/>
  <c r="Z76" i="3"/>
  <c r="X61" i="3"/>
  <c r="Z34" i="3"/>
  <c r="Z32" i="3"/>
  <c r="Z25" i="3"/>
  <c r="X32" i="3"/>
  <c r="Z27" i="3"/>
  <c r="X22" i="3"/>
  <c r="X79" i="3"/>
  <c r="Z6" i="3"/>
  <c r="X103" i="3"/>
</calcChain>
</file>

<file path=xl/sharedStrings.xml><?xml version="1.0" encoding="utf-8"?>
<sst xmlns="http://schemas.openxmlformats.org/spreadsheetml/2006/main" count="10448" uniqueCount="3172">
  <si>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</si>
  <si>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</si>
  <si>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</si>
  <si>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</si>
  <si>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</si>
  <si>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</si>
  <si>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</si>
  <si>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</si>
  <si>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</si>
  <si>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</si>
  <si>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</si>
  <si>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</si>
  <si>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</si>
  <si>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</si>
  <si>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</si>
  <si>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</si>
  <si>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</si>
  <si>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</si>
  <si>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</si>
  <si>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</si>
  <si>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</si>
  <si>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</si>
  <si>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</si>
  <si>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</si>
  <si>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</si>
  <si>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</si>
  <si>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</si>
  <si>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</si>
  <si>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</si>
  <si>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</si>
  <si>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</si>
  <si>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</si>
  <si>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</si>
  <si>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</si>
  <si>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</si>
  <si>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</si>
  <si>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</si>
  <si>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</si>
  <si>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</si>
  <si>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</si>
  <si>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</si>
  <si>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</si>
  <si>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</si>
  <si>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</si>
  <si>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</si>
  <si>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</si>
  <si>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</si>
  <si>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</si>
  <si>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</si>
  <si>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</si>
  <si>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</si>
  <si>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</si>
  <si>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</si>
  <si>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</si>
  <si>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</si>
  <si>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</si>
  <si>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</si>
  <si>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</si>
  <si>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</si>
  <si>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</si>
  <si>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</si>
  <si>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</si>
  <si>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</si>
  <si>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Kotak Mahindra Bank Ltd</t>
  </si>
  <si>
    <t>KOTAKBANK</t>
  </si>
  <si>
    <t>Mahindra and Mahindra Ltd</t>
  </si>
  <si>
    <t>M&amp;M</t>
  </si>
  <si>
    <t>Oil and Natural Gas Corporation Ltd</t>
  </si>
  <si>
    <t>ONGC</t>
  </si>
  <si>
    <t>Oil &amp; Gas - Exploration &amp; Production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</si>
  <si>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</si>
  <si>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</si>
  <si>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</si>
  <si>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</si>
  <si>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</si>
  <si>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</si>
  <si>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</si>
  <si>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</si>
  <si>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</si>
  <si>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</si>
  <si>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</si>
  <si>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</si>
  <si>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</si>
  <si>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</si>
  <si>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</si>
  <si>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</si>
  <si>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</si>
  <si>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</si>
  <si>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</si>
  <si>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</si>
  <si>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Bajaj Auto Limited</t>
  </si>
  <si>
    <t>BAJAJ-AUTO</t>
  </si>
  <si>
    <t>Two Wheelers</t>
  </si>
  <si>
    <t>Wipro Ltd</t>
  </si>
  <si>
    <t>WIPRO</t>
  </si>
  <si>
    <t>Asian Paints Ltd</t>
  </si>
  <si>
    <t>ASIANPAINT</t>
  </si>
  <si>
    <t>Paints</t>
  </si>
  <si>
    <t>Hindustan Aeronautics Ltd</t>
  </si>
  <si>
    <t>HAL</t>
  </si>
  <si>
    <t>Aerospace &amp; Defense Equipments</t>
  </si>
  <si>
    <t>Bajaj Finserv Ltd</t>
  </si>
  <si>
    <t>BAJAJFINSV</t>
  </si>
  <si>
    <t>Adani Green Energy Ltd</t>
  </si>
  <si>
    <t>ADANIGREEN</t>
  </si>
  <si>
    <t>Renewable Energy</t>
  </si>
  <si>
    <t>Trent Ltd</t>
  </si>
  <si>
    <t>TRENT</t>
  </si>
  <si>
    <t>Retail - Apparel</t>
  </si>
  <si>
    <t>Avenue Supermarts Ltd</t>
  </si>
  <si>
    <t>DMART</t>
  </si>
  <si>
    <t>Retail - Department Stores</t>
  </si>
  <si>
    <t>Siemens Ltd</t>
  </si>
  <si>
    <t>SIEMENS</t>
  </si>
  <si>
    <t>Conglomerates</t>
  </si>
  <si>
    <t>JSW Steel Ltd</t>
  </si>
  <si>
    <t>JSWSTEEL</t>
  </si>
  <si>
    <t>Iron &amp; Steel</t>
  </si>
  <si>
    <t>Adani Power Ltd</t>
  </si>
  <si>
    <t>ADANIPOWER</t>
  </si>
  <si>
    <t>Hindustan Zinc Ltd</t>
  </si>
  <si>
    <t>HINDZINC</t>
  </si>
  <si>
    <t>Mining - Diversified</t>
  </si>
  <si>
    <t>Zomato Ltd</t>
  </si>
  <si>
    <t>ZOMATO</t>
  </si>
  <si>
    <t>Online Services</t>
  </si>
  <si>
    <t>Nestle India Ltd</t>
  </si>
  <si>
    <t>NESTLEIND</t>
  </si>
  <si>
    <t>FMCG - Foods</t>
  </si>
  <si>
    <t>Indian Oil Corporation Ltd</t>
  </si>
  <si>
    <t>IOC</t>
  </si>
  <si>
    <t>Jio Financial Services Ltd</t>
  </si>
  <si>
    <t>JIOFIN</t>
  </si>
  <si>
    <t>DLF Ltd</t>
  </si>
  <si>
    <t>DLF</t>
  </si>
  <si>
    <t>Real Estate</t>
  </si>
  <si>
    <t>Bharat Electronics Ltd</t>
  </si>
  <si>
    <t>BEL</t>
  </si>
  <si>
    <t>Electronic Equipments</t>
  </si>
  <si>
    <t>Varun Beverages Ltd</t>
  </si>
  <si>
    <t>VBL</t>
  </si>
  <si>
    <t>Soft Drinks</t>
  </si>
  <si>
    <t>Tata Steel Ltd</t>
  </si>
  <si>
    <t>TATASTEEL</t>
  </si>
  <si>
    <t>Vedanta Ltd</t>
  </si>
  <si>
    <t>VEDL</t>
  </si>
  <si>
    <t>Metals - Diversified</t>
  </si>
  <si>
    <t>Indian Railway Finance Corp Ltd</t>
  </si>
  <si>
    <t>IRFC</t>
  </si>
  <si>
    <t>Specialized Finance</t>
  </si>
  <si>
    <t>Grasim Industries Ltd</t>
  </si>
  <si>
    <t>GRASIM</t>
  </si>
  <si>
    <t>LTIMindtree Ltd</t>
  </si>
  <si>
    <t>LTIM</t>
  </si>
  <si>
    <t>Interglobe Aviation Ltd</t>
  </si>
  <si>
    <t>INDIGO</t>
  </si>
  <si>
    <t>Airlines</t>
  </si>
  <si>
    <t>Tech Mahindra Ltd</t>
  </si>
  <si>
    <t>TECHM</t>
  </si>
  <si>
    <t>SBI Life Insurance Company Ltd</t>
  </si>
  <si>
    <t>SBILIFE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</si>
  <si>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</si>
  <si>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</si>
  <si>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</si>
  <si>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</si>
  <si>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</si>
  <si>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</si>
  <si>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HDFC Life Insurance Company Ltd</t>
  </si>
  <si>
    <t>HDFCLIFE</t>
  </si>
  <si>
    <t>Divi's Laboratories Ltd</t>
  </si>
  <si>
    <t>DIVISLAB</t>
  </si>
  <si>
    <t>Labs &amp; Life Sciences Services</t>
  </si>
  <si>
    <t>Hyundai Motor India Ltd</t>
  </si>
  <si>
    <t>HYUNDAI</t>
  </si>
  <si>
    <t>Power Finance Corporation Ltd</t>
  </si>
  <si>
    <t>PFC</t>
  </si>
  <si>
    <t>Hindalco Industries Ltd</t>
  </si>
  <si>
    <t>HINDALCO</t>
  </si>
  <si>
    <t>Metals - Aluminium</t>
  </si>
  <si>
    <t>Tata Power Company Ltd</t>
  </si>
  <si>
    <t>TATAPOWER</t>
  </si>
  <si>
    <t>Bharat Petroleum Corporation Ltd</t>
  </si>
  <si>
    <t>BPCL</t>
  </si>
  <si>
    <t>Gail (India) Ltd</t>
  </si>
  <si>
    <t>GAIL</t>
  </si>
  <si>
    <t>Gas Distribution</t>
  </si>
  <si>
    <t>Ambuja Cements Ltd</t>
  </si>
  <si>
    <t>AMBUJACEM</t>
  </si>
  <si>
    <t>REC Limited</t>
  </si>
  <si>
    <t>RECLTD</t>
  </si>
  <si>
    <t>Samvardhana Motherson International Ltd</t>
  </si>
  <si>
    <t>MOTHERSON</t>
  </si>
  <si>
    <t>Auto Parts</t>
  </si>
  <si>
    <t>Britannia Industries Ltd</t>
  </si>
  <si>
    <t>BRITANNIA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</si>
  <si>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</si>
  <si>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</si>
  <si>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</si>
  <si>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</si>
  <si>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</si>
  <si>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</si>
  <si>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Bank of Baroda Ltd</t>
  </si>
  <si>
    <t>BANKBARODA</t>
  </si>
  <si>
    <t>Shriram Finance Ltd</t>
  </si>
  <si>
    <t>SHRIRAMFIN</t>
  </si>
  <si>
    <t>Cipla Ltd</t>
  </si>
  <si>
    <t>CIPLA</t>
  </si>
  <si>
    <t>TVS Motor Company Ltd</t>
  </si>
  <si>
    <t>TVSMOTOR</t>
  </si>
  <si>
    <t>Adani Energy Solutions Ltd</t>
  </si>
  <si>
    <t>ADANIENSOL</t>
  </si>
  <si>
    <t>Power Infrastructure</t>
  </si>
  <si>
    <t>JSW Energy Ltd</t>
  </si>
  <si>
    <t>JSWENERGY</t>
  </si>
  <si>
    <t>Cholamandalam Investment and Finance Company Ltd</t>
  </si>
  <si>
    <t>CHOLAFIN</t>
  </si>
  <si>
    <t>Punjab National Bank</t>
  </si>
  <si>
    <t>PNB</t>
  </si>
  <si>
    <t>Bajaj Holdings and Investment Ltd</t>
  </si>
  <si>
    <t>BAJAJHLDNG</t>
  </si>
  <si>
    <t>Asset Management</t>
  </si>
  <si>
    <t>Torrent Pharmaceuticals Ltd</t>
  </si>
  <si>
    <t>TORNTPHARM</t>
  </si>
  <si>
    <t>CG Power and Industrial Solutions Ltd</t>
  </si>
  <si>
    <t>CGPOWER</t>
  </si>
  <si>
    <t>ICICI Prudential Life Insurance Company Ltd</t>
  </si>
  <si>
    <t>ICICIPRULI</t>
  </si>
  <si>
    <t>Dr Reddy's Laboratories Ltd</t>
  </si>
  <si>
    <t>DRREDDY</t>
  </si>
  <si>
    <t>Bajaj Housing Finance Ltd</t>
  </si>
  <si>
    <t>BAJAJHFL</t>
  </si>
  <si>
    <t>Havells India Ltd</t>
  </si>
  <si>
    <t>HAVELLS</t>
  </si>
  <si>
    <t>Electrical Components &amp; Equipments</t>
  </si>
  <si>
    <t>Bosch Ltd</t>
  </si>
  <si>
    <t>BOSCHLTD</t>
  </si>
  <si>
    <t>United Spirits Ltd</t>
  </si>
  <si>
    <t>UNITDSPR</t>
  </si>
  <si>
    <t>Alcoholic Beverages</t>
  </si>
  <si>
    <t>Macrotech Developers Ltd</t>
  </si>
  <si>
    <t>LODHA</t>
  </si>
  <si>
    <t>Hero MotoCorp Ltd</t>
  </si>
  <si>
    <t>HEROMOTOCO</t>
  </si>
  <si>
    <t>Zydus Lifesciences Ltd</t>
  </si>
  <si>
    <t>ZYDUSLIFE</t>
  </si>
  <si>
    <t>Mankind Pharma Ltd</t>
  </si>
  <si>
    <t>MANKIND</t>
  </si>
  <si>
    <t>Apollo Hospitals Enterprise Ltd</t>
  </si>
  <si>
    <t>APOLLOHOSP</t>
  </si>
  <si>
    <t>Hospitals &amp; Diagnostic Centres</t>
  </si>
  <si>
    <t>Info Edge (India) Ltd</t>
  </si>
  <si>
    <t>NAUKRI</t>
  </si>
  <si>
    <t>Indusind Bank Ltd</t>
  </si>
  <si>
    <t>INDUSINDBK</t>
  </si>
  <si>
    <t>Tata Consumer Products Ltd</t>
  </si>
  <si>
    <t>TATACONSUM</t>
  </si>
  <si>
    <t>Tea &amp; Coffee</t>
  </si>
  <si>
    <t>Polycab India Ltd</t>
  </si>
  <si>
    <t>POLYCAB</t>
  </si>
  <si>
    <t>Indian Overseas Bank</t>
  </si>
  <si>
    <t>IOB</t>
  </si>
  <si>
    <t>Lupin Ltd</t>
  </si>
  <si>
    <t>LUPIN</t>
  </si>
  <si>
    <t>ICICI Lombard General Insurance Company Ltd</t>
  </si>
  <si>
    <t>ICICIGI</t>
  </si>
  <si>
    <t>Dabur India Ltd</t>
  </si>
  <si>
    <t>DABUR</t>
  </si>
  <si>
    <t>Indian Hotels Company Ltd</t>
  </si>
  <si>
    <t>INDHOTEL</t>
  </si>
  <si>
    <t>Hotels, Resorts &amp; Cruise Lines</t>
  </si>
  <si>
    <t>HDFC Asset Management Company Ltd</t>
  </si>
  <si>
    <t>HDFCAMC</t>
  </si>
  <si>
    <t>Suzlon Energy Ltd</t>
  </si>
  <si>
    <t>SUZLON</t>
  </si>
  <si>
    <t>Renewable Energy Equipment &amp; Services</t>
  </si>
  <si>
    <t>Solar Industries India Ltd</t>
  </si>
  <si>
    <t>SOLARINDS</t>
  </si>
  <si>
    <t>Commodity Chemicals</t>
  </si>
  <si>
    <t>Cummins India Ltd</t>
  </si>
  <si>
    <t>CUMMINSIND</t>
  </si>
  <si>
    <t>Industrial Machinery</t>
  </si>
  <si>
    <t>Torrent Power Ltd</t>
  </si>
  <si>
    <t>TORNTPOWER</t>
  </si>
  <si>
    <t>Jindal Steel And Power Ltd</t>
  </si>
  <si>
    <t>JINDALSTEL</t>
  </si>
  <si>
    <t>Oracle Financial Services Software Ltd</t>
  </si>
  <si>
    <t>OFSS</t>
  </si>
  <si>
    <t>Software Services</t>
  </si>
  <si>
    <t>Indus Towers Ltd</t>
  </si>
  <si>
    <t>INDUSTOWER</t>
  </si>
  <si>
    <t>Telecom Infrastructure</t>
  </si>
  <si>
    <t>Rail Vikas Nigam Ltd</t>
  </si>
  <si>
    <t>RVNL</t>
  </si>
  <si>
    <t>Tube Investments of India Ltd</t>
  </si>
  <si>
    <t>TIINDIA</t>
  </si>
  <si>
    <t>Cycles</t>
  </si>
  <si>
    <t>Shree Cement Ltd</t>
  </si>
  <si>
    <t>SHREECEM</t>
  </si>
  <si>
    <t>Dixon Technologies (India) Ltd</t>
  </si>
  <si>
    <t>DIXON</t>
  </si>
  <si>
    <t>Home Electronics &amp; Appliances</t>
  </si>
  <si>
    <t>Canara Bank Ltd</t>
  </si>
  <si>
    <t>CANBK</t>
  </si>
  <si>
    <t>Max Healthcare Institute Ltd</t>
  </si>
  <si>
    <t>MAXHEALTH</t>
  </si>
  <si>
    <t>IDBI Bank Ltd</t>
  </si>
  <si>
    <t>IDBI</t>
  </si>
  <si>
    <t>Private Bank</t>
  </si>
  <si>
    <t>Colgate-Palmolive (India) Ltd</t>
  </si>
  <si>
    <t>COLPAL</t>
  </si>
  <si>
    <t>Persistent Systems Ltd</t>
  </si>
  <si>
    <t>PERSISTENT</t>
  </si>
  <si>
    <t>GMR Airports Ltd</t>
  </si>
  <si>
    <t>GMRINFRA</t>
  </si>
  <si>
    <t>Hindustan Petroleum Corp Ltd</t>
  </si>
  <si>
    <t>HINDPETRO</t>
  </si>
  <si>
    <t>Mazagon Dock Shipbuilders Ltd</t>
  </si>
  <si>
    <t>MAZDOCK</t>
  </si>
  <si>
    <t>Shipbuilding</t>
  </si>
  <si>
    <t>Union Bank of India Ltd</t>
  </si>
  <si>
    <t>UNIONBANK</t>
  </si>
  <si>
    <t>Aurobindo Pharma Ltd</t>
  </si>
  <si>
    <t>AUROPHARMA</t>
  </si>
  <si>
    <t>Adani Total Gas Ltd</t>
  </si>
  <si>
    <t>ATGL</t>
  </si>
  <si>
    <t>Oil India Ltd</t>
  </si>
  <si>
    <t>OIL</t>
  </si>
  <si>
    <t>Marico Ltd</t>
  </si>
  <si>
    <t>MARICO</t>
  </si>
  <si>
    <t>Godrej Properties Ltd</t>
  </si>
  <si>
    <t>GODREJPROP</t>
  </si>
  <si>
    <t>NHPC Ltd</t>
  </si>
  <si>
    <t>NHPC</t>
  </si>
  <si>
    <t>Bharat Heavy Electricals Ltd</t>
  </si>
  <si>
    <t>BHEL</t>
  </si>
  <si>
    <t>Muthoot Finance Ltd</t>
  </si>
  <si>
    <t>MUTHOOTFIN</t>
  </si>
  <si>
    <t>PB Fintech Ltd</t>
  </si>
  <si>
    <t>POLICYBZR</t>
  </si>
  <si>
    <t>Bharti Hexacom Ltd</t>
  </si>
  <si>
    <t>BHARTIHEXA</t>
  </si>
  <si>
    <t>Prestige Estates Projects Ltd</t>
  </si>
  <si>
    <t>PRESTIGE</t>
  </si>
  <si>
    <t>Oberoi Realty Ltd</t>
  </si>
  <si>
    <t>OBEROIRLTY</t>
  </si>
  <si>
    <t>Kalyan Jewellers India Ltd</t>
  </si>
  <si>
    <t>KALYANKJIL</t>
  </si>
  <si>
    <t>Alkem Laboratories Ltd</t>
  </si>
  <si>
    <t>ALKEM</t>
  </si>
  <si>
    <t>Linde India Ltd</t>
  </si>
  <si>
    <t>LINDEINDIA</t>
  </si>
  <si>
    <t>SBI Cards and Payment Services Ltd</t>
  </si>
  <si>
    <t>SBICARD</t>
  </si>
  <si>
    <t>Payment Infrastructure</t>
  </si>
  <si>
    <t>Indian Bank</t>
  </si>
  <si>
    <t>INDIANB</t>
  </si>
  <si>
    <t>SRF Ltd</t>
  </si>
  <si>
    <t>SRF</t>
  </si>
  <si>
    <t>Bharat Forge Ltd</t>
  </si>
  <si>
    <t>BHARATFORG</t>
  </si>
  <si>
    <t>Indian Railway Catering and Tourism Corporation Ltd</t>
  </si>
  <si>
    <t>IRCTC</t>
  </si>
  <si>
    <t>PI Industries Ltd</t>
  </si>
  <si>
    <t>PIIND</t>
  </si>
  <si>
    <t>Patanjali Foods Ltd</t>
  </si>
  <si>
    <t>PATANJALI</t>
  </si>
  <si>
    <t>Packaged Foods &amp; Meats</t>
  </si>
  <si>
    <t>Ashok Leyland Ltd</t>
  </si>
  <si>
    <t>ASHOKLEY</t>
  </si>
  <si>
    <t>Berger Paints India Ltd</t>
  </si>
  <si>
    <t>BERGEPAINT</t>
  </si>
  <si>
    <t>NMDC Ltd</t>
  </si>
  <si>
    <t>NMDC</t>
  </si>
  <si>
    <t>Mining - Iron Ore</t>
  </si>
  <si>
    <t>General Insurance Corporation of India</t>
  </si>
  <si>
    <t>GICRE</t>
  </si>
  <si>
    <t>Yes Bank Ltd</t>
  </si>
  <si>
    <t>YESBANK</t>
  </si>
  <si>
    <t>Abbott India Ltd</t>
  </si>
  <si>
    <t>ABBOTINDIA</t>
  </si>
  <si>
    <t>JSW Infrastructure Ltd</t>
  </si>
  <si>
    <t>JSWINFRA</t>
  </si>
  <si>
    <t>Voltas Ltd</t>
  </si>
  <si>
    <t>VOLTAS</t>
  </si>
  <si>
    <t>Mphasis Ltd</t>
  </si>
  <si>
    <t>MPHASIS</t>
  </si>
  <si>
    <t>BSE Ltd</t>
  </si>
  <si>
    <t>BSE</t>
  </si>
  <si>
    <t>Stock Exchanges &amp; Ratings</t>
  </si>
  <si>
    <t>Thermax Limited</t>
  </si>
  <si>
    <t>THERMAX</t>
  </si>
  <si>
    <t>Hitachi Energy India Ltd</t>
  </si>
  <si>
    <t>POWERINDIA</t>
  </si>
  <si>
    <t>Schaeffler India Ltd</t>
  </si>
  <si>
    <t>SCHAEFFLER</t>
  </si>
  <si>
    <t>Balkrishna Industries Ltd</t>
  </si>
  <si>
    <t>BALKRISIND</t>
  </si>
  <si>
    <t>Tires &amp; Rubber</t>
  </si>
  <si>
    <t>Vodafone Idea Ltd</t>
  </si>
  <si>
    <t>IDEA</t>
  </si>
  <si>
    <t>Motilal Oswal Financial Services Ltd</t>
  </si>
  <si>
    <t>MOTILALOFS</t>
  </si>
  <si>
    <t>Diversified Financials</t>
  </si>
  <si>
    <t>L&amp;T Technology Services Ltd</t>
  </si>
  <si>
    <t>LTTS</t>
  </si>
  <si>
    <t>Supreme Industries Ltd</t>
  </si>
  <si>
    <t>SUPREMEIND</t>
  </si>
  <si>
    <t>Plastic Products</t>
  </si>
  <si>
    <t>Aditya Birla Capital Ltd</t>
  </si>
  <si>
    <t>ABCAPITAL</t>
  </si>
  <si>
    <t>Jindal Stainless Ltd</t>
  </si>
  <si>
    <t>JSL</t>
  </si>
  <si>
    <t>Phoenix Mills Ltd</t>
  </si>
  <si>
    <t>PHOENIXLTD</t>
  </si>
  <si>
    <t>UNO Minda Ltd</t>
  </si>
  <si>
    <t>UNOMINDA</t>
  </si>
  <si>
    <t>Fertilisers And Chemicals Travancore Ltd</t>
  </si>
  <si>
    <t>FACT</t>
  </si>
  <si>
    <t>Fertilizers &amp; Agro Chemicals</t>
  </si>
  <si>
    <t>Indian Renewable Energy Development Agency Ltd</t>
  </si>
  <si>
    <t>IREDA</t>
  </si>
  <si>
    <t>UCO Bank</t>
  </si>
  <si>
    <t>UCOBANK</t>
  </si>
  <si>
    <t>Procter &amp; Gamble Hygiene and Health Care Ltd</t>
  </si>
  <si>
    <t>PGHH</t>
  </si>
  <si>
    <t>MRF Ltd</t>
  </si>
  <si>
    <t>MRF</t>
  </si>
  <si>
    <t>Lloyds Metals And Energy Ltd</t>
  </si>
  <si>
    <t>LLOYDSME</t>
  </si>
  <si>
    <t>United Breweries Ltd</t>
  </si>
  <si>
    <t>UBL</t>
  </si>
  <si>
    <t>Sundaram Finance Ltd</t>
  </si>
  <si>
    <t>SUNDARMFIN</t>
  </si>
  <si>
    <t>Coforge Ltd</t>
  </si>
  <si>
    <t>COFORGE</t>
  </si>
  <si>
    <t>Tata Communications Ltd</t>
  </si>
  <si>
    <t>TATACOMM</t>
  </si>
  <si>
    <t>Fsn E-Commerce Ventures Ltd</t>
  </si>
  <si>
    <t>NYKAA</t>
  </si>
  <si>
    <t>Wellness Services</t>
  </si>
  <si>
    <t>Petronet LNG Ltd</t>
  </si>
  <si>
    <t>PETRONET</t>
  </si>
  <si>
    <t>Oil &amp; Gas - Storage &amp; Transportation</t>
  </si>
  <si>
    <t>IDFC First Bank Ltd</t>
  </si>
  <si>
    <t>IDFCFIRSTB</t>
  </si>
  <si>
    <t>Container Corporation of India Ltd</t>
  </si>
  <si>
    <t>CONCOR</t>
  </si>
  <si>
    <t>Logistics</t>
  </si>
  <si>
    <t>One 97 Communications Ltd</t>
  </si>
  <si>
    <t>PAYTM</t>
  </si>
  <si>
    <t>Business Support Services</t>
  </si>
  <si>
    <t>Page Industries Ltd</t>
  </si>
  <si>
    <t>PAGEIND</t>
  </si>
  <si>
    <t>Apparel &amp; Accessories</t>
  </si>
  <si>
    <t>Steel Authority of India Ltd</t>
  </si>
  <si>
    <t>SAIL</t>
  </si>
  <si>
    <t>Coromandel International Ltd</t>
  </si>
  <si>
    <t>COROMANDEL</t>
  </si>
  <si>
    <t>Astral Ltd</t>
  </si>
  <si>
    <t>ASTRAL</t>
  </si>
  <si>
    <t>Building Products - Pipes</t>
  </si>
  <si>
    <t>AU Small Finance Bank Ltd</t>
  </si>
  <si>
    <t>AUBANK</t>
  </si>
  <si>
    <t>Glenmark Pharmaceuticals Ltd</t>
  </si>
  <si>
    <t>GLENMARK</t>
  </si>
  <si>
    <t>Gujarat Fluorochemicals Ltd</t>
  </si>
  <si>
    <t>FLUOROCHEM</t>
  </si>
  <si>
    <t>Specialty Chemicals</t>
  </si>
  <si>
    <t>Federal Bank Ltd</t>
  </si>
  <si>
    <t>FEDERALBNK</t>
  </si>
  <si>
    <t>Central Bank of India Ltd</t>
  </si>
  <si>
    <t>CENTRALBK</t>
  </si>
  <si>
    <t>Sona BLW Precision Forgings Ltd</t>
  </si>
  <si>
    <t>SONACOMS</t>
  </si>
  <si>
    <t>Bank of India Ltd</t>
  </si>
  <si>
    <t>BANKINDIA</t>
  </si>
  <si>
    <t>Honeywell Automation India Ltd</t>
  </si>
  <si>
    <t>HONAUT</t>
  </si>
  <si>
    <t>Max Financial Services Ltd</t>
  </si>
  <si>
    <t>MFSL</t>
  </si>
  <si>
    <t>GlaxoSmithKline Pharmaceuticals Ltd</t>
  </si>
  <si>
    <t>GLAXO</t>
  </si>
  <si>
    <t>Adani Wilmar Ltd</t>
  </si>
  <si>
    <t>AWL</t>
  </si>
  <si>
    <t>Fortis Healthcare Ltd</t>
  </si>
  <si>
    <t>FORTIS</t>
  </si>
  <si>
    <t>SJVN Ltd</t>
  </si>
  <si>
    <t>SJVN</t>
  </si>
  <si>
    <t>Premier Energies Ltd</t>
  </si>
  <si>
    <t>PREMIERENE</t>
  </si>
  <si>
    <t>GE Vernova T&amp;D India Ltd</t>
  </si>
  <si>
    <t>GET&amp;D</t>
  </si>
  <si>
    <t>Tata Elxsi Ltd</t>
  </si>
  <si>
    <t>TATAELXSI</t>
  </si>
  <si>
    <t>Nippon Life India Asset Management Ltd</t>
  </si>
  <si>
    <t>NAM-INDIA</t>
  </si>
  <si>
    <t>ACC Ltd</t>
  </si>
  <si>
    <t>ACC</t>
  </si>
  <si>
    <t>Tata Technologies Ltd</t>
  </si>
  <si>
    <t>TATATECH</t>
  </si>
  <si>
    <t>National Aluminium Co Ltd</t>
  </si>
  <si>
    <t>NATIONALUM</t>
  </si>
  <si>
    <t>APL Apollo Tubes Ltd</t>
  </si>
  <si>
    <t>APLAPOLLO</t>
  </si>
  <si>
    <t>Housing and Urban Development Corporation Ltd</t>
  </si>
  <si>
    <t>HUDCO</t>
  </si>
  <si>
    <t>UPL Ltd</t>
  </si>
  <si>
    <t>UPL</t>
  </si>
  <si>
    <t>IPCA Laboratories Ltd</t>
  </si>
  <si>
    <t>IPCALAB</t>
  </si>
  <si>
    <t>Exide Industries Ltd</t>
  </si>
  <si>
    <t>EXIDEIND</t>
  </si>
  <si>
    <t>Batteries</t>
  </si>
  <si>
    <t>Jubilant Foodworks Ltd</t>
  </si>
  <si>
    <t>JUBLFOOD</t>
  </si>
  <si>
    <t>Restaurants &amp; Cafes</t>
  </si>
  <si>
    <t>Apar Industries Ltd</t>
  </si>
  <si>
    <t>APARINDS</t>
  </si>
  <si>
    <t>Biocon Ltd</t>
  </si>
  <si>
    <t>BIOCON</t>
  </si>
  <si>
    <t>Biotechnology</t>
  </si>
  <si>
    <t>Bharat Dynamics Ltd</t>
  </si>
  <si>
    <t>BDL</t>
  </si>
  <si>
    <t>Bank of Maharashtra Ltd</t>
  </si>
  <si>
    <t>MAHABANK</t>
  </si>
  <si>
    <t>Blue Star Ltd</t>
  </si>
  <si>
    <t>BLUESTARCO</t>
  </si>
  <si>
    <t>Escorts Kubota Ltd</t>
  </si>
  <si>
    <t>ESCORTS</t>
  </si>
  <si>
    <t>Tractors</t>
  </si>
  <si>
    <t>KPIT Technologies Ltd</t>
  </si>
  <si>
    <t>KPITTECH</t>
  </si>
  <si>
    <t>3M India Ltd</t>
  </si>
  <si>
    <t>3MINDIA</t>
  </si>
  <si>
    <t>Stationery</t>
  </si>
  <si>
    <t>360 One Wam Ltd</t>
  </si>
  <si>
    <t>360ONE</t>
  </si>
  <si>
    <t>Investment Banking &amp; Brokerage</t>
  </si>
  <si>
    <t>Cochin Shipyard Ltd</t>
  </si>
  <si>
    <t>COCHINSHIP</t>
  </si>
  <si>
    <t>CRISIL Ltd</t>
  </si>
  <si>
    <t>CRISIL</t>
  </si>
  <si>
    <t>Ajanta Pharma Ltd</t>
  </si>
  <si>
    <t>AJANTPHARM</t>
  </si>
  <si>
    <t>Deepak Nitrite Ltd</t>
  </si>
  <si>
    <t>DEEPAKNTR</t>
  </si>
  <si>
    <t>Gujarat Gas Ltd</t>
  </si>
  <si>
    <t>GUJGASLTD</t>
  </si>
  <si>
    <t>AIA Engineering Ltd</t>
  </si>
  <si>
    <t>AIAENG</t>
  </si>
  <si>
    <t>L&amp;T Finance Ltd</t>
  </si>
  <si>
    <t>LTF</t>
  </si>
  <si>
    <t>KEI Industries Ltd</t>
  </si>
  <si>
    <t>KEI</t>
  </si>
  <si>
    <t>Cables</t>
  </si>
  <si>
    <t>Syngene International Ltd</t>
  </si>
  <si>
    <t>SYNGENE</t>
  </si>
  <si>
    <t>Kaynes Technology India Ltd</t>
  </si>
  <si>
    <t>KAYNES</t>
  </si>
  <si>
    <t>Godrej Industries Ltd</t>
  </si>
  <si>
    <t>GODREJIND</t>
  </si>
  <si>
    <t>Cholamandalam Financial Holdings Ltd</t>
  </si>
  <si>
    <t>CHOLAHLDNG</t>
  </si>
  <si>
    <t>Dalmia Bharat Ltd</t>
  </si>
  <si>
    <t>DALBHARAT</t>
  </si>
  <si>
    <t>Tata Investment Corporation Ltd</t>
  </si>
  <si>
    <t>TATAINVEST</t>
  </si>
  <si>
    <t>Multi Commodity Exchange of India Ltd</t>
  </si>
  <si>
    <t>MCX</t>
  </si>
  <si>
    <t>NLC India Ltd</t>
  </si>
  <si>
    <t>NLCINDIA</t>
  </si>
  <si>
    <t>Piramal Pharma Ltd</t>
  </si>
  <si>
    <t>PPLPHARMA</t>
  </si>
  <si>
    <t>Punjab &amp; Sind Bank</t>
  </si>
  <si>
    <t>PSB</t>
  </si>
  <si>
    <t>Endurance Technologies Ltd</t>
  </si>
  <si>
    <t>ENDURANCE</t>
  </si>
  <si>
    <t>Godfrey Phillips India Ltd</t>
  </si>
  <si>
    <t>GODFRYPHLP</t>
  </si>
  <si>
    <t>Ola Electric Mobility Ltd</t>
  </si>
  <si>
    <t>OLAELEC</t>
  </si>
  <si>
    <t>Mahindra and Mahindra Financial Services Ltd</t>
  </si>
  <si>
    <t>M&amp;MFIN</t>
  </si>
  <si>
    <t>Brainbees Solutions Ltd</t>
  </si>
  <si>
    <t>FIRSTCRY</t>
  </si>
  <si>
    <t>LIC Housing Finance Ltd</t>
  </si>
  <si>
    <t>LICHSGFIN</t>
  </si>
  <si>
    <t>Home Financing</t>
  </si>
  <si>
    <t>Aditya Birla Fashion and Retail Ltd</t>
  </si>
  <si>
    <t>ABFRL</t>
  </si>
  <si>
    <t>New India Assurance Company Ltd</t>
  </si>
  <si>
    <t>NIACL</t>
  </si>
  <si>
    <t>J K Cement Ltd</t>
  </si>
  <si>
    <t>JKCEMENT</t>
  </si>
  <si>
    <t>Embassy Office Parks REIT</t>
  </si>
  <si>
    <t>EMBASSY</t>
  </si>
  <si>
    <t>Suven Pharmaceuticals Ltd</t>
  </si>
  <si>
    <t>SUVENPHAR</t>
  </si>
  <si>
    <t>Star Health and Allied Insurance Company Ltd</t>
  </si>
  <si>
    <t>STARHEALTH</t>
  </si>
  <si>
    <t>BASF India Ltd</t>
  </si>
  <si>
    <t>BASF</t>
  </si>
  <si>
    <t>IRB Infrastructure Developers Ltd</t>
  </si>
  <si>
    <t>IRB</t>
  </si>
  <si>
    <t>Metro Brands Ltd</t>
  </si>
  <si>
    <t>METROBRAND</t>
  </si>
  <si>
    <t>Footwear</t>
  </si>
  <si>
    <t>Go Digit General Insurance Ltd</t>
  </si>
  <si>
    <t>GODIGIT</t>
  </si>
  <si>
    <t>Apollo Tyres Ltd</t>
  </si>
  <si>
    <t>APOLLOTYRE</t>
  </si>
  <si>
    <t>Central Depository Services (India) Ltd</t>
  </si>
  <si>
    <t>CDSL</t>
  </si>
  <si>
    <t>Radico Khaitan Ltd</t>
  </si>
  <si>
    <t>RADICO</t>
  </si>
  <si>
    <t>Vedant Fashions Ltd</t>
  </si>
  <si>
    <t>MANYAVAR</t>
  </si>
  <si>
    <t>Textiles</t>
  </si>
  <si>
    <t>Aditya Birla Real Estate Ltd</t>
  </si>
  <si>
    <t>ABREL</t>
  </si>
  <si>
    <t>KPR Mill Ltd</t>
  </si>
  <si>
    <t>KPRMILL</t>
  </si>
  <si>
    <t>Indraprastha Gas Ltd</t>
  </si>
  <si>
    <t>IGL</t>
  </si>
  <si>
    <t>J B Chemicals and Pharmaceuticals Ltd</t>
  </si>
  <si>
    <t>JBCHEPHARM</t>
  </si>
  <si>
    <t>Sundram Fasteners Ltd</t>
  </si>
  <si>
    <t>SUNDRMFAST</t>
  </si>
  <si>
    <t>Bandhan Bank Ltd</t>
  </si>
  <si>
    <t>BANDHANBNK</t>
  </si>
  <si>
    <t>Sun Tv Network Ltd</t>
  </si>
  <si>
    <t>SUNTV</t>
  </si>
  <si>
    <t>TV Channels &amp; Broadcasters</t>
  </si>
  <si>
    <t>Brigade Enterprises Ltd</t>
  </si>
  <si>
    <t>BRIGADE</t>
  </si>
  <si>
    <t>Global Health Ltd</t>
  </si>
  <si>
    <t>MEDANTA</t>
  </si>
  <si>
    <t>Bayer Cropscience Ltd</t>
  </si>
  <si>
    <t>BAYERCROP</t>
  </si>
  <si>
    <t>Himadri Speciality Chemical Ltd</t>
  </si>
  <si>
    <t>HSCL</t>
  </si>
  <si>
    <t>Whirlpool of India Ltd</t>
  </si>
  <si>
    <t>WHIRLPOOL</t>
  </si>
  <si>
    <t>Authum Investment &amp; Infrastructure Ltd</t>
  </si>
  <si>
    <t>AIIL</t>
  </si>
  <si>
    <t>Tata Chemicals Ltd</t>
  </si>
  <si>
    <t>TATACHEM</t>
  </si>
  <si>
    <t>TVS Holdings Ltd</t>
  </si>
  <si>
    <t>TVSHLTD</t>
  </si>
  <si>
    <t>Hindustan Copper Ltd</t>
  </si>
  <si>
    <t>HINDCOPPER</t>
  </si>
  <si>
    <t>Mining - Copper</t>
  </si>
  <si>
    <t>Poonawalla Fincorp Ltd</t>
  </si>
  <si>
    <t>POONAWALLA</t>
  </si>
  <si>
    <t>Emami Ltd</t>
  </si>
  <si>
    <t>EMAMILTD</t>
  </si>
  <si>
    <t>Motherson Sumi Wiring India Ltd</t>
  </si>
  <si>
    <t>MSUMI</t>
  </si>
  <si>
    <t>Inox Wind Ltd</t>
  </si>
  <si>
    <t>INOXWIND</t>
  </si>
  <si>
    <t>Delhivery Ltd</t>
  </si>
  <si>
    <t>DELHIVERY</t>
  </si>
  <si>
    <t>Mangalore Refinery and Petrochemicals Ltd</t>
  </si>
  <si>
    <t>MRPL</t>
  </si>
  <si>
    <t>ICICI Securities Ltd</t>
  </si>
  <si>
    <t>ISEC</t>
  </si>
  <si>
    <t>Carborundum Universal Ltd</t>
  </si>
  <si>
    <t>CARBORUNIV</t>
  </si>
  <si>
    <t>Gland Pharma Ltd</t>
  </si>
  <si>
    <t>GLAND</t>
  </si>
  <si>
    <t>Gillette India Ltd</t>
  </si>
  <si>
    <t>GILLETTE</t>
  </si>
  <si>
    <t>ZF Commercial Vehicle Control Systems India Ltd</t>
  </si>
  <si>
    <t>ZFCVINDIA</t>
  </si>
  <si>
    <t>Emcure Pharmaceuticals Ltd</t>
  </si>
  <si>
    <t>EMCURE</t>
  </si>
  <si>
    <t>Aegis Logistics Ltd</t>
  </si>
  <si>
    <t>AEGISLOG</t>
  </si>
  <si>
    <t>Poly Medicure Ltd</t>
  </si>
  <si>
    <t>POLYMED</t>
  </si>
  <si>
    <t>Health Care Equipment &amp; Supplies</t>
  </si>
  <si>
    <t>Five-Star Business Finance Ltd</t>
  </si>
  <si>
    <t>FIVESTAR</t>
  </si>
  <si>
    <t>Angel One Ltd</t>
  </si>
  <si>
    <t>ANGELONE</t>
  </si>
  <si>
    <t>Sumitomo Chemical India Ltd</t>
  </si>
  <si>
    <t>SUMICHEM</t>
  </si>
  <si>
    <t>SKF India Ltd</t>
  </si>
  <si>
    <t>SKFINDIA</t>
  </si>
  <si>
    <t>Timken India Ltd</t>
  </si>
  <si>
    <t>TIMKEN</t>
  </si>
  <si>
    <t>Crompton Greaves Consumer Electricals Ltd</t>
  </si>
  <si>
    <t>CROMPTON</t>
  </si>
  <si>
    <t>Dr. Lal PathLabs Ltd</t>
  </si>
  <si>
    <t>LALPATHLAB</t>
  </si>
  <si>
    <t>Narayana Hrudayalaya Ltd</t>
  </si>
  <si>
    <t>NH</t>
  </si>
  <si>
    <t>NBCC (India) Ltd</t>
  </si>
  <si>
    <t>NBCC</t>
  </si>
  <si>
    <t>CESC Ltd</t>
  </si>
  <si>
    <t>CESC</t>
  </si>
  <si>
    <t>Ratnamani Metals and Tubes Ltd</t>
  </si>
  <si>
    <t>RATNAMANI</t>
  </si>
  <si>
    <t>Nuvama Wealth Management Ltd</t>
  </si>
  <si>
    <t>NUVAMA</t>
  </si>
  <si>
    <t>Pfizer Ltd</t>
  </si>
  <si>
    <t>PFIZER</t>
  </si>
  <si>
    <t>KEC International Ltd</t>
  </si>
  <si>
    <t>KEC</t>
  </si>
  <si>
    <t>PNB Housing Finance Ltd</t>
  </si>
  <si>
    <t>PNBHOUSING</t>
  </si>
  <si>
    <t>Laurus Labs Ltd</t>
  </si>
  <si>
    <t>LAURUSLABS</t>
  </si>
  <si>
    <t>Hatsun Agro Product Ltd</t>
  </si>
  <si>
    <t>HATSUN</t>
  </si>
  <si>
    <t>Natco Pharma Ltd</t>
  </si>
  <si>
    <t>NATCOPHARM</t>
  </si>
  <si>
    <t>Grindwell Norton Ltd</t>
  </si>
  <si>
    <t>GRINDWELL</t>
  </si>
  <si>
    <t>Piramal Enterprises Ltd</t>
  </si>
  <si>
    <t>PEL</t>
  </si>
  <si>
    <t>Anant Raj Ltd</t>
  </si>
  <si>
    <t>ANANTRAJ</t>
  </si>
  <si>
    <t>Amara Raja Energy &amp; Mobility Ltd</t>
  </si>
  <si>
    <t>ARE&amp;M</t>
  </si>
  <si>
    <t>Shyam Metalics and Energy Ltd</t>
  </si>
  <si>
    <t>SHYAMMETL</t>
  </si>
  <si>
    <t>EIH Ltd</t>
  </si>
  <si>
    <t>EIHOTEL</t>
  </si>
  <si>
    <t>CPSE ETF</t>
  </si>
  <si>
    <t>CPSEETF</t>
  </si>
  <si>
    <t>Equity</t>
  </si>
  <si>
    <t>Jyoti CNC Automation Ltd</t>
  </si>
  <si>
    <t>JYOTICNC</t>
  </si>
  <si>
    <t>Computer Hardware</t>
  </si>
  <si>
    <t>Firstsource Solutions Ltd</t>
  </si>
  <si>
    <t>FSL</t>
  </si>
  <si>
    <t>Outsourced services</t>
  </si>
  <si>
    <t>Tejas Networks Ltd</t>
  </si>
  <si>
    <t>TEJASNET</t>
  </si>
  <si>
    <t>Telecom Equipments</t>
  </si>
  <si>
    <t>Atul Ltd</t>
  </si>
  <si>
    <t>ATUL</t>
  </si>
  <si>
    <t>Triveni Turbine Ltd</t>
  </si>
  <si>
    <t>TRITURBINE</t>
  </si>
  <si>
    <t>Computer Age Management Services Ltd</t>
  </si>
  <si>
    <t>CAMS</t>
  </si>
  <si>
    <t>Aster DM Healthcare Ltd</t>
  </si>
  <si>
    <t>ASTERDM</t>
  </si>
  <si>
    <t>Gujarat State Petronet Ltd</t>
  </si>
  <si>
    <t>GSPL</t>
  </si>
  <si>
    <t>Kansai Nerolac Paints Ltd</t>
  </si>
  <si>
    <t>KANSAINER</t>
  </si>
  <si>
    <t>Aditya Birla Sun Life Amc Ltd</t>
  </si>
  <si>
    <t>ABSLAMC</t>
  </si>
  <si>
    <t>ITI Ltd</t>
  </si>
  <si>
    <t>ITI</t>
  </si>
  <si>
    <t>Amber Enterprises India Ltd</t>
  </si>
  <si>
    <t>AMBER</t>
  </si>
  <si>
    <t>Alembic Pharmaceuticals Ltd</t>
  </si>
  <si>
    <t>APLLTD</t>
  </si>
  <si>
    <t>Bikaji Foods International Ltd</t>
  </si>
  <si>
    <t>BIKAJI</t>
  </si>
  <si>
    <t>Krishna Institute of Medical Sciences Ltd</t>
  </si>
  <si>
    <t>KIMS</t>
  </si>
  <si>
    <t>Affle (India) Ltd</t>
  </si>
  <si>
    <t>AFFLE</t>
  </si>
  <si>
    <t>Advertising</t>
  </si>
  <si>
    <t>Castrol India Ltd</t>
  </si>
  <si>
    <t>CASTROLIND</t>
  </si>
  <si>
    <t>KIOCL Ltd</t>
  </si>
  <si>
    <t>KIOCL</t>
  </si>
  <si>
    <t>Jindal SAW Ltd</t>
  </si>
  <si>
    <t>JINDALSAW</t>
  </si>
  <si>
    <t>Jupiter Wagons Ltd</t>
  </si>
  <si>
    <t>JWL</t>
  </si>
  <si>
    <t>Rail</t>
  </si>
  <si>
    <t>Nexus Select Trust</t>
  </si>
  <si>
    <t>NXST</t>
  </si>
  <si>
    <t>Mindspace Business Parks REIT</t>
  </si>
  <si>
    <t>MINDSPACE</t>
  </si>
  <si>
    <t>Vinati Organics Ltd</t>
  </si>
  <si>
    <t>VINATIORGA</t>
  </si>
  <si>
    <t>Devyani International Ltd</t>
  </si>
  <si>
    <t>DEVYANI</t>
  </si>
  <si>
    <t>Ramco Cements Limited</t>
  </si>
  <si>
    <t>RAMCOCEM</t>
  </si>
  <si>
    <t>Elgi Equipments Ltd</t>
  </si>
  <si>
    <t>ELGIEQUIP</t>
  </si>
  <si>
    <t>Kalpataru Projects International Ltd</t>
  </si>
  <si>
    <t>KPIL</t>
  </si>
  <si>
    <t>Signatureglobal (India) Ltd</t>
  </si>
  <si>
    <t>SIGNATURE</t>
  </si>
  <si>
    <t>Cyient Ltd</t>
  </si>
  <si>
    <t>CYIENT</t>
  </si>
  <si>
    <t>Bombay Burmah Trading Corporation Ltd</t>
  </si>
  <si>
    <t>BBTC</t>
  </si>
  <si>
    <t>Kajaria Ceramics Ltd</t>
  </si>
  <si>
    <t>KAJARIACER</t>
  </si>
  <si>
    <t>Building Products - Ceramics</t>
  </si>
  <si>
    <t>Finolex Cables Ltd</t>
  </si>
  <si>
    <t>FINCABLES</t>
  </si>
  <si>
    <t>JBM Auto Ltd</t>
  </si>
  <si>
    <t>JBMA</t>
  </si>
  <si>
    <t>Century Plyboards (India) Ltd</t>
  </si>
  <si>
    <t>CENTURYPLY</t>
  </si>
  <si>
    <t>Wood Products</t>
  </si>
  <si>
    <t>CIE Automotive India Ltd</t>
  </si>
  <si>
    <t>CIEINDIA</t>
  </si>
  <si>
    <t>Ircon International Ltd</t>
  </si>
  <si>
    <t>IRCON</t>
  </si>
  <si>
    <t>Concord Biotech Ltd</t>
  </si>
  <si>
    <t>CONCORDBIO</t>
  </si>
  <si>
    <t>Chambal Fertilisers and Chemicals Ltd</t>
  </si>
  <si>
    <t>CHAMBLFERT</t>
  </si>
  <si>
    <t>Relaxo Footwears Ltd</t>
  </si>
  <si>
    <t>RELAXO</t>
  </si>
  <si>
    <t>Welspun Corp Ltd</t>
  </si>
  <si>
    <t>WELCORP</t>
  </si>
  <si>
    <t>PTC Industries Ltd</t>
  </si>
  <si>
    <t>PTCIL</t>
  </si>
  <si>
    <t>Jai Balaji Industries Ltd</t>
  </si>
  <si>
    <t>JAIBALAJI</t>
  </si>
  <si>
    <t>Finolex Industries Ltd</t>
  </si>
  <si>
    <t>FINPIPE</t>
  </si>
  <si>
    <t>Blue Dart Express Ltd</t>
  </si>
  <si>
    <t>BLUEDART</t>
  </si>
  <si>
    <t>Jyothy Labs Ltd</t>
  </si>
  <si>
    <t>JYOTHYLAB</t>
  </si>
  <si>
    <t>Aarti Industries Ltd</t>
  </si>
  <si>
    <t>AARTIIND</t>
  </si>
  <si>
    <t>V Guard Industries Ltd</t>
  </si>
  <si>
    <t>VGUARD</t>
  </si>
  <si>
    <t>Sobha Ltd</t>
  </si>
  <si>
    <t>SOBHA</t>
  </si>
  <si>
    <t>Chalet Hotels Ltd</t>
  </si>
  <si>
    <t>CHALET</t>
  </si>
  <si>
    <t>Garden Reach Shipbuilders &amp; Engineers Ltd</t>
  </si>
  <si>
    <t>GRSE</t>
  </si>
  <si>
    <t>Cello World Ltd</t>
  </si>
  <si>
    <t>CELLO</t>
  </si>
  <si>
    <t>NCC Ltd</t>
  </si>
  <si>
    <t>NCC</t>
  </si>
  <si>
    <t>R R Kabel Ltd</t>
  </si>
  <si>
    <t>RRKABEL</t>
  </si>
  <si>
    <t>Schneider Electric Infrastructure Ltd</t>
  </si>
  <si>
    <t>SCHNEIDER</t>
  </si>
  <si>
    <t>Techno Electric &amp; Engineering Company Ltd</t>
  </si>
  <si>
    <t>TECHNOE</t>
  </si>
  <si>
    <t>Astrazeneca Pharma India Ltd</t>
  </si>
  <si>
    <t>ASTRAZEN</t>
  </si>
  <si>
    <t>Great Eastern Shipping Company Ltd</t>
  </si>
  <si>
    <t>GESHIP</t>
  </si>
  <si>
    <t>Aadhar Housing Finance Ltd</t>
  </si>
  <si>
    <t>AADHARHFC</t>
  </si>
  <si>
    <t>Bata India Ltd</t>
  </si>
  <si>
    <t>BATAINDIA</t>
  </si>
  <si>
    <t>Newgen Software Technologies Ltd</t>
  </si>
  <si>
    <t>NEWGEN</t>
  </si>
  <si>
    <t>Karur Vysya Bank Ltd</t>
  </si>
  <si>
    <t>KARURVYSYA</t>
  </si>
  <si>
    <t>Aptus Value Housing Finance India Ltd</t>
  </si>
  <si>
    <t>APTUS</t>
  </si>
  <si>
    <t>Jubilant Pharmova Ltd</t>
  </si>
  <si>
    <t>JUBLPHARMA</t>
  </si>
  <si>
    <t>Neuland Laboratories Ltd</t>
  </si>
  <si>
    <t>NEULANDLAB</t>
  </si>
  <si>
    <t>Eris Lifesciences Ltd</t>
  </si>
  <si>
    <t>ERIS</t>
  </si>
  <si>
    <t>LMW Ltd</t>
  </si>
  <si>
    <t>LMW</t>
  </si>
  <si>
    <t>IIFL Finance Ltd</t>
  </si>
  <si>
    <t>IIFL</t>
  </si>
  <si>
    <t>Asahi India Glass Ltd</t>
  </si>
  <si>
    <t>ASAHIINDIA</t>
  </si>
  <si>
    <t>Wockhardt Ltd</t>
  </si>
  <si>
    <t>WOCKPHARMA</t>
  </si>
  <si>
    <t>Ramkrishna Forgings Ltd</t>
  </si>
  <si>
    <t>RKFORGE</t>
  </si>
  <si>
    <t>Reliance Power Ltd</t>
  </si>
  <si>
    <t>RPOWER</t>
  </si>
  <si>
    <t>Anand Rathi Wealth Ltd</t>
  </si>
  <si>
    <t>ANANDRATHI</t>
  </si>
  <si>
    <t>Navin Fluorine International Ltd</t>
  </si>
  <si>
    <t>NAVINFLUOR</t>
  </si>
  <si>
    <t>Tbo Tek Ltd</t>
  </si>
  <si>
    <t>TBOTEK</t>
  </si>
  <si>
    <t>Tour &amp; Travel Services</t>
  </si>
  <si>
    <t>Akzo Nobel India Ltd</t>
  </si>
  <si>
    <t>AKZOINDIA</t>
  </si>
  <si>
    <t>HFCL Ltd</t>
  </si>
  <si>
    <t>HFCL</t>
  </si>
  <si>
    <t>Sonata Software Ltd</t>
  </si>
  <si>
    <t>SONATSOFTW</t>
  </si>
  <si>
    <t>Kfin Technologies Ltd</t>
  </si>
  <si>
    <t>KFINTECH</t>
  </si>
  <si>
    <t>PCBL Ltd</t>
  </si>
  <si>
    <t>PCBL</t>
  </si>
  <si>
    <t>Trident Ltd</t>
  </si>
  <si>
    <t>TRIDENT</t>
  </si>
  <si>
    <t>Indian Energy Exchange Ltd</t>
  </si>
  <si>
    <t>IEX</t>
  </si>
  <si>
    <t>Power Trading &amp; Consultancy</t>
  </si>
  <si>
    <t>Indegene Ltd</t>
  </si>
  <si>
    <t>INDGN</t>
  </si>
  <si>
    <t>Sarda Energy &amp; Minerals Ltd</t>
  </si>
  <si>
    <t>SARDAEN</t>
  </si>
  <si>
    <t>DCM Shriram Ltd</t>
  </si>
  <si>
    <t>DCMSHRIRAM</t>
  </si>
  <si>
    <t>Bls International Services Ltd</t>
  </si>
  <si>
    <t>BLS</t>
  </si>
  <si>
    <t>BEML Ltd</t>
  </si>
  <si>
    <t>BEML</t>
  </si>
  <si>
    <t>Clean Science and Technology Ltd</t>
  </si>
  <si>
    <t>CLEAN</t>
  </si>
  <si>
    <t>Waaree Renewable Technologies Ltd</t>
  </si>
  <si>
    <t>WAAREERTL</t>
  </si>
  <si>
    <t>Zen Technologies Ltd</t>
  </si>
  <si>
    <t>ZENTEC</t>
  </si>
  <si>
    <t>Birlasoft Ltd</t>
  </si>
  <si>
    <t>BSOFT</t>
  </si>
  <si>
    <t>Doms Industries Ltd</t>
  </si>
  <si>
    <t>DOMS</t>
  </si>
  <si>
    <t>Office Supplies</t>
  </si>
  <si>
    <t>Titagarh Rail Systems Ltd</t>
  </si>
  <si>
    <t>TITAGARH</t>
  </si>
  <si>
    <t>CreditAccess Grameen Ltd</t>
  </si>
  <si>
    <t>CREDITACC</t>
  </si>
  <si>
    <t>UTI Asset Management Company Ltd</t>
  </si>
  <si>
    <t>UTIAMC</t>
  </si>
  <si>
    <t>Kirloskar Oil Engines Ltd</t>
  </si>
  <si>
    <t>KIRLOSENG</t>
  </si>
  <si>
    <t>Zensar Technologies Ltd</t>
  </si>
  <si>
    <t>ZENSARTECH</t>
  </si>
  <si>
    <t>UTI S&amp;P BSE Sensex ETF</t>
  </si>
  <si>
    <t>UTISENSETF</t>
  </si>
  <si>
    <t>PG Electroplast Ltd</t>
  </si>
  <si>
    <t>PGEL</t>
  </si>
  <si>
    <t>Mahanagar Gas Ltd</t>
  </si>
  <si>
    <t>MGL</t>
  </si>
  <si>
    <t>G R Infraprojects Ltd</t>
  </si>
  <si>
    <t>GRINFRA</t>
  </si>
  <si>
    <t>Action Construction Equipment Ltd</t>
  </si>
  <si>
    <t>ACE</t>
  </si>
  <si>
    <t>Heavy Machinery</t>
  </si>
  <si>
    <t>Swan Energy Ltd</t>
  </si>
  <si>
    <t>SWANENERGY</t>
  </si>
  <si>
    <t>HBL Power Systems Ltd</t>
  </si>
  <si>
    <t>HBLPOWER</t>
  </si>
  <si>
    <t>Indiamart Intermesh Ltd</t>
  </si>
  <si>
    <t>INDIAMART</t>
  </si>
  <si>
    <t>Capri Global Capital Ltd</t>
  </si>
  <si>
    <t>CGCL</t>
  </si>
  <si>
    <t>Sanofi India Ltd</t>
  </si>
  <si>
    <t>SANOFI</t>
  </si>
  <si>
    <t>PVR INOX Ltd</t>
  </si>
  <si>
    <t>PVRINOX</t>
  </si>
  <si>
    <t>Theatres</t>
  </si>
  <si>
    <t>KSB Ltd</t>
  </si>
  <si>
    <t>KSB</t>
  </si>
  <si>
    <t>Netweb Technologies India Ltd</t>
  </si>
  <si>
    <t>NETWEB</t>
  </si>
  <si>
    <t>Welspun Living Ltd</t>
  </si>
  <si>
    <t>WELSPUNLIV</t>
  </si>
  <si>
    <t>Fine Organic Industries Ltd</t>
  </si>
  <si>
    <t>FINEORG</t>
  </si>
  <si>
    <t>Supreme Petrochem Ltd</t>
  </si>
  <si>
    <t>SPLPETRO</t>
  </si>
  <si>
    <t>Godrej Agrovet Ltd</t>
  </si>
  <si>
    <t>GODREJAGRO</t>
  </si>
  <si>
    <t>Agro Products</t>
  </si>
  <si>
    <t>Deepak Fertilisers and Petrochemicals Corp Ltd</t>
  </si>
  <si>
    <t>DEEPAKFERT</t>
  </si>
  <si>
    <t>Tata Teleservices (Maharashtra) Ltd</t>
  </si>
  <si>
    <t>TTML</t>
  </si>
  <si>
    <t>Caplin Point Laboratories Ltd</t>
  </si>
  <si>
    <t>CAPLIPOINT</t>
  </si>
  <si>
    <t>Strides Pharma Science Ltd</t>
  </si>
  <si>
    <t>STAR</t>
  </si>
  <si>
    <t>Rainbow Children's Medicare Ltd</t>
  </si>
  <si>
    <t>RAINBOW</t>
  </si>
  <si>
    <t>Gravita India Ltd</t>
  </si>
  <si>
    <t>GRAVITA</t>
  </si>
  <si>
    <t>Metals - Lead</t>
  </si>
  <si>
    <t>IFCI Ltd</t>
  </si>
  <si>
    <t>IFCI</t>
  </si>
  <si>
    <t>RITES Ltd</t>
  </si>
  <si>
    <t>RITES</t>
  </si>
  <si>
    <t>Raymond Lifestyle Ltd</t>
  </si>
  <si>
    <t>RAYMONDLSL</t>
  </si>
  <si>
    <t>Akums Drugs and Pharmaceuticals Ltd</t>
  </si>
  <si>
    <t>AKUMS</t>
  </si>
  <si>
    <t>E I D-Parry (India) Ltd</t>
  </si>
  <si>
    <t>EIDPARRY</t>
  </si>
  <si>
    <t>Sugar</t>
  </si>
  <si>
    <t>Inox Wind Energy Ltd</t>
  </si>
  <si>
    <t>IWEL</t>
  </si>
  <si>
    <t>Praj Industries Ltd</t>
  </si>
  <si>
    <t>PRAJIND</t>
  </si>
  <si>
    <t>Kirloskar Brothers Ltd</t>
  </si>
  <si>
    <t>KIRLOSBROS</t>
  </si>
  <si>
    <t>Olectra Greentech Ltd</t>
  </si>
  <si>
    <t>OLECTRA</t>
  </si>
  <si>
    <t>Ingersoll-Rand (India) Ltd</t>
  </si>
  <si>
    <t>INGERRAND</t>
  </si>
  <si>
    <t>Granules India Ltd</t>
  </si>
  <si>
    <t>GRANULES</t>
  </si>
  <si>
    <t>Honasa Consumer Ltd</t>
  </si>
  <si>
    <t>HONASA</t>
  </si>
  <si>
    <t>Railtel Corporation of India Ltd</t>
  </si>
  <si>
    <t>RAILTEL</t>
  </si>
  <si>
    <t>Communication &amp; Networking</t>
  </si>
  <si>
    <t>Sterling and Wilson Renewable Energy Ltd</t>
  </si>
  <si>
    <t>SWSOLAR</t>
  </si>
  <si>
    <t>NMDC Steel Ltd</t>
  </si>
  <si>
    <t>NSLNISP</t>
  </si>
  <si>
    <t>Nava Limited</t>
  </si>
  <si>
    <t>NAVA</t>
  </si>
  <si>
    <t>Aavas Financiers Ltd</t>
  </si>
  <si>
    <t>AAVAS</t>
  </si>
  <si>
    <t>eClerx Services Limited</t>
  </si>
  <si>
    <t>ECLERX</t>
  </si>
  <si>
    <t>Redington Ltd</t>
  </si>
  <si>
    <t>REDINGTON</t>
  </si>
  <si>
    <t>Technology Hardware</t>
  </si>
  <si>
    <t>JM Financial Ltd</t>
  </si>
  <si>
    <t>JMFINANCIL</t>
  </si>
  <si>
    <t>Elecon Engineering Company Ltd</t>
  </si>
  <si>
    <t>ELECON</t>
  </si>
  <si>
    <t>Cube Highways Trust</t>
  </si>
  <si>
    <t>CUBEINVIT</t>
  </si>
  <si>
    <t>Roads</t>
  </si>
  <si>
    <t>Voltamp Transformers Ltd</t>
  </si>
  <si>
    <t>VOLTAMP</t>
  </si>
  <si>
    <t>Glenmark Life Sciences Ltd</t>
  </si>
  <si>
    <t>GLS</t>
  </si>
  <si>
    <t>Maharashtra Scooters Ltd</t>
  </si>
  <si>
    <t>MAHSCOOTER</t>
  </si>
  <si>
    <t>Craftsman Automation Ltd</t>
  </si>
  <si>
    <t>CRAFTSMAN</t>
  </si>
  <si>
    <t>Data Patterns (India) Ltd</t>
  </si>
  <si>
    <t>DATAPATTNS</t>
  </si>
  <si>
    <t>Jaiprakash Power Ventures Ltd</t>
  </si>
  <si>
    <t>JPPOWER</t>
  </si>
  <si>
    <t>City Union Bank Ltd</t>
  </si>
  <si>
    <t>CUB</t>
  </si>
  <si>
    <t>Transformers and Rectifiers (India) Ltd</t>
  </si>
  <si>
    <t>TARIL</t>
  </si>
  <si>
    <t>Manappuram Finance Ltd</t>
  </si>
  <si>
    <t>MANAPPURAM</t>
  </si>
  <si>
    <t>Vardhman Textiles Ltd</t>
  </si>
  <si>
    <t>VTL</t>
  </si>
  <si>
    <t>Westlife Foodworld Ltd</t>
  </si>
  <si>
    <t>WESTLIFE</t>
  </si>
  <si>
    <t>Balrampur Chini Mills Ltd</t>
  </si>
  <si>
    <t>BALRAMCHIN</t>
  </si>
  <si>
    <t>Marksans Pharma Ltd</t>
  </si>
  <si>
    <t>MARKSANS</t>
  </si>
  <si>
    <t>RedTape</t>
  </si>
  <si>
    <t>REDTAPE</t>
  </si>
  <si>
    <t>LT Foods Ltd</t>
  </si>
  <si>
    <t>LTFOODS</t>
  </si>
  <si>
    <t>Nuvoco Vistas Corporation Ltd</t>
  </si>
  <si>
    <t>NUVOCO</t>
  </si>
  <si>
    <t>Genus Power Infrastructures Ltd</t>
  </si>
  <si>
    <t>GENUSPOWER</t>
  </si>
  <si>
    <t>Usha Martin Ltd</t>
  </si>
  <si>
    <t>USHAMART</t>
  </si>
  <si>
    <t>Godawari Power and Ispat Ltd</t>
  </si>
  <si>
    <t>GPIL</t>
  </si>
  <si>
    <t>Tega Industries Ltd</t>
  </si>
  <si>
    <t>TEGA</t>
  </si>
  <si>
    <t>Zee Entertainment Enterprises Ltd</t>
  </si>
  <si>
    <t>ZEEL</t>
  </si>
  <si>
    <t>RHI Magnesita India Ltd</t>
  </si>
  <si>
    <t>RHIM</t>
  </si>
  <si>
    <t>Zydus Wellness Ltd</t>
  </si>
  <si>
    <t>ZYDUSWELL</t>
  </si>
  <si>
    <t>Minda Corporation Ltd</t>
  </si>
  <si>
    <t>MINDACORP</t>
  </si>
  <si>
    <t>Happiest Minds Technologies Ltd</t>
  </si>
  <si>
    <t>HAPPSTMNDS</t>
  </si>
  <si>
    <t>TTK Prestige Ltd</t>
  </si>
  <si>
    <t>TTKPRESTIG</t>
  </si>
  <si>
    <t>Powergrid Infrastructure Investment Trust</t>
  </si>
  <si>
    <t>PGINVIT</t>
  </si>
  <si>
    <t>Bengal &amp; Assam Company Ltd</t>
  </si>
  <si>
    <t>BENGALASM</t>
  </si>
  <si>
    <t>Symphony Ltd</t>
  </si>
  <si>
    <t>SYMPHONY</t>
  </si>
  <si>
    <t>MMTC Ltd</t>
  </si>
  <si>
    <t>MMTC</t>
  </si>
  <si>
    <t>Gujarat Mineral Development Corporation Ltd</t>
  </si>
  <si>
    <t>GMDCLTD</t>
  </si>
  <si>
    <t>CEAT Ltd</t>
  </si>
  <si>
    <t>CEATLTD</t>
  </si>
  <si>
    <t>IIFL Securities Ltd</t>
  </si>
  <si>
    <t>IIFLSEC</t>
  </si>
  <si>
    <t>Chennai Petroleum Corporation Ltd</t>
  </si>
  <si>
    <t>CHENNPETRO</t>
  </si>
  <si>
    <t>Can Fin Homes Ltd</t>
  </si>
  <si>
    <t>CANFINHOME</t>
  </si>
  <si>
    <t>India Cements Ltd</t>
  </si>
  <si>
    <t>INDIACEM</t>
  </si>
  <si>
    <t>Reliance Infrastructure Ltd</t>
  </si>
  <si>
    <t>RELINFRA</t>
  </si>
  <si>
    <t>Vesuvius India Ltd</t>
  </si>
  <si>
    <t>VESUVIUS</t>
  </si>
  <si>
    <t>Safari Industries (India) Ltd</t>
  </si>
  <si>
    <t>SAFARI</t>
  </si>
  <si>
    <t>CE Info Systems Ltd</t>
  </si>
  <si>
    <t>MAPMYINDIA</t>
  </si>
  <si>
    <t>Intellect Design Arena Ltd</t>
  </si>
  <si>
    <t>INTELLECT</t>
  </si>
  <si>
    <t>Sanofi Consumer Healthcare India Ltd</t>
  </si>
  <si>
    <t>SANOFICONR</t>
  </si>
  <si>
    <t>Prudent Corporate Advisory Services Ltd</t>
  </si>
  <si>
    <t>PRUDENT</t>
  </si>
  <si>
    <t>Metropolis Healthcare Ltd</t>
  </si>
  <si>
    <t>METROPOLIS</t>
  </si>
  <si>
    <t>JSW Holdings Ltd</t>
  </si>
  <si>
    <t>JSWHL</t>
  </si>
  <si>
    <t>Jubilant Ingrevia Ltd</t>
  </si>
  <si>
    <t>JUBLINGREA</t>
  </si>
  <si>
    <t>Alok Industries Ltd</t>
  </si>
  <si>
    <t>ALOKINDS</t>
  </si>
  <si>
    <t>Raymond Ltd</t>
  </si>
  <si>
    <t>RAYMOND</t>
  </si>
  <si>
    <t>Bharat 22 ETF</t>
  </si>
  <si>
    <t>ICICIB22</t>
  </si>
  <si>
    <t>Alkyl Amines Chemicals Ltd</t>
  </si>
  <si>
    <t>ALKYLAMINE</t>
  </si>
  <si>
    <t>Nippon India ETF Nifty Bank BeES</t>
  </si>
  <si>
    <t>BANKBEES</t>
  </si>
  <si>
    <t>Aether Industries Ltd</t>
  </si>
  <si>
    <t>AETHER</t>
  </si>
  <si>
    <t>Quess Corp Ltd</t>
  </si>
  <si>
    <t>QUESS</t>
  </si>
  <si>
    <t>Employment Services</t>
  </si>
  <si>
    <t>JK Tyre &amp; Industries Ltd</t>
  </si>
  <si>
    <t>JKTYRE</t>
  </si>
  <si>
    <t>Sapphire Foods India Ltd</t>
  </si>
  <si>
    <t>SAPPHIRE</t>
  </si>
  <si>
    <t>ELANTAS Beck India Ltd</t>
  </si>
  <si>
    <t>ELANTAS</t>
  </si>
  <si>
    <t>Va Tech Wabag Ltd</t>
  </si>
  <si>
    <t>WABAG</t>
  </si>
  <si>
    <t>Water Management</t>
  </si>
  <si>
    <t>Electrosteel Castings Ltd</t>
  </si>
  <si>
    <t>ELECTCAST</t>
  </si>
  <si>
    <t>Jammu and Kashmir Bank Ltd</t>
  </si>
  <si>
    <t>J&amp;KBANK</t>
  </si>
  <si>
    <t>Happy Forgings Ltd</t>
  </si>
  <si>
    <t>HAPPYFORGE</t>
  </si>
  <si>
    <t>Auto, Truck &amp; Motorcycle Parts</t>
  </si>
  <si>
    <t>KPI Green Energy Ltd</t>
  </si>
  <si>
    <t>KPIGREEN</t>
  </si>
  <si>
    <t>Galaxy Surfactants Ltd</t>
  </si>
  <si>
    <t>GALAXYSURF</t>
  </si>
  <si>
    <t>Mrs. Bectors Food Specialities Ltd</t>
  </si>
  <si>
    <t>BECTORFOOD</t>
  </si>
  <si>
    <t>Sammaan Capital Ltd</t>
  </si>
  <si>
    <t>SAMMAANCAP</t>
  </si>
  <si>
    <t>Tanla Platforms Ltd</t>
  </si>
  <si>
    <t>TANLA</t>
  </si>
  <si>
    <t>Engineers India Ltd</t>
  </si>
  <si>
    <t>ENGINERSIN</t>
  </si>
  <si>
    <t>Tips Music Ltd</t>
  </si>
  <si>
    <t>TIPSMUSIC</t>
  </si>
  <si>
    <t>Movies &amp; TV Serials</t>
  </si>
  <si>
    <t>RBL Bank Ltd</t>
  </si>
  <si>
    <t>RBLBANK</t>
  </si>
  <si>
    <t>Graphite India Ltd</t>
  </si>
  <si>
    <t>GRAPHITE</t>
  </si>
  <si>
    <t>Bajaj Electricals Ltd</t>
  </si>
  <si>
    <t>BAJAJELEC</t>
  </si>
  <si>
    <t>INOX India Ltd</t>
  </si>
  <si>
    <t>INOXINDIA</t>
  </si>
  <si>
    <t>Sea-Borne Tankers</t>
  </si>
  <si>
    <t>shipping corporation of India Ltd</t>
  </si>
  <si>
    <t>SCI</t>
  </si>
  <si>
    <t>Home First Finance Company India Ltd</t>
  </si>
  <si>
    <t>HOMEFIRST</t>
  </si>
  <si>
    <t>Edelweiss Financial Services Ltd</t>
  </si>
  <si>
    <t>EDELWEISS</t>
  </si>
  <si>
    <t>Kirloskar Ferrous Industries Ltd</t>
  </si>
  <si>
    <t>KIRLFER</t>
  </si>
  <si>
    <t>Senco Gold Ltd</t>
  </si>
  <si>
    <t>SENCO</t>
  </si>
  <si>
    <t>Brookfield India Real Estate Trust</t>
  </si>
  <si>
    <t>BIRET</t>
  </si>
  <si>
    <t>Just Dial Ltd</t>
  </si>
  <si>
    <t>JUSTDIAL</t>
  </si>
  <si>
    <t>Saregama India Ltd</t>
  </si>
  <si>
    <t>SAREGAMA</t>
  </si>
  <si>
    <t>P N Gadgil Jewellers Ltd</t>
  </si>
  <si>
    <t>PNGJL</t>
  </si>
  <si>
    <t>India Grid Trust</t>
  </si>
  <si>
    <t>INDIGRID</t>
  </si>
  <si>
    <t>Isgec Heavy Engineering Ltd</t>
  </si>
  <si>
    <t>ISGEC</t>
  </si>
  <si>
    <t>Vijaya Diagnostic Centre Ltd</t>
  </si>
  <si>
    <t>VIJAYA</t>
  </si>
  <si>
    <t>Prism Johnson Ltd</t>
  </si>
  <si>
    <t>PRSMJOHNSN</t>
  </si>
  <si>
    <t>ESAB India Ltd</t>
  </si>
  <si>
    <t>ESABINDIA</t>
  </si>
  <si>
    <t>Gujarat Pipavav Port Ltd</t>
  </si>
  <si>
    <t>GPPL</t>
  </si>
  <si>
    <t>CMS Info Systems Ltd</t>
  </si>
  <si>
    <t>CMSINFO</t>
  </si>
  <si>
    <t>Route Mobile Ltd</t>
  </si>
  <si>
    <t>ROUTE</t>
  </si>
  <si>
    <t>Puravankara Ltd</t>
  </si>
  <si>
    <t>PURVA</t>
  </si>
  <si>
    <t>Sansera Engineering Ltd</t>
  </si>
  <si>
    <t>SANSERA</t>
  </si>
  <si>
    <t>Eureka Forbes Ltd</t>
  </si>
  <si>
    <t>EUREKAFORB</t>
  </si>
  <si>
    <t>Household Appliances</t>
  </si>
  <si>
    <t>ITD Cementation India Ltd</t>
  </si>
  <si>
    <t>ITDCEM</t>
  </si>
  <si>
    <t>Choice International Ltd</t>
  </si>
  <si>
    <t>CHOICEIN</t>
  </si>
  <si>
    <t>Gujarat Narmada Valley Fertilizers &amp; Chemicals Ltd</t>
  </si>
  <si>
    <t>GNFC</t>
  </si>
  <si>
    <t>Time Technoplast Ltd</t>
  </si>
  <si>
    <t>TIMETECHNO</t>
  </si>
  <si>
    <t>Lemon Tree Hotels Ltd</t>
  </si>
  <si>
    <t>LEMONTREE</t>
  </si>
  <si>
    <t>JK Lakshmi Cement Ltd</t>
  </si>
  <si>
    <t>JKLAKSHMI</t>
  </si>
  <si>
    <t>Max Estates Ltd</t>
  </si>
  <si>
    <t>MAXESTATES</t>
  </si>
  <si>
    <t>Sheela Foam Ltd</t>
  </si>
  <si>
    <t>SFL</t>
  </si>
  <si>
    <t>Home Furnishing</t>
  </si>
  <si>
    <t>Latent View Analytics Ltd</t>
  </si>
  <si>
    <t>LATENTVIEW</t>
  </si>
  <si>
    <t>Cera Sanitaryware Ltd</t>
  </si>
  <si>
    <t>CERA</t>
  </si>
  <si>
    <t>Power Mech Projects Ltd</t>
  </si>
  <si>
    <t>POWERMECH</t>
  </si>
  <si>
    <t>LS Industries Ltd</t>
  </si>
  <si>
    <t>LSIND</t>
  </si>
  <si>
    <t>Valor Estate Ltd</t>
  </si>
  <si>
    <t>DBREALTY</t>
  </si>
  <si>
    <t>Rattanindia Enterprises Ltd</t>
  </si>
  <si>
    <t>RTNINDIA</t>
  </si>
  <si>
    <t>National Standard (India) Ltd</t>
  </si>
  <si>
    <t>NATIONSTD</t>
  </si>
  <si>
    <t>Birla Corporation Ltd</t>
  </si>
  <si>
    <t>BIRLACORPN</t>
  </si>
  <si>
    <t>IFB Industries Ltd</t>
  </si>
  <si>
    <t>IFBIND</t>
  </si>
  <si>
    <t>Shakti Pumps (India) Ltd</t>
  </si>
  <si>
    <t>SHAKTIPUMP</t>
  </si>
  <si>
    <t>Triveni Engineering and Industries Ltd</t>
  </si>
  <si>
    <t>TRIVENI</t>
  </si>
  <si>
    <t>Jupiter Life Line Hospitals Ltd</t>
  </si>
  <si>
    <t>JLHL</t>
  </si>
  <si>
    <t>Campus Activewear Ltd</t>
  </si>
  <si>
    <t>CAMPUS</t>
  </si>
  <si>
    <t>Shriram Pistons &amp; Rings Ltd</t>
  </si>
  <si>
    <t>SHRIPISTON</t>
  </si>
  <si>
    <t>Shree Renuka Sugars Ltd</t>
  </si>
  <si>
    <t>RENUKA</t>
  </si>
  <si>
    <t>Allied Blenders and Distillers Ltd</t>
  </si>
  <si>
    <t>ABDL</t>
  </si>
  <si>
    <t>Rashtriya Chemicals and Fertilizers Ltd</t>
  </si>
  <si>
    <t>RCF</t>
  </si>
  <si>
    <t>HG Infra Engineering Ltd</t>
  </si>
  <si>
    <t>HGINFRA</t>
  </si>
  <si>
    <t>Kirloskar Pneumatic Company Ltd</t>
  </si>
  <si>
    <t>KIRLPNU</t>
  </si>
  <si>
    <t>Arvind Ltd</t>
  </si>
  <si>
    <t>ARVIND</t>
  </si>
  <si>
    <t>SBFC Finance Ltd</t>
  </si>
  <si>
    <t>SBFC</t>
  </si>
  <si>
    <t>Lloyds Engineering Works Ltd</t>
  </si>
  <si>
    <t>LLOYDSENGG</t>
  </si>
  <si>
    <t>GMR Power and Urban Infra Ltd</t>
  </si>
  <si>
    <t>GMRP&amp;UI</t>
  </si>
  <si>
    <t>Kotak Nifty Bank ETF</t>
  </si>
  <si>
    <t>BANKNIFTY1</t>
  </si>
  <si>
    <t>Diamond Power Infrastructure Ltd</t>
  </si>
  <si>
    <t>DIACABS</t>
  </si>
  <si>
    <t>Keystone Realtors Ltd</t>
  </si>
  <si>
    <t>RUSTOMJEE</t>
  </si>
  <si>
    <t>Aurionpro Solutions Ltd</t>
  </si>
  <si>
    <t>AURIONPRO</t>
  </si>
  <si>
    <t>CCL Products (India) Ltd</t>
  </si>
  <si>
    <t>CCL</t>
  </si>
  <si>
    <t>Azad Engineering Ltd</t>
  </si>
  <si>
    <t>AZAD</t>
  </si>
  <si>
    <t>Mastek Ltd</t>
  </si>
  <si>
    <t>MASTEK</t>
  </si>
  <si>
    <t>Thomas Cook (India) Ltd</t>
  </si>
  <si>
    <t>THOMASCOOK</t>
  </si>
  <si>
    <t>V-mart Retail Ltd</t>
  </si>
  <si>
    <t>VMART</t>
  </si>
  <si>
    <t>Garware Hi-Tech Films Ltd</t>
  </si>
  <si>
    <t>GRWRHITECH</t>
  </si>
  <si>
    <t>Rategain Travel Technologies Ltd</t>
  </si>
  <si>
    <t>RATEGAIN</t>
  </si>
  <si>
    <t>Blue Jet Healthcare Ltd</t>
  </si>
  <si>
    <t>BLUEJET</t>
  </si>
  <si>
    <t>Kama Holdings Ltd</t>
  </si>
  <si>
    <t>KAMAHOLD</t>
  </si>
  <si>
    <t>Religare Enterprises Ltd</t>
  </si>
  <si>
    <t>RELIGARE</t>
  </si>
  <si>
    <t>F D C Ltd</t>
  </si>
  <si>
    <t>FDC</t>
  </si>
  <si>
    <t>HEG Ltd</t>
  </si>
  <si>
    <t>HEG</t>
  </si>
  <si>
    <t>SBI Nifty 50 ETF</t>
  </si>
  <si>
    <t>SETFNIF50</t>
  </si>
  <si>
    <t>BHARAT Bond ETF-April 2023-Growth</t>
  </si>
  <si>
    <t>EBBETF0423</t>
  </si>
  <si>
    <t>Debt</t>
  </si>
  <si>
    <t>Force Motors Ltd</t>
  </si>
  <si>
    <t>FORCEMOT</t>
  </si>
  <si>
    <t>Epigral Ltd</t>
  </si>
  <si>
    <t>EPIGRAL</t>
  </si>
  <si>
    <t>Procter &amp; Gamble Health Ltd</t>
  </si>
  <si>
    <t>PGHL</t>
  </si>
  <si>
    <t>HMT Ltd</t>
  </si>
  <si>
    <t>HMT</t>
  </si>
  <si>
    <t>PNC Infratech Ltd</t>
  </si>
  <si>
    <t>PNCINFRA</t>
  </si>
  <si>
    <t>EPL Ltd</t>
  </si>
  <si>
    <t>EPL</t>
  </si>
  <si>
    <t>Packaging</t>
  </si>
  <si>
    <t>Network18 Media &amp; Investments Ltd</t>
  </si>
  <si>
    <t>NETWORK18</t>
  </si>
  <si>
    <t>Gallantt Ispat Ltd</t>
  </si>
  <si>
    <t>GALLANTT</t>
  </si>
  <si>
    <t>ASK Automotive Ltd</t>
  </si>
  <si>
    <t>ASKAUTOLTD</t>
  </si>
  <si>
    <t>Ganesh Housing Corp Ltd</t>
  </si>
  <si>
    <t>GANESHHOUC</t>
  </si>
  <si>
    <t>Varroc Engineering Ltd</t>
  </si>
  <si>
    <t>VARROC</t>
  </si>
  <si>
    <t>KNR Constructions Ltd</t>
  </si>
  <si>
    <t>KNRCON</t>
  </si>
  <si>
    <t>Star Cement Ltd</t>
  </si>
  <si>
    <t>STARCEMENT</t>
  </si>
  <si>
    <t>Balu Forge Industries Ltd</t>
  </si>
  <si>
    <t>BALUFORGE</t>
  </si>
  <si>
    <t>Sunteck Realty Ltd</t>
  </si>
  <si>
    <t>SUNTECK</t>
  </si>
  <si>
    <t>MedPlus Health Services Ltd</t>
  </si>
  <si>
    <t>MEDPLUS</t>
  </si>
  <si>
    <t>Texmaco Rail &amp; Engineering Ltd</t>
  </si>
  <si>
    <t>TEXRAIL</t>
  </si>
  <si>
    <t>Equitas Small Finance Bank Ltd</t>
  </si>
  <si>
    <t>EQUITASBNK</t>
  </si>
  <si>
    <t>Gujarat State Fertilizers &amp; Chemicals Ltd</t>
  </si>
  <si>
    <t>GSFC</t>
  </si>
  <si>
    <t>Garware Technical Fibres Ltd</t>
  </si>
  <si>
    <t>GARFIBRES</t>
  </si>
  <si>
    <t>Indigo Paints Ltd</t>
  </si>
  <si>
    <t>INDIGOPNTS</t>
  </si>
  <si>
    <t>Transport Corporation of India Ltd</t>
  </si>
  <si>
    <t>TCI</t>
  </si>
  <si>
    <t>Black Box Ltd</t>
  </si>
  <si>
    <t>BBOX</t>
  </si>
  <si>
    <t>JK Paper Ltd</t>
  </si>
  <si>
    <t>JKPAPER</t>
  </si>
  <si>
    <t>Paper Products</t>
  </si>
  <si>
    <t>Karnataka Bank Ltd</t>
  </si>
  <si>
    <t>KTKBANK</t>
  </si>
  <si>
    <t>TVS Supply Chain Solutions Ltd</t>
  </si>
  <si>
    <t>TVSSCS</t>
  </si>
  <si>
    <t>Mahindra Lifespace Developers Ltd</t>
  </si>
  <si>
    <t>MAHLIFE</t>
  </si>
  <si>
    <t>Ion Exchange (India) Ltd</t>
  </si>
  <si>
    <t>IONEXCHANG</t>
  </si>
  <si>
    <t>Environmental Services</t>
  </si>
  <si>
    <t>Shilpa Medicare Ltd</t>
  </si>
  <si>
    <t>SHILPAMED</t>
  </si>
  <si>
    <t>Avanti Feeds Ltd</t>
  </si>
  <si>
    <t>AVANTIFEED</t>
  </si>
  <si>
    <t>Maharashtra Seamless Ltd</t>
  </si>
  <si>
    <t>MAHSEAMLES</t>
  </si>
  <si>
    <t>Anupam Rasayan India Ltd</t>
  </si>
  <si>
    <t>ANURAS</t>
  </si>
  <si>
    <t>Juniper Hotels Ltd</t>
  </si>
  <si>
    <t>JUNIPER</t>
  </si>
  <si>
    <t>Shoppers Stop Ltd</t>
  </si>
  <si>
    <t>SHOPERSTOP</t>
  </si>
  <si>
    <t>Bharat Global Developers Ltd</t>
  </si>
  <si>
    <t>BGDL</t>
  </si>
  <si>
    <t>Computer &amp; Electronics Retail</t>
  </si>
  <si>
    <t>Infibeam Avenues Ltd</t>
  </si>
  <si>
    <t>INFIBEAM</t>
  </si>
  <si>
    <t>Dodla Dairy Ltd</t>
  </si>
  <si>
    <t>DODLA</t>
  </si>
  <si>
    <t>Archean Chemical Industries Ltd</t>
  </si>
  <si>
    <t>ACI</t>
  </si>
  <si>
    <t>Pilani Investment And Industries Corporation Ltd</t>
  </si>
  <si>
    <t>PILANIINVS</t>
  </si>
  <si>
    <t>Arvind Fashions Ltd</t>
  </si>
  <si>
    <t>ARVINDFASN</t>
  </si>
  <si>
    <t>RattanIndia Power Ltd</t>
  </si>
  <si>
    <t>RTNPOWER</t>
  </si>
  <si>
    <t>Protean eGov Technologies Ltd</t>
  </si>
  <si>
    <t>PROTEAN</t>
  </si>
  <si>
    <t>IT Consulting &amp; Other Services</t>
  </si>
  <si>
    <t>India Shelter Finance Corporation Ltd</t>
  </si>
  <si>
    <t>INDIASHLTR</t>
  </si>
  <si>
    <t>Insolation Energy Ltd</t>
  </si>
  <si>
    <t>INA</t>
  </si>
  <si>
    <t>Semiconductors</t>
  </si>
  <si>
    <t>Paradeep Phosphates Ltd</t>
  </si>
  <si>
    <t>PARADEEP</t>
  </si>
  <si>
    <t>Mahindra Holidays and Resorts India Ltd</t>
  </si>
  <si>
    <t>MHRIL</t>
  </si>
  <si>
    <t>Rajesh Exports Ltd</t>
  </si>
  <si>
    <t>RAJESHEXPO</t>
  </si>
  <si>
    <t>Indo Count Industries Ltd</t>
  </si>
  <si>
    <t>ICIL</t>
  </si>
  <si>
    <t>Electronics Mart India Ltd</t>
  </si>
  <si>
    <t>EMIL</t>
  </si>
  <si>
    <t>Welspun Enterprises Ltd</t>
  </si>
  <si>
    <t>WELENT</t>
  </si>
  <si>
    <t>Equinox India Developments Ltd</t>
  </si>
  <si>
    <t>EMBDL</t>
  </si>
  <si>
    <t>Ujaas Energy Ltd</t>
  </si>
  <si>
    <t>UEL</t>
  </si>
  <si>
    <t>eMudhra Ltd</t>
  </si>
  <si>
    <t>EMUDHRA</t>
  </si>
  <si>
    <t>Chemplast Sanmar Ltd</t>
  </si>
  <si>
    <t>CHEMPLASTS</t>
  </si>
  <si>
    <t>Spicejet Ltd</t>
  </si>
  <si>
    <t>SPICEJET</t>
  </si>
  <si>
    <t>Responsive Industries Ltd</t>
  </si>
  <si>
    <t>RESPONIND</t>
  </si>
  <si>
    <t>Building Products - Granite</t>
  </si>
  <si>
    <t>Sundaram Finance Holdings Ltd</t>
  </si>
  <si>
    <t>SUNDARMHLD</t>
  </si>
  <si>
    <t>Ujjivan Small Finance Bank Ltd</t>
  </si>
  <si>
    <t>UJJIVANSFB</t>
  </si>
  <si>
    <t>Laxmi Organic Industries Ltd</t>
  </si>
  <si>
    <t>LXCHEM</t>
  </si>
  <si>
    <t>Astra Microwave Products Ltd</t>
  </si>
  <si>
    <t>ASTRAMICRO</t>
  </si>
  <si>
    <t>Syrma SGS Technology Ltd</t>
  </si>
  <si>
    <t>SYRMA</t>
  </si>
  <si>
    <t>PC Jeweller Ltd</t>
  </si>
  <si>
    <t>PCJEWELLER</t>
  </si>
  <si>
    <t>Moil Ltd</t>
  </si>
  <si>
    <t>MOIL</t>
  </si>
  <si>
    <t>Mining - Manganese</t>
  </si>
  <si>
    <t>ICRA Ltd</t>
  </si>
  <si>
    <t>ICRA</t>
  </si>
  <si>
    <t>Dilip Buildcon Ltd</t>
  </si>
  <si>
    <t>DBL</t>
  </si>
  <si>
    <t>Ahluwalia Contracts (India) Ltd</t>
  </si>
  <si>
    <t>AHLUCONT</t>
  </si>
  <si>
    <t>PDS Limited</t>
  </si>
  <si>
    <t>PDSL</t>
  </si>
  <si>
    <t>Sandur Manganese and Iron Ores Ltd</t>
  </si>
  <si>
    <t>SANDUMA</t>
  </si>
  <si>
    <t>Orient Cement Ltd</t>
  </si>
  <si>
    <t>ORIENTCEM</t>
  </si>
  <si>
    <t>Surya Roshni Ltd</t>
  </si>
  <si>
    <t>SURYAROSNI</t>
  </si>
  <si>
    <t>Tarc Ltd</t>
  </si>
  <si>
    <t>TARC</t>
  </si>
  <si>
    <t>Tamilnad Mercantile Bank Ltd</t>
  </si>
  <si>
    <t>TMB</t>
  </si>
  <si>
    <t>Sudarshan Chemical Industries Ltd</t>
  </si>
  <si>
    <t>SUDARSCHEM</t>
  </si>
  <si>
    <t>Hindustan Foods Ltd</t>
  </si>
  <si>
    <t>HNDFDS</t>
  </si>
  <si>
    <t>National Highways Infra Trust</t>
  </si>
  <si>
    <t>NHIT</t>
  </si>
  <si>
    <t>Sun Pharma Advanced Research Co Ltd</t>
  </si>
  <si>
    <t>SPARC</t>
  </si>
  <si>
    <t>Orchid Pharma Ltd</t>
  </si>
  <si>
    <t>ORCHPHARMA</t>
  </si>
  <si>
    <t>Suprajit Engineering Ltd</t>
  </si>
  <si>
    <t>SUPRAJIT</t>
  </si>
  <si>
    <t>Balaji Amines Ltd</t>
  </si>
  <si>
    <t>BALAMINES</t>
  </si>
  <si>
    <t>V I P Industries Ltd</t>
  </si>
  <si>
    <t>VIPIND</t>
  </si>
  <si>
    <t>Privi Speciality Chemicals Ltd</t>
  </si>
  <si>
    <t>PRIVISCL</t>
  </si>
  <si>
    <t>Nazara Technologies Ltd</t>
  </si>
  <si>
    <t>NAZARA</t>
  </si>
  <si>
    <t>Theme Parks &amp; Gaming</t>
  </si>
  <si>
    <t>Ethos Ltd</t>
  </si>
  <si>
    <t>ETHOSLTD</t>
  </si>
  <si>
    <t>BHARAT Bond ETF-April 2030-Growth</t>
  </si>
  <si>
    <t>EBBETF0430</t>
  </si>
  <si>
    <t>Technocraft Industries (India) Ltd</t>
  </si>
  <si>
    <t>TIIL</t>
  </si>
  <si>
    <t>Man Infraconstruction Ltd</t>
  </si>
  <si>
    <t>MANINFRA</t>
  </si>
  <si>
    <t>Kennametal India Ltd</t>
  </si>
  <si>
    <t>KENNAMET</t>
  </si>
  <si>
    <t>Greenlam Industries Ltd</t>
  </si>
  <si>
    <t>GREENLAM</t>
  </si>
  <si>
    <t>Building Products - Laminates</t>
  </si>
  <si>
    <t>Go Fashion (India) Ltd</t>
  </si>
  <si>
    <t>GOCOLORS</t>
  </si>
  <si>
    <t>BHARAT Bond ETF-April 2032</t>
  </si>
  <si>
    <t>BBETF0432</t>
  </si>
  <si>
    <t>Kesoram Industries Ltd</t>
  </si>
  <si>
    <t>KESORAMIND</t>
  </si>
  <si>
    <t>Dhanuka Agritech Ltd</t>
  </si>
  <si>
    <t>DHANUKA</t>
  </si>
  <si>
    <t>Gabriel India Ltd</t>
  </si>
  <si>
    <t>GABRIEL</t>
  </si>
  <si>
    <t>Share India Securities Ltd</t>
  </si>
  <si>
    <t>SHAREINDIA</t>
  </si>
  <si>
    <t>Rallis India Ltd</t>
  </si>
  <si>
    <t>RALLIS</t>
  </si>
  <si>
    <t>Ashoka Buildcon Ltd</t>
  </si>
  <si>
    <t>ASHOKA</t>
  </si>
  <si>
    <t>Nesco Ltd</t>
  </si>
  <si>
    <t>NESCO</t>
  </si>
  <si>
    <t>Skipper Ltd</t>
  </si>
  <si>
    <t>SKIPPER</t>
  </si>
  <si>
    <t>Hindustan Construction Company Ltd</t>
  </si>
  <si>
    <t>HCC</t>
  </si>
  <si>
    <t>India Infrastructure Trust</t>
  </si>
  <si>
    <t>INFRATRUST</t>
  </si>
  <si>
    <t>Ami Organics Ltd</t>
  </si>
  <si>
    <t>AMIORG</t>
  </si>
  <si>
    <t>Mishra Dhatu Nigam Ltd</t>
  </si>
  <si>
    <t>MIDHANI</t>
  </si>
  <si>
    <t>Indinfravit Trust</t>
  </si>
  <si>
    <t>INDINFR</t>
  </si>
  <si>
    <t>Piccadily Agro Industries Ltd</t>
  </si>
  <si>
    <t>PICCADIL</t>
  </si>
  <si>
    <t>GMM Pfaudler Ltd</t>
  </si>
  <si>
    <t>GMMPFAUDLR</t>
  </si>
  <si>
    <t>Inox Green Energy Services Ltd</t>
  </si>
  <si>
    <t>INOXGREEN</t>
  </si>
  <si>
    <t>KRBL Ltd</t>
  </si>
  <si>
    <t>KRBL</t>
  </si>
  <si>
    <t>South Indian Bank Ltd</t>
  </si>
  <si>
    <t>SOUTHBANK</t>
  </si>
  <si>
    <t>Ceigall India Ltd</t>
  </si>
  <si>
    <t>CEIGALL</t>
  </si>
  <si>
    <t>Bansal Wire Industries Ltd</t>
  </si>
  <si>
    <t>BANSALWIRE</t>
  </si>
  <si>
    <t>TD Power Systems Ltd</t>
  </si>
  <si>
    <t>TDPOWERSYS</t>
  </si>
  <si>
    <t>Gokaldas Exports Ltd</t>
  </si>
  <si>
    <t>GOKEX</t>
  </si>
  <si>
    <t>Gujarat Alkalies And Chemicals Ltd</t>
  </si>
  <si>
    <t>GUJALKALI</t>
  </si>
  <si>
    <t>Thangamayil Jewellery Ltd</t>
  </si>
  <si>
    <t>THANGAMAYL</t>
  </si>
  <si>
    <t>Healthcare Global Enterprises Ltd</t>
  </si>
  <si>
    <t>HCG</t>
  </si>
  <si>
    <t>Johnson Controls-Hitachi Air Conditioning India Ltd</t>
  </si>
  <si>
    <t>JCHAC</t>
  </si>
  <si>
    <t>Niit Learning Systems Ltd</t>
  </si>
  <si>
    <t>NIITMTS</t>
  </si>
  <si>
    <t>Education Services</t>
  </si>
  <si>
    <t>Entero Healthcare Solutions Ltd</t>
  </si>
  <si>
    <t>ENTERO</t>
  </si>
  <si>
    <t>Sharda Motor Industries Ltd</t>
  </si>
  <si>
    <t>SHARDAMOTR</t>
  </si>
  <si>
    <t>Lloyds Enterprises Ltd</t>
  </si>
  <si>
    <t>LLOYDSENT</t>
  </si>
  <si>
    <t>Trading Companies &amp; Distributors</t>
  </si>
  <si>
    <t>Jai Corp Ltd</t>
  </si>
  <si>
    <t>JAICORPLTD</t>
  </si>
  <si>
    <t>Manorama Industries Ltd</t>
  </si>
  <si>
    <t>MANORAMA</t>
  </si>
  <si>
    <t>Kovai Medical Center and Hospital Ltd</t>
  </si>
  <si>
    <t>KOVAI</t>
  </si>
  <si>
    <t>Rolex Rings Ltd</t>
  </si>
  <si>
    <t>ROLEXRINGS</t>
  </si>
  <si>
    <t>Aditya Vision Ltd</t>
  </si>
  <si>
    <t>AVL</t>
  </si>
  <si>
    <t>Retail - Speciality</t>
  </si>
  <si>
    <t>VST Industries Ltd</t>
  </si>
  <si>
    <t>VSTIND</t>
  </si>
  <si>
    <t>Sterlite Technologies Ltd</t>
  </si>
  <si>
    <t>STLTECH</t>
  </si>
  <si>
    <t>Gujarat Ambuja Exports Ltd</t>
  </si>
  <si>
    <t>GAEL</t>
  </si>
  <si>
    <t>R Systems International Ltd</t>
  </si>
  <si>
    <t>RSYSTEMS</t>
  </si>
  <si>
    <t>Le Travenues Technology Ltd</t>
  </si>
  <si>
    <t>IXIGO</t>
  </si>
  <si>
    <t>AGI Greenpac Ltd</t>
  </si>
  <si>
    <t>AGI</t>
  </si>
  <si>
    <t>Jindal Worldwide Ltd</t>
  </si>
  <si>
    <t>JINDWORLD</t>
  </si>
  <si>
    <t>Gopal Snacks Ltd</t>
  </si>
  <si>
    <t>GOPAL</t>
  </si>
  <si>
    <t>Refex Industries Ltd</t>
  </si>
  <si>
    <t>REFEX</t>
  </si>
  <si>
    <t>Lux Industries Ltd</t>
  </si>
  <si>
    <t>LUXIND</t>
  </si>
  <si>
    <t>E2E Networks Ltd</t>
  </si>
  <si>
    <t>E2E</t>
  </si>
  <si>
    <t>Gulf Oil Lubricants India Ltd</t>
  </si>
  <si>
    <t>GULFOILLUB</t>
  </si>
  <si>
    <t>Allcargo Logistics Ltd</t>
  </si>
  <si>
    <t>ALLCARGO</t>
  </si>
  <si>
    <t>Unichem Laboratories Ltd</t>
  </si>
  <si>
    <t>UNICHEMLAB</t>
  </si>
  <si>
    <t>Aarti Pharmalabs Ltd</t>
  </si>
  <si>
    <t>AARTIPHARM</t>
  </si>
  <si>
    <t>Prince Pipes and Fittings Ltd</t>
  </si>
  <si>
    <t>PRINCEPIPE</t>
  </si>
  <si>
    <t>DB Corp Ltd</t>
  </si>
  <si>
    <t>DBCORP</t>
  </si>
  <si>
    <t>Publishing</t>
  </si>
  <si>
    <t>SIS Ltd</t>
  </si>
  <si>
    <t>SIS</t>
  </si>
  <si>
    <t>Network People Services Technologies Ltd</t>
  </si>
  <si>
    <t>NPST</t>
  </si>
  <si>
    <t>Pricol Ltd</t>
  </si>
  <si>
    <t>PRICOLLTD</t>
  </si>
  <si>
    <t>Yatharth Hospital &amp; Trauma Care Services Ltd</t>
  </si>
  <si>
    <t>YATHARTH</t>
  </si>
  <si>
    <t>Anup Engineering Ltd</t>
  </si>
  <si>
    <t>ANUP</t>
  </si>
  <si>
    <t>Borosil Renewables Ltd</t>
  </si>
  <si>
    <t>BORORENEW</t>
  </si>
  <si>
    <t>Housewares</t>
  </si>
  <si>
    <t>J Kumar Infraprojects Ltd</t>
  </si>
  <si>
    <t>JKIL</t>
  </si>
  <si>
    <t>Bondada Engineering Ltd</t>
  </si>
  <si>
    <t>BONDADA</t>
  </si>
  <si>
    <t>GHCL Ltd</t>
  </si>
  <si>
    <t>GHCL</t>
  </si>
  <si>
    <t>Websol Energy System Ltd</t>
  </si>
  <si>
    <t>WEBELSOLAR</t>
  </si>
  <si>
    <t>Tilaknagar Industries Ltd</t>
  </si>
  <si>
    <t>TI</t>
  </si>
  <si>
    <t>Shilchar Technologies Ltd</t>
  </si>
  <si>
    <t>SHILCTECH</t>
  </si>
  <si>
    <t>Sharda Cropchem Ltd</t>
  </si>
  <si>
    <t>SHARDACROP</t>
  </si>
  <si>
    <t>Rain Industries Ltd</t>
  </si>
  <si>
    <t>RAIN</t>
  </si>
  <si>
    <t>Easy Trip Planners Ltd</t>
  </si>
  <si>
    <t>EASEMYTRIP</t>
  </si>
  <si>
    <t>National Fertilizers Ltd</t>
  </si>
  <si>
    <t>NFL</t>
  </si>
  <si>
    <t>Ganesha Ecosphere Ltd</t>
  </si>
  <si>
    <t>GANECOS</t>
  </si>
  <si>
    <t>Optiemus Infracom Ltd</t>
  </si>
  <si>
    <t>OPTIEMUS</t>
  </si>
  <si>
    <t>Heritage Foods Ltd</t>
  </si>
  <si>
    <t>HERITGFOOD</t>
  </si>
  <si>
    <t>CSB Bank Ltd</t>
  </si>
  <si>
    <t>CSBBANK</t>
  </si>
  <si>
    <t>MAS Financial Services Ltd</t>
  </si>
  <si>
    <t>MASFIN</t>
  </si>
  <si>
    <t>Borosil Ltd</t>
  </si>
  <si>
    <t>BOROLTD</t>
  </si>
  <si>
    <t>Neogen Chemicals Ltd</t>
  </si>
  <si>
    <t>NEOGEN</t>
  </si>
  <si>
    <t>Nippon India ETF Gold BeES</t>
  </si>
  <si>
    <t>GOLDBEES</t>
  </si>
  <si>
    <t>Gold</t>
  </si>
  <si>
    <t>Hemisphere Properties India Ltd</t>
  </si>
  <si>
    <t>HEMIPROP</t>
  </si>
  <si>
    <t>Zaggle Prepaid Ocean Services Ltd</t>
  </si>
  <si>
    <t>ZAGGLE</t>
  </si>
  <si>
    <t>PTC India Ltd</t>
  </si>
  <si>
    <t>PTC</t>
  </si>
  <si>
    <t>Grauer And Weil (India) Ltd</t>
  </si>
  <si>
    <t>GRAUWEIL</t>
  </si>
  <si>
    <t>Bharat Bijlee Ltd</t>
  </si>
  <si>
    <t>BBL</t>
  </si>
  <si>
    <t>Heidelbergcement India Ltd</t>
  </si>
  <si>
    <t>HEIDELBERG</t>
  </si>
  <si>
    <t>India Tourism Development Corp Ltd</t>
  </si>
  <si>
    <t>ITDC</t>
  </si>
  <si>
    <t>Cyient DLM Ltd</t>
  </si>
  <si>
    <t>CYIENTDLM</t>
  </si>
  <si>
    <t>Dynamatic Technologies Ltd</t>
  </si>
  <si>
    <t>DYNAMATECH</t>
  </si>
  <si>
    <t>Awfis Space Solutions Ltd</t>
  </si>
  <si>
    <t>AWFIS</t>
  </si>
  <si>
    <t>Magellanic Cloud Ltd</t>
  </si>
  <si>
    <t>MCLOUD</t>
  </si>
  <si>
    <t>Wonderla Holidays Ltd</t>
  </si>
  <si>
    <t>WONDERLA</t>
  </si>
  <si>
    <t>Kirloskar Industries Ltd</t>
  </si>
  <si>
    <t>KIRLOSIND</t>
  </si>
  <si>
    <t>Thyrocare Technologies Ltd</t>
  </si>
  <si>
    <t>THYROCARE</t>
  </si>
  <si>
    <t>Advanced Enzyme Technologies Ltd</t>
  </si>
  <si>
    <t>ADVENZYMES</t>
  </si>
  <si>
    <t>Orissa Minerals Development Company Ltd</t>
  </si>
  <si>
    <t>ORISSAMINE</t>
  </si>
  <si>
    <t>Restaurant Brands Asia Ltd</t>
  </si>
  <si>
    <t>RBA</t>
  </si>
  <si>
    <t>Sundaram Clayton Ltd</t>
  </si>
  <si>
    <t>SUNCLAY</t>
  </si>
  <si>
    <t>Jana Small Finance Bank Ltd</t>
  </si>
  <si>
    <t>JSFB</t>
  </si>
  <si>
    <t>TeamLease Services Ltd</t>
  </si>
  <si>
    <t>TEAMLEASE</t>
  </si>
  <si>
    <t>VRL Logistics Ltd</t>
  </si>
  <si>
    <t>VRLLOG</t>
  </si>
  <si>
    <t>Banco Products (India) Ltd</t>
  </si>
  <si>
    <t>BANCOINDIA</t>
  </si>
  <si>
    <t>MTAR Technologies Ltd</t>
  </si>
  <si>
    <t>MTARTECH</t>
  </si>
  <si>
    <t>MSTC Ltd</t>
  </si>
  <si>
    <t>MSTCLTD</t>
  </si>
  <si>
    <t>Bombay Dyeing and Mfg Co Ltd</t>
  </si>
  <si>
    <t>BOMDYEING</t>
  </si>
  <si>
    <t>Vaibhav Global Ltd</t>
  </si>
  <si>
    <t>VAIBHAVGBL</t>
  </si>
  <si>
    <t>Cartrade Tech Ltd</t>
  </si>
  <si>
    <t>CARTRADE</t>
  </si>
  <si>
    <t>Bannari Amman Sugars Ltd</t>
  </si>
  <si>
    <t>BANARISUG</t>
  </si>
  <si>
    <t>Greenply Industries Ltd</t>
  </si>
  <si>
    <t>GREENPLY</t>
  </si>
  <si>
    <t>Nocil Ltd</t>
  </si>
  <si>
    <t>NOCIL</t>
  </si>
  <si>
    <t>Orient Electric Ltd</t>
  </si>
  <si>
    <t>ORIENTELEC</t>
  </si>
  <si>
    <t>Greenpanel Industries Ltd</t>
  </si>
  <si>
    <t>GREENPANEL</t>
  </si>
  <si>
    <t>SeQuent Scientific Ltd</t>
  </si>
  <si>
    <t>SEQUENT</t>
  </si>
  <si>
    <t>Utkarsh Small Finance Bank Ltd</t>
  </si>
  <si>
    <t>UTKARSHBNK</t>
  </si>
  <si>
    <t>Tinplate Company of India Ltd</t>
  </si>
  <si>
    <t>TINPLATE</t>
  </si>
  <si>
    <t>Pitti Engineering Ltd</t>
  </si>
  <si>
    <t>PITTIENG</t>
  </si>
  <si>
    <t>Hawkins Cookers Ltd</t>
  </si>
  <si>
    <t>HAWKINCOOK</t>
  </si>
  <si>
    <t>Bharat Rasayan Ltd</t>
  </si>
  <si>
    <t>BHARATRAS</t>
  </si>
  <si>
    <t>V2 Retail Ltd</t>
  </si>
  <si>
    <t>V2RETAIL</t>
  </si>
  <si>
    <t>Shanthi Gears Ltd</t>
  </si>
  <si>
    <t>SHANTIGEAR</t>
  </si>
  <si>
    <t>Nippon India ETF Nifty 50 BeES</t>
  </si>
  <si>
    <t>NIFTYBEES</t>
  </si>
  <si>
    <t>Aarti Drugs Ltd</t>
  </si>
  <si>
    <t>AARTIDRUGS</t>
  </si>
  <si>
    <t>Medi Assist Healthcare Services Ltd</t>
  </si>
  <si>
    <t>MEDIASSIST</t>
  </si>
  <si>
    <t>Jamna Auto Industries Ltd</t>
  </si>
  <si>
    <t>JAMNAAUTO</t>
  </si>
  <si>
    <t>Jubilant Industries Ltd</t>
  </si>
  <si>
    <t>JUBLINDS</t>
  </si>
  <si>
    <t>Gufic Biosciences Ltd</t>
  </si>
  <si>
    <t>GUFICBIO</t>
  </si>
  <si>
    <t>Supriya Lifescience Ltd</t>
  </si>
  <si>
    <t>SUPRIYA</t>
  </si>
  <si>
    <t>Harsha Engineers International Ltd</t>
  </si>
  <si>
    <t>HARSHA</t>
  </si>
  <si>
    <t>Kaveri Seed Company Ltd</t>
  </si>
  <si>
    <t>KSCL</t>
  </si>
  <si>
    <t>Seeds</t>
  </si>
  <si>
    <t>Fineotex Chemical Ltd</t>
  </si>
  <si>
    <t>FCL</t>
  </si>
  <si>
    <t>Solara Active Pharma Sciences Ltd</t>
  </si>
  <si>
    <t>SOLARA</t>
  </si>
  <si>
    <t>Epack Durable Ltd</t>
  </si>
  <si>
    <t>EPACK</t>
  </si>
  <si>
    <t>SG Mart Ltd</t>
  </si>
  <si>
    <t>SGMART</t>
  </si>
  <si>
    <t>Renewable Electricity</t>
  </si>
  <si>
    <t>Rossari Biotech Ltd</t>
  </si>
  <si>
    <t>ROSSARI</t>
  </si>
  <si>
    <t>Hikal Ltd</t>
  </si>
  <si>
    <t>HIKAL</t>
  </si>
  <si>
    <t>Uflex Ltd</t>
  </si>
  <si>
    <t>UFLEX</t>
  </si>
  <si>
    <t>Moschip Technologies Ltd</t>
  </si>
  <si>
    <t>MOSCHIP</t>
  </si>
  <si>
    <t>Avantel Ltd</t>
  </si>
  <si>
    <t>AVANTEL</t>
  </si>
  <si>
    <t>Styrenix Performance Materials Ltd</t>
  </si>
  <si>
    <t>STYRENIX</t>
  </si>
  <si>
    <t>JTEKT India Ltd</t>
  </si>
  <si>
    <t>JTEKTINDIA</t>
  </si>
  <si>
    <t>Bajaj Hindusthan Sugar Ltd</t>
  </si>
  <si>
    <t>BAJAJHIND</t>
  </si>
  <si>
    <t>EMS Ltd</t>
  </si>
  <si>
    <t>EMSLIMITED</t>
  </si>
  <si>
    <t>LG Balakrishnan &amp; Bros Ltd</t>
  </si>
  <si>
    <t>LGBBROSLTD</t>
  </si>
  <si>
    <t>CARE Ratings Ltd</t>
  </si>
  <si>
    <t>CARERATING</t>
  </si>
  <si>
    <t>Pearl Global Industries Ltd</t>
  </si>
  <si>
    <t>PGIL</t>
  </si>
  <si>
    <t>Shaily Engineering Plastics Ltd</t>
  </si>
  <si>
    <t>SHAILY</t>
  </si>
  <si>
    <t>Greaves Cotton Ltd</t>
  </si>
  <si>
    <t>GREAVESCOT</t>
  </si>
  <si>
    <t>Morepen Laboratories Ltd</t>
  </si>
  <si>
    <t>MOREPENLAB</t>
  </si>
  <si>
    <t>Subros Ltd</t>
  </si>
  <si>
    <t>SUBROS</t>
  </si>
  <si>
    <t>RPG Life Sciences Limited</t>
  </si>
  <si>
    <t>RPGLIFE</t>
  </si>
  <si>
    <t>Innova Captab Ltd</t>
  </si>
  <si>
    <t>INNOVACAP</t>
  </si>
  <si>
    <t>Gateway Distriparks Ltd</t>
  </si>
  <si>
    <t>GATEWAY</t>
  </si>
  <si>
    <t>Samhi Hotels Ltd</t>
  </si>
  <si>
    <t>SAMHI</t>
  </si>
  <si>
    <t>Eraaya Lifespaces Ltd</t>
  </si>
  <si>
    <t>ERAAYA</t>
  </si>
  <si>
    <t>Bhagiradha Chemicals and Industries Ltd</t>
  </si>
  <si>
    <t>BHAGCHEM</t>
  </si>
  <si>
    <t>Jayaswal Neco Industries Ltd</t>
  </si>
  <si>
    <t>JAYNECOIND</t>
  </si>
  <si>
    <t>Ramky Infrastructure Ltd</t>
  </si>
  <si>
    <t>RAMKY</t>
  </si>
  <si>
    <t>Prime Focus Ltd</t>
  </si>
  <si>
    <t>PFOCUS</t>
  </si>
  <si>
    <t>Animation</t>
  </si>
  <si>
    <t>Shrem InvIT</t>
  </si>
  <si>
    <t>SHREMINVIT</t>
  </si>
  <si>
    <t>S H Kelkar and Company Ltd</t>
  </si>
  <si>
    <t>SHK</t>
  </si>
  <si>
    <t>Cigniti Technologies Ltd</t>
  </si>
  <si>
    <t>CIGNITITEC</t>
  </si>
  <si>
    <t>Imagicaaworld Entertainment Ltd</t>
  </si>
  <si>
    <t>IMAGICAA</t>
  </si>
  <si>
    <t>Rajoo Engineers Ltd</t>
  </si>
  <si>
    <t>RAJOOENG</t>
  </si>
  <si>
    <t>WPIL Ltd</t>
  </si>
  <si>
    <t>WPIL</t>
  </si>
  <si>
    <t>Patel Engineering Ltd</t>
  </si>
  <si>
    <t>PATELENG</t>
  </si>
  <si>
    <t>Fiem Industries Ltd</t>
  </si>
  <si>
    <t>FIEMIND</t>
  </si>
  <si>
    <t>Avalon Technologies Ltd</t>
  </si>
  <si>
    <t>AVALON</t>
  </si>
  <si>
    <t>D P Abhushan Ltd</t>
  </si>
  <si>
    <t>DPABHUSHAN</t>
  </si>
  <si>
    <t>Fedbank Financial Services Ltd</t>
  </si>
  <si>
    <t>FEDFINA</t>
  </si>
  <si>
    <t>Paras Defence and Space Technologies Ltd</t>
  </si>
  <si>
    <t>PARAS</t>
  </si>
  <si>
    <t>Jeena Sikho Lifecare Ltd</t>
  </si>
  <si>
    <t>JSLL</t>
  </si>
  <si>
    <t>SEPC Ltd</t>
  </si>
  <si>
    <t>SEPC</t>
  </si>
  <si>
    <t>Balmer Lawrie and Company Ltd</t>
  </si>
  <si>
    <t>BALMLAWRIE</t>
  </si>
  <si>
    <t>Jain Irrigation Systems Ltd</t>
  </si>
  <si>
    <t>JISLJALEQS</t>
  </si>
  <si>
    <t>Agricultural &amp; Farm Machinery</t>
  </si>
  <si>
    <t>Marsons Ltd</t>
  </si>
  <si>
    <t>MARSONS</t>
  </si>
  <si>
    <t>India Glycols Ltd</t>
  </si>
  <si>
    <t>INDIAGLYCO</t>
  </si>
  <si>
    <t>Northern ARC Capital Ltd</t>
  </si>
  <si>
    <t>NORTHARC</t>
  </si>
  <si>
    <t>Paisalo Digital Ltd</t>
  </si>
  <si>
    <t>PAISALO</t>
  </si>
  <si>
    <t>Kewal Kiran Clothing Ltd</t>
  </si>
  <si>
    <t>KKCL</t>
  </si>
  <si>
    <t>JTL Industries Ltd</t>
  </si>
  <si>
    <t>JTLIND</t>
  </si>
  <si>
    <t>TCI Express Ltd</t>
  </si>
  <si>
    <t>TCIEXP</t>
  </si>
  <si>
    <t>K.P. Energy Ltd</t>
  </si>
  <si>
    <t>KPEL</t>
  </si>
  <si>
    <t>Gokul Agro Resources Ltd</t>
  </si>
  <si>
    <t>GOKULAGRO</t>
  </si>
  <si>
    <t>Goldiam International Ltd</t>
  </si>
  <si>
    <t>GOLDIAM</t>
  </si>
  <si>
    <t>VST Tillers Tractors Ltd</t>
  </si>
  <si>
    <t>VSTTILLERS</t>
  </si>
  <si>
    <t>Honda India Power Products Ltd</t>
  </si>
  <si>
    <t>HONDAPOWER</t>
  </si>
  <si>
    <t>Exicom Tele-Systems Ltd</t>
  </si>
  <si>
    <t>EXICOM</t>
  </si>
  <si>
    <t>Artemis Medicare Services Ltd</t>
  </si>
  <si>
    <t>ARTEMISMED</t>
  </si>
  <si>
    <t>Venus Pipes and Tubes Ltd</t>
  </si>
  <si>
    <t>VENUSPIPES</t>
  </si>
  <si>
    <t>Servotech Power Systems Ltd</t>
  </si>
  <si>
    <t>SERVOTECH</t>
  </si>
  <si>
    <t>Stylam Industries Ltd</t>
  </si>
  <si>
    <t>STYLAMIND</t>
  </si>
  <si>
    <t>Nirlon Ltd</t>
  </si>
  <si>
    <t>NIRLON</t>
  </si>
  <si>
    <t>La Opala R G Ltd</t>
  </si>
  <si>
    <t>LAOPALA</t>
  </si>
  <si>
    <t>IRB InvIT Fund</t>
  </si>
  <si>
    <t>IRBINVIT</t>
  </si>
  <si>
    <t>West Coast Paper Mills Ltd</t>
  </si>
  <si>
    <t>WSTCSTPAPR</t>
  </si>
  <si>
    <t>Motilal Oswal NASDAQ 100 ETF</t>
  </si>
  <si>
    <t>MON100</t>
  </si>
  <si>
    <t>Arvind Smartspaces Ltd</t>
  </si>
  <si>
    <t>ARVSMART</t>
  </si>
  <si>
    <t>Shivalik Bimetal Controls Ltd</t>
  </si>
  <si>
    <t>SBCL</t>
  </si>
  <si>
    <t>TCNS Clothing Co Ltd</t>
  </si>
  <si>
    <t>TCNSBRANDS</t>
  </si>
  <si>
    <t>Oriana Power Ltd</t>
  </si>
  <si>
    <t>ORIANA</t>
  </si>
  <si>
    <t>Kingfa Science and Technology (India) Ltd</t>
  </si>
  <si>
    <t>KINGFA</t>
  </si>
  <si>
    <t>Sky Gold Ltd</t>
  </si>
  <si>
    <t>SKYGOLD</t>
  </si>
  <si>
    <t>Dalmia Bharat Sugar and Industries Ltd</t>
  </si>
  <si>
    <t>DALMIASUG</t>
  </si>
  <si>
    <t>Indraprastha Medical Corporation Ltd</t>
  </si>
  <si>
    <t>INDRAMEDCO</t>
  </si>
  <si>
    <t>IndoStar Capital Finance Ltd</t>
  </si>
  <si>
    <t>INDOSTAR</t>
  </si>
  <si>
    <t>Nalwa Sons Investments Ltd</t>
  </si>
  <si>
    <t>NSIL</t>
  </si>
  <si>
    <t>Swaraj Engines Ltd</t>
  </si>
  <si>
    <t>SWARAJENG</t>
  </si>
  <si>
    <t>Sunflag Iron and Steel Co Ltd</t>
  </si>
  <si>
    <t>SUNFLAG</t>
  </si>
  <si>
    <t>Polyplex Corp Ltd</t>
  </si>
  <si>
    <t>POLYPLEX</t>
  </si>
  <si>
    <t>JNK India Ltd</t>
  </si>
  <si>
    <t>JNKINDIA</t>
  </si>
  <si>
    <t>Vishnu Prakash R Punglia Ltd</t>
  </si>
  <si>
    <t>VPRPL</t>
  </si>
  <si>
    <t>Hi-Tech Pipes Ltd</t>
  </si>
  <si>
    <t>HITECH</t>
  </si>
  <si>
    <t>Indian Metals and Ferro Alloys Ltd</t>
  </si>
  <si>
    <t>IMFA</t>
  </si>
  <si>
    <t>MPS Ltd</t>
  </si>
  <si>
    <t>MPSLTD</t>
  </si>
  <si>
    <t>Sindhu Trade Links Ltd</t>
  </si>
  <si>
    <t>SINDHUTRAD</t>
  </si>
  <si>
    <t>Sanghvi Movers Ltd</t>
  </si>
  <si>
    <t>SANGHVIMOV</t>
  </si>
  <si>
    <t>Sula Vineyards Ltd</t>
  </si>
  <si>
    <t>SULA</t>
  </si>
  <si>
    <t>Lumax AutoTechnologies Ltd</t>
  </si>
  <si>
    <t>LUMAXTECH</t>
  </si>
  <si>
    <t>Geojit Financial Services Ltd</t>
  </si>
  <si>
    <t>GEOJITFSL</t>
  </si>
  <si>
    <t>Dhani Services Ltd</t>
  </si>
  <si>
    <t>DHANI</t>
  </si>
  <si>
    <t>Savita Oil Technologies Ltd</t>
  </si>
  <si>
    <t>SOTL</t>
  </si>
  <si>
    <t>Hinduja Global Solutions Ltd</t>
  </si>
  <si>
    <t>HGS</t>
  </si>
  <si>
    <t>BF Utilities Ltd</t>
  </si>
  <si>
    <t>BFUTILITIE</t>
  </si>
  <si>
    <t>DCB Bank Ltd</t>
  </si>
  <si>
    <t>DCBBANK</t>
  </si>
  <si>
    <t>Muthoot Microfin Ltd</t>
  </si>
  <si>
    <t>MUTHOOTMF</t>
  </si>
  <si>
    <t>Microfinancing</t>
  </si>
  <si>
    <t>RPSG Ventures Ltd</t>
  </si>
  <si>
    <t>RPSGVENT</t>
  </si>
  <si>
    <t>Fischer Medical Ventures Ltd</t>
  </si>
  <si>
    <t>FISCHER</t>
  </si>
  <si>
    <t>Kitex Garments Ltd</t>
  </si>
  <si>
    <t>KITEX</t>
  </si>
  <si>
    <t>Precision Wires India Ltd</t>
  </si>
  <si>
    <t>PRECWIRE</t>
  </si>
  <si>
    <t>Datamatics Global Services Ltd</t>
  </si>
  <si>
    <t>DATAMATICS</t>
  </si>
  <si>
    <t>Kalyani Steels Ltd</t>
  </si>
  <si>
    <t>KSL</t>
  </si>
  <si>
    <t>Bhansali Engineering Polymers Ltd</t>
  </si>
  <si>
    <t>BEPL</t>
  </si>
  <si>
    <t>Suraj Estate Developers Ltd</t>
  </si>
  <si>
    <t>SURAJEST</t>
  </si>
  <si>
    <t>Real Estate Rental, Development &amp; Operations</t>
  </si>
  <si>
    <t>Hathway Cable and Datacom Ltd</t>
  </si>
  <si>
    <t>HATHWAY</t>
  </si>
  <si>
    <t>Cable &amp; D2H</t>
  </si>
  <si>
    <t>Spandana Sphoorty Financial Ltd</t>
  </si>
  <si>
    <t>SPANDANA</t>
  </si>
  <si>
    <t>DCX Systems Ltd</t>
  </si>
  <si>
    <t>DCXINDIA</t>
  </si>
  <si>
    <t>Seamec Ltd</t>
  </si>
  <si>
    <t>SEAMECLTD</t>
  </si>
  <si>
    <t>Oil &amp; Gas - Equipment &amp; Services</t>
  </si>
  <si>
    <t>Jindal Poly Films Ltd</t>
  </si>
  <si>
    <t>JINDALPOLY</t>
  </si>
  <si>
    <t>Quick Heal Technologies Ltd</t>
  </si>
  <si>
    <t>QUICKHEAL</t>
  </si>
  <si>
    <t>Hubtown Ltd</t>
  </si>
  <si>
    <t>HUBTOWN</t>
  </si>
  <si>
    <t>Ajmera Realty &amp; Infra India Ltd</t>
  </si>
  <si>
    <t>AJMERA</t>
  </si>
  <si>
    <t>Vishnu Chemicals Ltd</t>
  </si>
  <si>
    <t>VISHNU</t>
  </si>
  <si>
    <t>Gujarat Themis Biosyn Ltd</t>
  </si>
  <si>
    <t>GUJTHEM</t>
  </si>
  <si>
    <t>Kalyani Investment Company Ltd</t>
  </si>
  <si>
    <t>KICL</t>
  </si>
  <si>
    <t>HPL Electric &amp; Power Ltd</t>
  </si>
  <si>
    <t>HPL</t>
  </si>
  <si>
    <t>Apeejay Surrendra Park Hotels Ltd</t>
  </si>
  <si>
    <t>PARKHOTELS</t>
  </si>
  <si>
    <t>Veedol Corporation Ltd</t>
  </si>
  <si>
    <t>VEEDOL</t>
  </si>
  <si>
    <t>Gujarat Industries Power Company Ltd</t>
  </si>
  <si>
    <t>GIPCL</t>
  </si>
  <si>
    <t>Max Ventures and Industries Ltd</t>
  </si>
  <si>
    <t>MAXVIL</t>
  </si>
  <si>
    <t>SJS Enterprises Ltd</t>
  </si>
  <si>
    <t>SJS</t>
  </si>
  <si>
    <t>Steel Strips Wheels Ltd</t>
  </si>
  <si>
    <t>SSWL</t>
  </si>
  <si>
    <t>KDDL Ltd</t>
  </si>
  <si>
    <t>KDDL</t>
  </si>
  <si>
    <t>Repco Home Finance Ltd</t>
  </si>
  <si>
    <t>REPCOHOME</t>
  </si>
  <si>
    <t>Thirumalai Chemicals Ltd</t>
  </si>
  <si>
    <t>TIRUMALCHM</t>
  </si>
  <si>
    <t>Pokarna Ltd</t>
  </si>
  <si>
    <t>POKARNA</t>
  </si>
  <si>
    <t>Alembic Ltd</t>
  </si>
  <si>
    <t>ALEMBICLTD</t>
  </si>
  <si>
    <t>ADF Foods Ltd</t>
  </si>
  <si>
    <t>ADFFOODS</t>
  </si>
  <si>
    <t>Mahanagar Telephone Nigam Ltd</t>
  </si>
  <si>
    <t>MTNL</t>
  </si>
  <si>
    <t>Tasty Bite Eatables Ltd</t>
  </si>
  <si>
    <t>TASTYBITE</t>
  </si>
  <si>
    <t>Nucleus Software Exports Ltd</t>
  </si>
  <si>
    <t>NUCLEUS</t>
  </si>
  <si>
    <t>Delta Corp Ltd</t>
  </si>
  <si>
    <t>DELTACORP</t>
  </si>
  <si>
    <t>Navneet Education Ltd</t>
  </si>
  <si>
    <t>NAVNETEDUL</t>
  </si>
  <si>
    <t>Monarch Networth Capital Ltd</t>
  </si>
  <si>
    <t>MONARCH</t>
  </si>
  <si>
    <t>Fino Payments Bank Ltd</t>
  </si>
  <si>
    <t>FINOPB</t>
  </si>
  <si>
    <t>Ddev Plastiks Industries Ltd</t>
  </si>
  <si>
    <t>DDEVPLASTIK</t>
  </si>
  <si>
    <t>Wendt (India) Limited</t>
  </si>
  <si>
    <t>WENDT</t>
  </si>
  <si>
    <t>Mahindra Logistics Ltd</t>
  </si>
  <si>
    <t>MAHLOG</t>
  </si>
  <si>
    <t>Jash Engineering Ltd</t>
  </si>
  <si>
    <t>JASH</t>
  </si>
  <si>
    <t>Sri Adhikari Brothers Television Network Ltd</t>
  </si>
  <si>
    <t>SABTNL</t>
  </si>
  <si>
    <t>Ashiana Housing Ltd</t>
  </si>
  <si>
    <t>ASHIANA</t>
  </si>
  <si>
    <t>Goodluck India Ltd</t>
  </si>
  <si>
    <t>GOODLUCK</t>
  </si>
  <si>
    <t>Sandhar Technologies Ltd</t>
  </si>
  <si>
    <t>SANDHAR</t>
  </si>
  <si>
    <t>Summit Securities Ltd</t>
  </si>
  <si>
    <t>SUMMITSEC</t>
  </si>
  <si>
    <t>Apollo Micro Systems Ltd</t>
  </si>
  <si>
    <t>APOLLO</t>
  </si>
  <si>
    <t>Gensol Engineering Ltd</t>
  </si>
  <si>
    <t>GENSOL</t>
  </si>
  <si>
    <t>Bajaj Consumer Care Ltd</t>
  </si>
  <si>
    <t>BAJAJCON</t>
  </si>
  <si>
    <t>Raghav Productivity Enhancers Ltd</t>
  </si>
  <si>
    <t>RPEL</t>
  </si>
  <si>
    <t>Salasar Techno Engineering Ltd</t>
  </si>
  <si>
    <t>SALASAR</t>
  </si>
  <si>
    <t>Vakrangee Limited</t>
  </si>
  <si>
    <t>VAKRANGEE</t>
  </si>
  <si>
    <t>Ashapura Minechem Ltd</t>
  </si>
  <si>
    <t>ASHAPURMIN</t>
  </si>
  <si>
    <t>KP Green Engineering Ltd</t>
  </si>
  <si>
    <t>KPGEL</t>
  </si>
  <si>
    <t>Heavy Electrical Equipment</t>
  </si>
  <si>
    <t>Globus Spirits Ltd</t>
  </si>
  <si>
    <t>GLOBUSSPR</t>
  </si>
  <si>
    <t>Bajel Projects Ltd</t>
  </si>
  <si>
    <t>BAJEL</t>
  </si>
  <si>
    <t>Electric Utilities</t>
  </si>
  <si>
    <t>Blue Cloud Softech Solutions Ltd</t>
  </si>
  <si>
    <t>BLUECLOUDS</t>
  </si>
  <si>
    <t>Flair Writing Industries Ltd</t>
  </si>
  <si>
    <t>FLAIR</t>
  </si>
  <si>
    <t>Marathon Nextgen Realty Ltd</t>
  </si>
  <si>
    <t>MARATHON</t>
  </si>
  <si>
    <t>Maithan Alloys Ltd</t>
  </si>
  <si>
    <t>MAITHANALL</t>
  </si>
  <si>
    <t>Oriental Hotels Ltd</t>
  </si>
  <si>
    <t>ORIENTHOT</t>
  </si>
  <si>
    <t>Stove Kraft Ltd</t>
  </si>
  <si>
    <t>STOVEKRAFT</t>
  </si>
  <si>
    <t>Eveready Industries India Ltd</t>
  </si>
  <si>
    <t>EVEREADY</t>
  </si>
  <si>
    <t>Indoco Remedies Ltd</t>
  </si>
  <si>
    <t>INDOCO</t>
  </si>
  <si>
    <t>Jyoti Structures Ltd</t>
  </si>
  <si>
    <t>JYOTISTRUC</t>
  </si>
  <si>
    <t>Deep Industries Ltd</t>
  </si>
  <si>
    <t>DEEPINDS</t>
  </si>
  <si>
    <t>Shipping Corporation of India Land and Assets Ltd</t>
  </si>
  <si>
    <t>SCILAL</t>
  </si>
  <si>
    <t>Dollar Industries Ltd</t>
  </si>
  <si>
    <t>DOLLAR</t>
  </si>
  <si>
    <t>TVS Srichakra Ltd</t>
  </si>
  <si>
    <t>TVSSRICHAK</t>
  </si>
  <si>
    <t>Capacite Infraprojects Ltd</t>
  </si>
  <si>
    <t>CAPACITE</t>
  </si>
  <si>
    <t>TCPL Packaging Ltd</t>
  </si>
  <si>
    <t>TCPLPACK</t>
  </si>
  <si>
    <t>Somany Ceramics Ltd</t>
  </si>
  <si>
    <t>SOMANYCERA</t>
  </si>
  <si>
    <t>Kolte-Patil Developers Ltd</t>
  </si>
  <si>
    <t>KOLTEPATIL</t>
  </si>
  <si>
    <t>Genesys International Corporation Ltd</t>
  </si>
  <si>
    <t>GENESYS</t>
  </si>
  <si>
    <t>Saksoft Ltd</t>
  </si>
  <si>
    <t>SAKSOFT</t>
  </si>
  <si>
    <t>Foseco India Ltd</t>
  </si>
  <si>
    <t>FOSECOIND</t>
  </si>
  <si>
    <t>Prakash Industries Ltd</t>
  </si>
  <si>
    <t>PRAKASH</t>
  </si>
  <si>
    <t>Sagar Cements Ltd</t>
  </si>
  <si>
    <t>SAGCEM</t>
  </si>
  <si>
    <t>DCW Ltd</t>
  </si>
  <si>
    <t>DCW</t>
  </si>
  <si>
    <t>Stanley Lifestyles Ltd</t>
  </si>
  <si>
    <t>STANLEY</t>
  </si>
  <si>
    <t>Marine Electricals (India) Ltd</t>
  </si>
  <si>
    <t>MARINE</t>
  </si>
  <si>
    <t>Rajratan Global Wire Ltd</t>
  </si>
  <si>
    <t>RAJRATAN</t>
  </si>
  <si>
    <t>Dishman Carbogen Amcis Ltd</t>
  </si>
  <si>
    <t>DCAL</t>
  </si>
  <si>
    <t>PTC India Financial Services Ltd</t>
  </si>
  <si>
    <t>PFS</t>
  </si>
  <si>
    <t>Nilkamal Ltd</t>
  </si>
  <si>
    <t>NILKAMAL</t>
  </si>
  <si>
    <t>Motisons Jewellers Ltd</t>
  </si>
  <si>
    <t>MOTISONS</t>
  </si>
  <si>
    <t>Apparel &amp; Accessories Retailers</t>
  </si>
  <si>
    <t>RIR Power Electronics Ltd</t>
  </si>
  <si>
    <t>RIR</t>
  </si>
  <si>
    <t>Rane Holdings Ltd</t>
  </si>
  <si>
    <t>RANEHOLDIN</t>
  </si>
  <si>
    <t>KCP Ltd</t>
  </si>
  <si>
    <t>KCP</t>
  </si>
  <si>
    <t>ideaForge Technology Ltd</t>
  </si>
  <si>
    <t>IDEAFORGE</t>
  </si>
  <si>
    <t>Veritas (India) Ltd</t>
  </si>
  <si>
    <t>VERITAS</t>
  </si>
  <si>
    <t>Vadilal Industries Ltd</t>
  </si>
  <si>
    <t>VADILALIND</t>
  </si>
  <si>
    <t>Automotive Axles Ltd</t>
  </si>
  <si>
    <t>AUTOAXLES</t>
  </si>
  <si>
    <t>Interarch Building Products Ltd</t>
  </si>
  <si>
    <t>INTERARCH</t>
  </si>
  <si>
    <t>Building Products - Prefab Structures</t>
  </si>
  <si>
    <t>Confidence Petroleum India Ltd</t>
  </si>
  <si>
    <t>CONFIPET</t>
  </si>
  <si>
    <t>GTL Infrastructure Ltd</t>
  </si>
  <si>
    <t>GTLINFRA</t>
  </si>
  <si>
    <t>Precision Camshafts Ltd</t>
  </si>
  <si>
    <t>PRECAM</t>
  </si>
  <si>
    <t>Shalby Ltd</t>
  </si>
  <si>
    <t>SHALBY</t>
  </si>
  <si>
    <t>KRN Heat Exchanger and Refrigeration Ltd</t>
  </si>
  <si>
    <t>KRN</t>
  </si>
  <si>
    <t>SBI Gold ETF</t>
  </si>
  <si>
    <t>SETFGOLD</t>
  </si>
  <si>
    <t>Dredging Corporation of India Ltd</t>
  </si>
  <si>
    <t>DREDGECORP</t>
  </si>
  <si>
    <t>Dredging</t>
  </si>
  <si>
    <t>Suven Life Sciences Ltd</t>
  </si>
  <si>
    <t>SUVEN</t>
  </si>
  <si>
    <t>Pennar Industries Ltd</t>
  </si>
  <si>
    <t>PENIND</t>
  </si>
  <si>
    <t>Novartis India Ltd</t>
  </si>
  <si>
    <t>NOVARTIND</t>
  </si>
  <si>
    <t>Mayur Uniquoters Ltd</t>
  </si>
  <si>
    <t>MAYURUNIQ</t>
  </si>
  <si>
    <t>DISA India Ltd</t>
  </si>
  <si>
    <t>DISAQ</t>
  </si>
  <si>
    <t>BF Investment Ltd</t>
  </si>
  <si>
    <t>BFINVEST</t>
  </si>
  <si>
    <t>John Cockerill India Ltd</t>
  </si>
  <si>
    <t>COCKERILL</t>
  </si>
  <si>
    <t>Industrial Machinery &amp; Supplies &amp; Components</t>
  </si>
  <si>
    <t>Nippon India ETF Nifty 1D Rate Liquid BeES</t>
  </si>
  <si>
    <t>LIQUIDBEES</t>
  </si>
  <si>
    <t>Krsnaa Diagnostics Ltd</t>
  </si>
  <si>
    <t>KRSNAA</t>
  </si>
  <si>
    <t>Meghmani Organics Ltd</t>
  </si>
  <si>
    <t>MOL</t>
  </si>
  <si>
    <t>Hindustan Oil Exploration Company Ltd</t>
  </si>
  <si>
    <t>HINDOILEXP</t>
  </si>
  <si>
    <t>Unitech Ltd</t>
  </si>
  <si>
    <t>UNITECH</t>
  </si>
  <si>
    <t>Arkade Developers Ltd</t>
  </si>
  <si>
    <t>ARKADE</t>
  </si>
  <si>
    <t>Ram Ratna Wires Ltd</t>
  </si>
  <si>
    <t>RAMRAT</t>
  </si>
  <si>
    <t>Tinna Rubber and Infrastructure Ltd</t>
  </si>
  <si>
    <t>TINNARUBR</t>
  </si>
  <si>
    <t>Sasken Technologies Ltd</t>
  </si>
  <si>
    <t>SASKEN</t>
  </si>
  <si>
    <t>Shanti Educational Initiatives Ltd</t>
  </si>
  <si>
    <t>SEIL</t>
  </si>
  <si>
    <t>Rashi Peripherals Ltd</t>
  </si>
  <si>
    <t>RPTECH</t>
  </si>
  <si>
    <t>Systematix Corporate Services Ltd</t>
  </si>
  <si>
    <t>SYSTMTXC</t>
  </si>
  <si>
    <t>Themis Medicare Ltd</t>
  </si>
  <si>
    <t>THEMISMED</t>
  </si>
  <si>
    <t>NRB Bearings Ltd</t>
  </si>
  <si>
    <t>NRBBEARING</t>
  </si>
  <si>
    <t>Spectrum Electrical Industries Ltd</t>
  </si>
  <si>
    <t>SPECTRUM</t>
  </si>
  <si>
    <t>Pondy Oxides and Chemicals Ltd</t>
  </si>
  <si>
    <t>POCL</t>
  </si>
  <si>
    <t>SML Isuzu Ltd</t>
  </si>
  <si>
    <t>SMLISUZU</t>
  </si>
  <si>
    <t>SG Finserve Ltd</t>
  </si>
  <si>
    <t>SGFIN</t>
  </si>
  <si>
    <t>Landmark Cars Ltd</t>
  </si>
  <si>
    <t>LANDMARK</t>
  </si>
  <si>
    <t>Baazar Style Retail Ltd</t>
  </si>
  <si>
    <t>STYLEBAAZA</t>
  </si>
  <si>
    <t>Kesar India Ltd</t>
  </si>
  <si>
    <t>KESAR</t>
  </si>
  <si>
    <t>Real Estate Development</t>
  </si>
  <si>
    <t>Prataap Snacks Ltd</t>
  </si>
  <si>
    <t>DIAMONDYD</t>
  </si>
  <si>
    <t>HLE Glascoat Ltd</t>
  </si>
  <si>
    <t>HLEGLAS</t>
  </si>
  <si>
    <t>Dr Agarwal's Eye Hospital Ltd</t>
  </si>
  <si>
    <t>DRAGARWQ</t>
  </si>
  <si>
    <t>Updater Services Ltd</t>
  </si>
  <si>
    <t>UDS</t>
  </si>
  <si>
    <t>Aeroflex Industries Ltd</t>
  </si>
  <si>
    <t>AEROFLEX</t>
  </si>
  <si>
    <t>SMS Pharmaceuticals Ltd</t>
  </si>
  <si>
    <t>SMSPHARMA</t>
  </si>
  <si>
    <t>Thejo Engineering Ltd</t>
  </si>
  <si>
    <t>THEJO</t>
  </si>
  <si>
    <t>Siyaram Silk Mills Ltd</t>
  </si>
  <si>
    <t>SIYSIL</t>
  </si>
  <si>
    <t>MM Forgings Ltd</t>
  </si>
  <si>
    <t>MMFL</t>
  </si>
  <si>
    <t>Goodyear India Ltd</t>
  </si>
  <si>
    <t>GOODYEAR</t>
  </si>
  <si>
    <t>Sai Silks (Kalamandir) Ltd</t>
  </si>
  <si>
    <t>KALAMANDIR</t>
  </si>
  <si>
    <t>EFC (I) Ltd</t>
  </si>
  <si>
    <t>EFCIL</t>
  </si>
  <si>
    <t>Distributors</t>
  </si>
  <si>
    <t>Ravindra Energy Ltd</t>
  </si>
  <si>
    <t>RELTD</t>
  </si>
  <si>
    <t>Premier Explosives Ltd</t>
  </si>
  <si>
    <t>PREMEXPLN</t>
  </si>
  <si>
    <t>Hindware Home Innovation Ltd</t>
  </si>
  <si>
    <t>HINDWAREAP</t>
  </si>
  <si>
    <t>Xpro India Ltd</t>
  </si>
  <si>
    <t>XPROINDIA</t>
  </si>
  <si>
    <t>Venky's (India) Ltd</t>
  </si>
  <si>
    <t>VENKEYS</t>
  </si>
  <si>
    <t>Accelya Solutions India Ltd</t>
  </si>
  <si>
    <t>ACCELYA</t>
  </si>
  <si>
    <t>ECOS (India) Mobility &amp; Hospitality Ltd</t>
  </si>
  <si>
    <t>ECOSMOBLTY</t>
  </si>
  <si>
    <t>Parag Milk Foods Ltd</t>
  </si>
  <si>
    <t>PARAGMILK</t>
  </si>
  <si>
    <t>Mold-Tek Packaging Ltd</t>
  </si>
  <si>
    <t>MOLDTKPAC</t>
  </si>
  <si>
    <t>PSP Projects Ltd</t>
  </si>
  <si>
    <t>PSPPROJECT</t>
  </si>
  <si>
    <t>Dish TV India Ltd</t>
  </si>
  <si>
    <t>DISHTV</t>
  </si>
  <si>
    <t>NIBE Ltd</t>
  </si>
  <si>
    <t>NIBE</t>
  </si>
  <si>
    <t>Insecticides (India) Ltd</t>
  </si>
  <si>
    <t>INSECTICID</t>
  </si>
  <si>
    <t>Vindhya Telelinks Ltd</t>
  </si>
  <si>
    <t>VINDHYATEL</t>
  </si>
  <si>
    <t>Platinum Industries Ltd</t>
  </si>
  <si>
    <t>PLATIND</t>
  </si>
  <si>
    <t>Dreamfolks Services Ltd</t>
  </si>
  <si>
    <t>DREAMFOLKS</t>
  </si>
  <si>
    <t>Media Matrix Worldwide Ltd</t>
  </si>
  <si>
    <t>MMWL</t>
  </si>
  <si>
    <t>Agro Tech Foods Ltd</t>
  </si>
  <si>
    <t>ATFL</t>
  </si>
  <si>
    <t>ESAF Small Finance Bank Limited</t>
  </si>
  <si>
    <t>ESAFSFB</t>
  </si>
  <si>
    <t>Vidhi Specialty Food Ingredients Ltd</t>
  </si>
  <si>
    <t>VIDHIING</t>
  </si>
  <si>
    <t>Dolat Algotech Ltd</t>
  </si>
  <si>
    <t>DOLATALGO</t>
  </si>
  <si>
    <t>IOL Chemicals and Pharmaceuticals Ltd</t>
  </si>
  <si>
    <t>IOLCP</t>
  </si>
  <si>
    <t>Mangalam Cement Ltd</t>
  </si>
  <si>
    <t>MANGLMCEM</t>
  </si>
  <si>
    <t>Centum Electronics Ltd</t>
  </si>
  <si>
    <t>CENTUM</t>
  </si>
  <si>
    <t>Federal-Mogul Goetze (India) Ltd</t>
  </si>
  <si>
    <t>FMGOETZE</t>
  </si>
  <si>
    <t>Ge Power India Ltd</t>
  </si>
  <si>
    <t>GEPIL</t>
  </si>
  <si>
    <t>Panama Petrochem Ltd</t>
  </si>
  <si>
    <t>PANAMAPET</t>
  </si>
  <si>
    <t>Indian Hume Pipe Company Ltd</t>
  </si>
  <si>
    <t>INDIANHUME</t>
  </si>
  <si>
    <t>TechNVision Ventures Ltd</t>
  </si>
  <si>
    <t>TECHNVISN</t>
  </si>
  <si>
    <t>Lumax Industries Ltd</t>
  </si>
  <si>
    <t>LUMAXIND</t>
  </si>
  <si>
    <t>Huhtamaki India Ltd</t>
  </si>
  <si>
    <t>HUHTAMAKI</t>
  </si>
  <si>
    <t>S.P.Apparels Ltd</t>
  </si>
  <si>
    <t>SPAL</t>
  </si>
  <si>
    <t>Universal Cables Ltd</t>
  </si>
  <si>
    <t>UNIVCABLES</t>
  </si>
  <si>
    <t>Gandhar Oil Refinery (INDIA) Ltd</t>
  </si>
  <si>
    <t>GANDHAR</t>
  </si>
  <si>
    <t>Welspun Specialty Solutions Ltd</t>
  </si>
  <si>
    <t>WELSPLSOL</t>
  </si>
  <si>
    <t>Tatva Chintan Pharma Chem Ltd</t>
  </si>
  <si>
    <t>TATVA</t>
  </si>
  <si>
    <t>Igarashi Motors India Ltd</t>
  </si>
  <si>
    <t>IGARASHI</t>
  </si>
  <si>
    <t>Ador Welding Ltd</t>
  </si>
  <si>
    <t>ADORWELD</t>
  </si>
  <si>
    <t>Carysil Ltd</t>
  </si>
  <si>
    <t>CARYSIL</t>
  </si>
  <si>
    <t>Ugro Capital Ltd</t>
  </si>
  <si>
    <t>UGROCAP</t>
  </si>
  <si>
    <t>Indo Tech Transformers Ltd</t>
  </si>
  <si>
    <t>INDOTECH</t>
  </si>
  <si>
    <t>Nitin Spinners Ltd</t>
  </si>
  <si>
    <t>NITINSPIN</t>
  </si>
  <si>
    <t>TTK Healthcare Ltd</t>
  </si>
  <si>
    <t>TTKHLTCARE</t>
  </si>
  <si>
    <t>India Pesticides Ltd</t>
  </si>
  <si>
    <t>IPL</t>
  </si>
  <si>
    <t>63 Moons Technologies Ltd</t>
  </si>
  <si>
    <t>63MOONS</t>
  </si>
  <si>
    <t>Suratwwala Business Group Ltd</t>
  </si>
  <si>
    <t>SBGLP</t>
  </si>
  <si>
    <t>Sanstar Ltd</t>
  </si>
  <si>
    <t>SANSTAR</t>
  </si>
  <si>
    <t>ICICI Prudential Nifty 50 ETF</t>
  </si>
  <si>
    <t>NIFTYIETF</t>
  </si>
  <si>
    <t>EIH Associated Hotels Ltd</t>
  </si>
  <si>
    <t>EIHAHOTELS</t>
  </si>
  <si>
    <t>Vardhman Special Steels Ltd</t>
  </si>
  <si>
    <t>VSSL</t>
  </si>
  <si>
    <t>Orient Green Power Company Ltd</t>
  </si>
  <si>
    <t>GREENPOWER</t>
  </si>
  <si>
    <t>Yasho Industries Ltd</t>
  </si>
  <si>
    <t>YASHO</t>
  </si>
  <si>
    <t>TIL Ltd</t>
  </si>
  <si>
    <t>TIL</t>
  </si>
  <si>
    <t>Barbeque-Nation Hospitality Ltd</t>
  </si>
  <si>
    <t>BARBEQUE</t>
  </si>
  <si>
    <t>Owais Metal and Mineral Processing Ltd</t>
  </si>
  <si>
    <t>OWAIS</t>
  </si>
  <si>
    <t>Paramount Communications Ltd</t>
  </si>
  <si>
    <t>PARACABLES</t>
  </si>
  <si>
    <t>Amrutanjan Health Care Ltd</t>
  </si>
  <si>
    <t>AMRUTANJAN</t>
  </si>
  <si>
    <t>NIIT Ltd</t>
  </si>
  <si>
    <t>NIITLTD</t>
  </si>
  <si>
    <t>HMA Agro Industries Ltd</t>
  </si>
  <si>
    <t>HMAAGRO</t>
  </si>
  <si>
    <t>Tarsons Products Ltd</t>
  </si>
  <si>
    <t>TARSONS</t>
  </si>
  <si>
    <t>Omaxe Ltd</t>
  </si>
  <si>
    <t>OMAXE</t>
  </si>
  <si>
    <t>Ramco Industries Ltd</t>
  </si>
  <si>
    <t>RAMCOIND</t>
  </si>
  <si>
    <t>Pnb Gilts Ltd</t>
  </si>
  <si>
    <t>PNBGILTS</t>
  </si>
  <si>
    <t>Kody Technolab Ltd</t>
  </si>
  <si>
    <t>KODYTECH</t>
  </si>
  <si>
    <t>Astec Lifesciences Ltd</t>
  </si>
  <si>
    <t>ASTEC</t>
  </si>
  <si>
    <t>DEN Networks Ltd</t>
  </si>
  <si>
    <t>DEN</t>
  </si>
  <si>
    <t>Apcotex Industries Ltd</t>
  </si>
  <si>
    <t>APCOTEXIND</t>
  </si>
  <si>
    <t>JISLDVREQS</t>
  </si>
  <si>
    <t>Axiscades Technologies Ltd</t>
  </si>
  <si>
    <t>AXISCADES</t>
  </si>
  <si>
    <t>Mukand Ltd</t>
  </si>
  <si>
    <t>MUKANDLTD</t>
  </si>
  <si>
    <t>Rupa &amp; Company Ltd</t>
  </si>
  <si>
    <t>RUPA</t>
  </si>
  <si>
    <t>Tanfac Industries Ltd</t>
  </si>
  <si>
    <t>TANFACIND</t>
  </si>
  <si>
    <t>Windlas Biotech Ltd</t>
  </si>
  <si>
    <t>WINDLAS</t>
  </si>
  <si>
    <t>Apollo Pipes Ltd</t>
  </si>
  <si>
    <t>APOLLOPIPE</t>
  </si>
  <si>
    <t>MIC Electronics Ltd</t>
  </si>
  <si>
    <t>MICEL</t>
  </si>
  <si>
    <t>Cropster Agro Ltd</t>
  </si>
  <si>
    <t>CROPSTER</t>
  </si>
  <si>
    <t>Food Distributors</t>
  </si>
  <si>
    <t>Antony Waste Handling Cell Ltd</t>
  </si>
  <si>
    <t>AWHCL</t>
  </si>
  <si>
    <t>Dolphin Offshore Enterprises (India) Ltd</t>
  </si>
  <si>
    <t>DOLPHIN</t>
  </si>
  <si>
    <t>HIL Ltd</t>
  </si>
  <si>
    <t>HIL</t>
  </si>
  <si>
    <t>IKIO Lighting Ltd</t>
  </si>
  <si>
    <t>IKIO</t>
  </si>
  <si>
    <t>Alpex Solar Ltd</t>
  </si>
  <si>
    <t>ALPEXSOLAR</t>
  </si>
  <si>
    <t>Fusion Finance Ltd</t>
  </si>
  <si>
    <t>FUSION</t>
  </si>
  <si>
    <t>Unicommerce eSolutions Ltd</t>
  </si>
  <si>
    <t>UNIECOM</t>
  </si>
  <si>
    <t>IFGL Refractories Ltd</t>
  </si>
  <si>
    <t>IFGLEXPOR</t>
  </si>
  <si>
    <t>Nelco Ltd</t>
  </si>
  <si>
    <t>NELCO</t>
  </si>
  <si>
    <t>Sangam (India) Ltd</t>
  </si>
  <si>
    <t>SANGAMIND</t>
  </si>
  <si>
    <t>Everest Kanto Cylinder Ltd</t>
  </si>
  <si>
    <t>EKC</t>
  </si>
  <si>
    <t>Madhya Bharat Agro Products Ltd</t>
  </si>
  <si>
    <t>MBAPL</t>
  </si>
  <si>
    <t>Cupid Ltd</t>
  </si>
  <si>
    <t>CUPID</t>
  </si>
  <si>
    <t>Veranda Learning Solutions Ltd</t>
  </si>
  <si>
    <t>VERANDA</t>
  </si>
  <si>
    <t>Ceinsys Tech Ltd</t>
  </si>
  <si>
    <t>CEINSYSTECH</t>
  </si>
  <si>
    <t>Sanghi Industries Ltd</t>
  </si>
  <si>
    <t>SANGHIIND</t>
  </si>
  <si>
    <t>Kiri Industries Ltd</t>
  </si>
  <si>
    <t>KIRIINDUS</t>
  </si>
  <si>
    <t>PIX Transmissions Ltd</t>
  </si>
  <si>
    <t>PIXTRANS</t>
  </si>
  <si>
    <t>Kotak Gold Etf</t>
  </si>
  <si>
    <t>GOLD1</t>
  </si>
  <si>
    <t>Oriental Aromatics Ltd</t>
  </si>
  <si>
    <t>OAL</t>
  </si>
  <si>
    <t>Abans Holdings Ltd</t>
  </si>
  <si>
    <t>AHL</t>
  </si>
  <si>
    <t>Cosmo First Ltd</t>
  </si>
  <si>
    <t>COSMOFIRST</t>
  </si>
  <si>
    <t>Uniparts India Ltd</t>
  </si>
  <si>
    <t>UNIPARTS</t>
  </si>
  <si>
    <t>Wonder Electricals Ltd</t>
  </si>
  <si>
    <t>WEL</t>
  </si>
  <si>
    <t>Gocl Corporation Ltd</t>
  </si>
  <si>
    <t>GOCLCORP</t>
  </si>
  <si>
    <t>Alicon Castalloy Ltd</t>
  </si>
  <si>
    <t>ALICON</t>
  </si>
  <si>
    <t>Som Distilleries and Breweries Ltd</t>
  </si>
  <si>
    <t>SDBL</t>
  </si>
  <si>
    <t>Master Trust Ltd</t>
  </si>
  <si>
    <t>MASTERTR</t>
  </si>
  <si>
    <t>Andrew Yule &amp; Co Ltd</t>
  </si>
  <si>
    <t>ANDREWYU</t>
  </si>
  <si>
    <t>Rama Steel Tubes Ltd</t>
  </si>
  <si>
    <t>RAMASTEEL</t>
  </si>
  <si>
    <t>Jagran Prakashan Ltd</t>
  </si>
  <si>
    <t>JAGRAN</t>
  </si>
  <si>
    <t>HDFC Gold Exchange Traded Fund</t>
  </si>
  <si>
    <t>HDFCGOLD</t>
  </si>
  <si>
    <t>ICICI Prudential Gold ETF</t>
  </si>
  <si>
    <t>GOLDIETF</t>
  </si>
  <si>
    <t>Saraswati Commercial (India) Ltd</t>
  </si>
  <si>
    <t>ZSARACOM</t>
  </si>
  <si>
    <t>Seshasayee Paper and Boards Ltd</t>
  </si>
  <si>
    <t>SESHAPAPER</t>
  </si>
  <si>
    <t>Man Industries (India) Ltd</t>
  </si>
  <si>
    <t>MANINDS</t>
  </si>
  <si>
    <t>Nippon India ETF Nifty Next 50 Junior BeES</t>
  </si>
  <si>
    <t>JUNIORBEES</t>
  </si>
  <si>
    <t>Cantabil Retail India Ltd</t>
  </si>
  <si>
    <t>CANTABIL</t>
  </si>
  <si>
    <t>Hester Biosciences Ltd</t>
  </si>
  <si>
    <t>HESTERBIO</t>
  </si>
  <si>
    <t>Lotus Chocolate Company Ltd</t>
  </si>
  <si>
    <t>LOTUSCHO</t>
  </si>
  <si>
    <t>Expleo Solutions Ltd</t>
  </si>
  <si>
    <t>EXPLEOSOL</t>
  </si>
  <si>
    <t>Jaiprakash Associates Ltd</t>
  </si>
  <si>
    <t>JPASSOCIAT</t>
  </si>
  <si>
    <t>Elpro International Ltd</t>
  </si>
  <si>
    <t>ELPROINTL</t>
  </si>
  <si>
    <t>Talbros Automotive Components Ltd</t>
  </si>
  <si>
    <t>TALBROAUTO</t>
  </si>
  <si>
    <t>Andhra Paper Ltd</t>
  </si>
  <si>
    <t>ANDHRAPAP</t>
  </si>
  <si>
    <t>JITF Infralogistics Ltd</t>
  </si>
  <si>
    <t>JITFINFRA</t>
  </si>
  <si>
    <t>Excel Industries Ltd</t>
  </si>
  <si>
    <t>EXCELINDUS</t>
  </si>
  <si>
    <t>Knowledge Marine &amp; Engineering Works Ltd</t>
  </si>
  <si>
    <t>KMEW</t>
  </si>
  <si>
    <t>Marine Transportation</t>
  </si>
  <si>
    <t>BLS E-Services Ltd</t>
  </si>
  <si>
    <t>BLSE</t>
  </si>
  <si>
    <t>TAJ GVK Hotels and Resorts Ltd</t>
  </si>
  <si>
    <t>TAJGVK</t>
  </si>
  <si>
    <t>Sterling Tools Ltd</t>
  </si>
  <si>
    <t>STERTOOLS</t>
  </si>
  <si>
    <t>Bigbloc Construction Ltd</t>
  </si>
  <si>
    <t>BIGBLOC</t>
  </si>
  <si>
    <t>Deccan Gold Mines Ltd</t>
  </si>
  <si>
    <t>DECNGOLD</t>
  </si>
  <si>
    <t>Divgi TorqTransfer Systems Ltd</t>
  </si>
  <si>
    <t>DIVGIITTS</t>
  </si>
  <si>
    <t>Heranba Industries Ltd</t>
  </si>
  <si>
    <t>HERANBA</t>
  </si>
  <si>
    <t>Kilburn Engineering Ltd</t>
  </si>
  <si>
    <t>KLBRENG-B</t>
  </si>
  <si>
    <t>Tribhovandas Bhimji Zaveri Ltd</t>
  </si>
  <si>
    <t>TBZ</t>
  </si>
  <si>
    <t>Hariom Pipe Industries Ltd</t>
  </si>
  <si>
    <t>HARIOMPIPE</t>
  </si>
  <si>
    <t>Shriram Properties Ltd</t>
  </si>
  <si>
    <t>SHRIRAMPPS</t>
  </si>
  <si>
    <t>B L Kashyap and Sons Ltd</t>
  </si>
  <si>
    <t>BLKASHYAP</t>
  </si>
  <si>
    <t>Advait Energy Transitions Ltd</t>
  </si>
  <si>
    <t>ADVAIT</t>
  </si>
  <si>
    <t>Electrical Components &amp; Equipment</t>
  </si>
  <si>
    <t>Salzer Electronics Ltd</t>
  </si>
  <si>
    <t>SALZERELEC</t>
  </si>
  <si>
    <t>Matrimony.Com Ltd</t>
  </si>
  <si>
    <t>MATRIMONY</t>
  </si>
  <si>
    <t>D Link (India) Limited</t>
  </si>
  <si>
    <t>DLINKINDIA</t>
  </si>
  <si>
    <t>Wheels India Ltd</t>
  </si>
  <si>
    <t>WHEELS</t>
  </si>
  <si>
    <t>G M Breweries Ltd</t>
  </si>
  <si>
    <t>GMBREW</t>
  </si>
  <si>
    <t>Hind Rectifiers Ltd</t>
  </si>
  <si>
    <t>HIRECT</t>
  </si>
  <si>
    <t>Panacea Biotec Ltd</t>
  </si>
  <si>
    <t>PANACEABIO</t>
  </si>
  <si>
    <t>Syncom Formulations (India) Ltd</t>
  </si>
  <si>
    <t>SYNCOMF</t>
  </si>
  <si>
    <t>GKW Ltd</t>
  </si>
  <si>
    <t>GKWLIMITED</t>
  </si>
  <si>
    <t>Sahasra Electronic Solutions Ltd</t>
  </si>
  <si>
    <t>SAHASRA</t>
  </si>
  <si>
    <t>NDR Auto Components Ltd</t>
  </si>
  <si>
    <t>NDRAUTO</t>
  </si>
  <si>
    <t>Satin Creditcare Network Ltd</t>
  </si>
  <si>
    <t>SATIN</t>
  </si>
  <si>
    <t>Navkar Corporation Ltd</t>
  </si>
  <si>
    <t>NAVKARCORP</t>
  </si>
  <si>
    <t>ASM Technologies Ltd</t>
  </si>
  <si>
    <t>ASMTEC</t>
  </si>
  <si>
    <t>Praveg Ltd</t>
  </si>
  <si>
    <t>PRAVEG</t>
  </si>
  <si>
    <t>Jyoti Resins and Adhesives Ltd</t>
  </si>
  <si>
    <t>JYOTIRES</t>
  </si>
  <si>
    <t>Jindal Drilling and Industries Ltd</t>
  </si>
  <si>
    <t>JINDRILL</t>
  </si>
  <si>
    <t>Yatra Online Ltd</t>
  </si>
  <si>
    <t>YATRA</t>
  </si>
  <si>
    <t>Camlin Fine Sciences Ltd</t>
  </si>
  <si>
    <t>CAMLINFINE</t>
  </si>
  <si>
    <t>Capital India Finance Ltd</t>
  </si>
  <si>
    <t>CIFL</t>
  </si>
  <si>
    <t>GNA Axles Ltd</t>
  </si>
  <si>
    <t>GNA</t>
  </si>
  <si>
    <t>SMC Global Securities Ltd</t>
  </si>
  <si>
    <t>SMCGLOBAL</t>
  </si>
  <si>
    <t>Brightcom Group Ltd</t>
  </si>
  <si>
    <t>BCG</t>
  </si>
  <si>
    <t>Reliance Industrial Infrastructure Ltd</t>
  </si>
  <si>
    <t>RIIL</t>
  </si>
  <si>
    <t>Bombay Super Hybrid Seeds Ltd</t>
  </si>
  <si>
    <t>BSHSL</t>
  </si>
  <si>
    <t>Sportking India Ltd</t>
  </si>
  <si>
    <t>SPORTKING</t>
  </si>
  <si>
    <t>Suyog Telematics Ltd</t>
  </si>
  <si>
    <t>SUYOG</t>
  </si>
  <si>
    <t>I G Petrochemicals Ltd</t>
  </si>
  <si>
    <t>IGPL</t>
  </si>
  <si>
    <t>Mercury Ev-Tech Ltd</t>
  </si>
  <si>
    <t>MERCURYEV</t>
  </si>
  <si>
    <t>Filatex India Ltd</t>
  </si>
  <si>
    <t>FILATEX</t>
  </si>
  <si>
    <t>Sirca Paints India Ltd</t>
  </si>
  <si>
    <t>SIRCA</t>
  </si>
  <si>
    <t>MSP Steel &amp; Power Ltd</t>
  </si>
  <si>
    <t>MSPL</t>
  </si>
  <si>
    <t>GTPL Hathway Ltd</t>
  </si>
  <si>
    <t>GTPL</t>
  </si>
  <si>
    <t>Fedders Holding Ltd</t>
  </si>
  <si>
    <t>FEDDERSHOL</t>
  </si>
  <si>
    <t>Eco Recycling Ltd</t>
  </si>
  <si>
    <t>ECORECO</t>
  </si>
  <si>
    <t>Beta Drugs Ltd</t>
  </si>
  <si>
    <t>BETA</t>
  </si>
  <si>
    <t>Atul Auto Ltd</t>
  </si>
  <si>
    <t>ATULAUTO</t>
  </si>
  <si>
    <t>Three Wheelers</t>
  </si>
  <si>
    <t>Sat Industries Ltd</t>
  </si>
  <si>
    <t>SATINDLTD</t>
  </si>
  <si>
    <t>GRP Ltd</t>
  </si>
  <si>
    <t>GRPLTD</t>
  </si>
  <si>
    <t>VL E-Governance &amp; IT Solutions Ltd</t>
  </si>
  <si>
    <t>VLEGOV</t>
  </si>
  <si>
    <t>Amines and Plasticizers Ltd</t>
  </si>
  <si>
    <t>AMNPLST</t>
  </si>
  <si>
    <t>Suryoday Small Finance Bank Ltd</t>
  </si>
  <si>
    <t>SURYODAY</t>
  </si>
  <si>
    <t>Swelect Energy Systems Ltd</t>
  </si>
  <si>
    <t>SWELECTES</t>
  </si>
  <si>
    <t>BCL Industries Ltd</t>
  </si>
  <si>
    <t>BCLIND</t>
  </si>
  <si>
    <t>DEE Development Engineers Ltd</t>
  </si>
  <si>
    <t>DEEDEV</t>
  </si>
  <si>
    <t>Himatsingka Seide Ltd</t>
  </si>
  <si>
    <t>HIMATSEIDE</t>
  </si>
  <si>
    <t>Balmer Lawrie Investments Ltd</t>
  </si>
  <si>
    <t>BLIL</t>
  </si>
  <si>
    <t>Udaipur Cement Works Ltd</t>
  </si>
  <si>
    <t>UDAICEMENT</t>
  </si>
  <si>
    <t>GPT Infraprojects Ltd</t>
  </si>
  <si>
    <t>GPTINFRA</t>
  </si>
  <si>
    <t>Monte Carlo Fashions Ltd</t>
  </si>
  <si>
    <t>MONTECARLO</t>
  </si>
  <si>
    <t>India Power Corporation Ltd</t>
  </si>
  <si>
    <t>DPSCLTD</t>
  </si>
  <si>
    <t>Associated Alcohols &amp; Breweries Ltd</t>
  </si>
  <si>
    <t>ASALCBR</t>
  </si>
  <si>
    <t>Allied Digital Services Ltd</t>
  </si>
  <si>
    <t>ADSL</t>
  </si>
  <si>
    <t>Wealth First Portfolio Managers Ltd</t>
  </si>
  <si>
    <t>WEALTH</t>
  </si>
  <si>
    <t>Renaissance Global Ltd</t>
  </si>
  <si>
    <t>RGL</t>
  </si>
  <si>
    <t>Bharat Wire Ropes Ltd</t>
  </si>
  <si>
    <t>BHARATWIRE</t>
  </si>
  <si>
    <t>Sadhana Nitro Chem Ltd</t>
  </si>
  <si>
    <t>SADHNANIQ</t>
  </si>
  <si>
    <t>Kokuyo Camlin Ltd</t>
  </si>
  <si>
    <t>KOKUYOCMLN</t>
  </si>
  <si>
    <t>Roto Pumps Ltd</t>
  </si>
  <si>
    <t>ROTO</t>
  </si>
  <si>
    <t>Borosil Scientific Ltd</t>
  </si>
  <si>
    <t>BOROSCI</t>
  </si>
  <si>
    <t>Paushak Ltd</t>
  </si>
  <si>
    <t>PAUSHAKLTD</t>
  </si>
  <si>
    <t>Dynamic Cables Ltd</t>
  </si>
  <si>
    <t>DYCL</t>
  </si>
  <si>
    <t>Chemfab Alkalis Ltd</t>
  </si>
  <si>
    <t>CHEMFAB</t>
  </si>
  <si>
    <t>Om Infra Ltd</t>
  </si>
  <si>
    <t>OMINFRAL</t>
  </si>
  <si>
    <t>Vintage Coffee and Beverages Ltd</t>
  </si>
  <si>
    <t>VINCOFE</t>
  </si>
  <si>
    <t>Butterfly Gandhimathi Appliances Ltd</t>
  </si>
  <si>
    <t>BUTTERFLY</t>
  </si>
  <si>
    <t>Mufin Green Finance Ltd</t>
  </si>
  <si>
    <t>MUFIN</t>
  </si>
  <si>
    <t>Irm Energy Ltd</t>
  </si>
  <si>
    <t>IRMENERGY</t>
  </si>
  <si>
    <t>Southern Petrochemical Industries Corporation Ltd</t>
  </si>
  <si>
    <t>SPIC</t>
  </si>
  <si>
    <t>Alldigi Tech Ltd</t>
  </si>
  <si>
    <t>ALLDIGI</t>
  </si>
  <si>
    <t>Mishtann Foods Ltd</t>
  </si>
  <si>
    <t>MISHTANN</t>
  </si>
  <si>
    <t>5Paisa Capital Ltd</t>
  </si>
  <si>
    <t>5PAISA</t>
  </si>
  <si>
    <t>Mangalore Chemicals and Fertilisers Ltd</t>
  </si>
  <si>
    <t>MANGCHEFER</t>
  </si>
  <si>
    <t>ULTRAMARINE &amp; PIGMENTS Ltd</t>
  </si>
  <si>
    <t>ULTRAMAR</t>
  </si>
  <si>
    <t>Zota Health Care Ltd</t>
  </si>
  <si>
    <t>ZOTA</t>
  </si>
  <si>
    <t>Arman Financial Services Ltd</t>
  </si>
  <si>
    <t>ARMANFIN</t>
  </si>
  <si>
    <t>Bajaj Steel Industries Ltd</t>
  </si>
  <si>
    <t>BAJAJST</t>
  </si>
  <si>
    <t>Agarwal Industrial Corporation Ltd</t>
  </si>
  <si>
    <t>AGARIND</t>
  </si>
  <si>
    <t>India Motor Parts &amp; Accessories Ltd</t>
  </si>
  <si>
    <t>IMPAL</t>
  </si>
  <si>
    <t>Rane (Madras) Ltd</t>
  </si>
  <si>
    <t>RML</t>
  </si>
  <si>
    <t>Dynacons Systems and Solutions Ltd</t>
  </si>
  <si>
    <t>DSSL</t>
  </si>
  <si>
    <t>Everest Industries Ltd</t>
  </si>
  <si>
    <t>EVERESTIND</t>
  </si>
  <si>
    <t>Asian Energy Services Ltd</t>
  </si>
  <si>
    <t>ASIANENE</t>
  </si>
  <si>
    <t>Walchandnagar Industries Ltd</t>
  </si>
  <si>
    <t>WALCHANNAG</t>
  </si>
  <si>
    <t>Sigachi Industries Ltd</t>
  </si>
  <si>
    <t>SIGACHI</t>
  </si>
  <si>
    <t>Dcm Shriram Industries Ltd</t>
  </si>
  <si>
    <t>DCMSRIND</t>
  </si>
  <si>
    <t>Chaman Lal Setia Exports Ltd</t>
  </si>
  <si>
    <t>CLSEL</t>
  </si>
  <si>
    <t>Peninsula Land Ltd</t>
  </si>
  <si>
    <t>PENINLAND</t>
  </si>
  <si>
    <t>Steelcast Ltd</t>
  </si>
  <si>
    <t>STEELCAS</t>
  </si>
  <si>
    <t>India Nippon Electricals Ltd</t>
  </si>
  <si>
    <t>INDNIPPON</t>
  </si>
  <si>
    <t>Eimco Elecon (India) Ltd</t>
  </si>
  <si>
    <t>EIMCOELECO</t>
  </si>
  <si>
    <t>Kabra Extrusion Technik Ltd</t>
  </si>
  <si>
    <t>KABRAEXTRU</t>
  </si>
  <si>
    <t>Kotak Nifty 50 ETF</t>
  </si>
  <si>
    <t>NIFTY1</t>
  </si>
  <si>
    <t>Yamuna Syndicate Ltd</t>
  </si>
  <si>
    <t>YSL</t>
  </si>
  <si>
    <t>Ramco Systems Ltd</t>
  </si>
  <si>
    <t>RAMCOSYS</t>
  </si>
  <si>
    <t>Diffusion Engineers Ltd</t>
  </si>
  <si>
    <t>DIFFNKG</t>
  </si>
  <si>
    <t>Dhunseri Ventures Ltd</t>
  </si>
  <si>
    <t>DVL</t>
  </si>
  <si>
    <t>Yuken India Ltd</t>
  </si>
  <si>
    <t>YUKEN</t>
  </si>
  <si>
    <t>Hexa Tradex Ltd</t>
  </si>
  <si>
    <t>HEXATRADEX</t>
  </si>
  <si>
    <t>Jaykay Enterprises Ltd</t>
  </si>
  <si>
    <t>JAYKAY</t>
  </si>
  <si>
    <t>Arihant Superstructures Ltd</t>
  </si>
  <si>
    <t>ARIHANTSUP</t>
  </si>
  <si>
    <t>Automobile Corp Of Goa Ltd</t>
  </si>
  <si>
    <t>ACGL</t>
  </si>
  <si>
    <t>Z F Steering Gear (India) Ltd</t>
  </si>
  <si>
    <t>ZFSTEERING</t>
  </si>
  <si>
    <t>Madras Fertilizers Ltd</t>
  </si>
  <si>
    <t>MADRASFERT</t>
  </si>
  <si>
    <t>Solex Energy Ltd</t>
  </si>
  <si>
    <t>SOLEX</t>
  </si>
  <si>
    <t>Panorama Studios International Ltd</t>
  </si>
  <si>
    <t>PANORAMA</t>
  </si>
  <si>
    <t>Remus Pharmaceuticals Ltd</t>
  </si>
  <si>
    <t>REMUS</t>
  </si>
  <si>
    <t>JG Chemicals Ltd</t>
  </si>
  <si>
    <t>JGCHEM</t>
  </si>
  <si>
    <t>Forbes Precision Tools and Machine Parts Ltd</t>
  </si>
  <si>
    <t>TOTEM</t>
  </si>
  <si>
    <t>Fairchem Organics Ltd</t>
  </si>
  <si>
    <t>FAIRCHEMOR</t>
  </si>
  <si>
    <t>Oriental Rail Infrastructure Ltd</t>
  </si>
  <si>
    <t>ORIRAIL</t>
  </si>
  <si>
    <t>Hi-Tech Gears Ltd</t>
  </si>
  <si>
    <t>HITECHGEAR</t>
  </si>
  <si>
    <t>Allcargo Gati Ltd</t>
  </si>
  <si>
    <t>ACLGATI</t>
  </si>
  <si>
    <t>Saurashtra Cement Ltd</t>
  </si>
  <si>
    <t>SAURASHCEM</t>
  </si>
  <si>
    <t>Likhitha Infrastructure Ltd</t>
  </si>
  <si>
    <t>LIKHITHA</t>
  </si>
  <si>
    <t>Radhika Jeweltech Ltd</t>
  </si>
  <si>
    <t>RADHIKAJWE</t>
  </si>
  <si>
    <t>Punjab Chemicals and Crop Protection Ltd</t>
  </si>
  <si>
    <t>PUNJABCHEM</t>
  </si>
  <si>
    <t>Vertoz Ltd</t>
  </si>
  <si>
    <t>VERTOZ</t>
  </si>
  <si>
    <t>Vardhman Holdings Ltd</t>
  </si>
  <si>
    <t>VHL</t>
  </si>
  <si>
    <t>Texmaco Infrastructure &amp; Holdings Ltd</t>
  </si>
  <si>
    <t>TEXINFRA</t>
  </si>
  <si>
    <t>Rhetan TMT Ltd</t>
  </si>
  <si>
    <t>RHETAN</t>
  </si>
  <si>
    <t>Steel</t>
  </si>
  <si>
    <t>Polo Queen Industrial and Fintech Ltd</t>
  </si>
  <si>
    <t>PQIF</t>
  </si>
  <si>
    <t>Western Carriers (India) Ltd</t>
  </si>
  <si>
    <t>WCIL</t>
  </si>
  <si>
    <t>One Point One Solutions Ltd</t>
  </si>
  <si>
    <t>ONEPOINT</t>
  </si>
  <si>
    <t>Krishana Phoschem Ltd</t>
  </si>
  <si>
    <t>KRISHANA</t>
  </si>
  <si>
    <t>Steel Exchange India Ltd</t>
  </si>
  <si>
    <t>STEELXIND</t>
  </si>
  <si>
    <t>Shree Digvijay Cement Co Ltd</t>
  </si>
  <si>
    <t>SHREDIGCEM</t>
  </si>
  <si>
    <t>Best Agrolife Ltd</t>
  </si>
  <si>
    <t>BESTAGRO</t>
  </si>
  <si>
    <t>GRM Overseas Ltd</t>
  </si>
  <si>
    <t>GRMOVER</t>
  </si>
  <si>
    <t>Kopran Ltd</t>
  </si>
  <si>
    <t>KOPRAN</t>
  </si>
  <si>
    <t>Ester Industries Ltd</t>
  </si>
  <si>
    <t>ESTER</t>
  </si>
  <si>
    <t>Fratelli Vineyards Ltd</t>
  </si>
  <si>
    <t>FRATELLI</t>
  </si>
  <si>
    <t>AMIC Forging Ltd</t>
  </si>
  <si>
    <t>AMIC</t>
  </si>
  <si>
    <t>SPML Infra Ltd</t>
  </si>
  <si>
    <t>SPMLINFRA</t>
  </si>
  <si>
    <t>Crest Ventures Ltd</t>
  </si>
  <si>
    <t>CREST</t>
  </si>
  <si>
    <t>Kellton Tech Solutions Ltd</t>
  </si>
  <si>
    <t>KELLTONTEC</t>
  </si>
  <si>
    <t>Andhra Sugars Ltd</t>
  </si>
  <si>
    <t>ANDHRSUGAR</t>
  </si>
  <si>
    <t>Lincoln Pharmaceuticals Ltd</t>
  </si>
  <si>
    <t>LINCOLN</t>
  </si>
  <si>
    <t>Mukka Proteins Ltd</t>
  </si>
  <si>
    <t>MUKKA</t>
  </si>
  <si>
    <t>GPT Healthcare Ltd</t>
  </si>
  <si>
    <t>GPTHEALTH</t>
  </si>
  <si>
    <t>Gulshan Polyols Ltd</t>
  </si>
  <si>
    <t>GULPOLY</t>
  </si>
  <si>
    <t>VLS Finance Ltd</t>
  </si>
  <si>
    <t>VLSFINANCE</t>
  </si>
  <si>
    <t>Simplex Infrastructures Ltd</t>
  </si>
  <si>
    <t>SIMPLEXINF</t>
  </si>
  <si>
    <t>Bliss GVS Pharma Ltd</t>
  </si>
  <si>
    <t>BLISSGVS</t>
  </si>
  <si>
    <t>Popular Vehicles and Services Ltd</t>
  </si>
  <si>
    <t>PVSL</t>
  </si>
  <si>
    <t>Centrum Capital Ltd</t>
  </si>
  <si>
    <t>CENTRUM</t>
  </si>
  <si>
    <t>BMW Industries Ltd</t>
  </si>
  <si>
    <t>BMW</t>
  </si>
  <si>
    <t>Spacenet Enterprises India Ltd</t>
  </si>
  <si>
    <t>SPCENET</t>
  </si>
  <si>
    <t>Kamdhenu Ltd</t>
  </si>
  <si>
    <t>KAMDHENU</t>
  </si>
  <si>
    <t>Kaycee Industries Ltd</t>
  </si>
  <si>
    <t>KAYCEEI</t>
  </si>
  <si>
    <t>Rishabh Instruments Ltd</t>
  </si>
  <si>
    <t>RISHABH</t>
  </si>
  <si>
    <t>Industrial and Prudential Investment Co Ltd</t>
  </si>
  <si>
    <t>INDPRUD</t>
  </si>
  <si>
    <t>Veefin Solutions Ltd</t>
  </si>
  <si>
    <t>VEEFIN</t>
  </si>
  <si>
    <t>Application Software</t>
  </si>
  <si>
    <t>Dhunseri Investments Ltd</t>
  </si>
  <si>
    <t>DHUNINV</t>
  </si>
  <si>
    <t>Essen Speciality Films Ltd</t>
  </si>
  <si>
    <t>ESFL</t>
  </si>
  <si>
    <t>Tourism Finance Corporation of India Ltd</t>
  </si>
  <si>
    <t>TFCILTD</t>
  </si>
  <si>
    <t>Subex Ltd</t>
  </si>
  <si>
    <t>SUBEXLTD</t>
  </si>
  <si>
    <t>KMC Speciality Hospitals (India) Ltd</t>
  </si>
  <si>
    <t>KMCSHIL</t>
  </si>
  <si>
    <t>Control Print Ltd</t>
  </si>
  <si>
    <t>CONTROLPR</t>
  </si>
  <si>
    <t>Pakka Limited</t>
  </si>
  <si>
    <t>PAKKA</t>
  </si>
  <si>
    <t>Capital Small Finance Bank Ltd</t>
  </si>
  <si>
    <t>CAPITALSFB</t>
  </si>
  <si>
    <t>Rico Auto Industries Ltd</t>
  </si>
  <si>
    <t>RICOAUTO</t>
  </si>
  <si>
    <t>TV Today Network Limited</t>
  </si>
  <si>
    <t>TVTODAY</t>
  </si>
  <si>
    <t>Munjal Auto Industries Ltd</t>
  </si>
  <si>
    <t>MUNJALAU</t>
  </si>
  <si>
    <t>Ice Make Refrigeration Ltd</t>
  </si>
  <si>
    <t>ICEMAKE</t>
  </si>
  <si>
    <t>Dhampur Sugar Mills Ltd</t>
  </si>
  <si>
    <t>DHAMPURSUG</t>
  </si>
  <si>
    <t>Xchanging Solutions Ltd</t>
  </si>
  <si>
    <t>XCHANGING</t>
  </si>
  <si>
    <t>Jagsonpal Pharmaceuticals Ltd</t>
  </si>
  <si>
    <t>JAGSNPHARM</t>
  </si>
  <si>
    <t>Zee Media Corporation Ltd</t>
  </si>
  <si>
    <t>ZEEMEDIA</t>
  </si>
  <si>
    <t>Hardwyn India Ltd</t>
  </si>
  <si>
    <t>HARDWYN</t>
  </si>
  <si>
    <t>Building Products - Glass</t>
  </si>
  <si>
    <t>Shiva Cement Ltd</t>
  </si>
  <si>
    <t>SHIVACEM</t>
  </si>
  <si>
    <t>Prakash Pipes Ltd</t>
  </si>
  <si>
    <t>PPL</t>
  </si>
  <si>
    <t>Khazanchi Jewellers Ltd</t>
  </si>
  <si>
    <t>KHAZANCHI</t>
  </si>
  <si>
    <t>Apparel, Accessories &amp; Luxury Goods</t>
  </si>
  <si>
    <t>Tamilnadu Newsprint &amp; Papers Ltd</t>
  </si>
  <si>
    <t>TNPL</t>
  </si>
  <si>
    <t>Asian Star Co Ltd</t>
  </si>
  <si>
    <t>ASTAR</t>
  </si>
  <si>
    <t>Timex Group India Ltd</t>
  </si>
  <si>
    <t>TIMEX</t>
  </si>
  <si>
    <t>Heubach Colorants India Ltd</t>
  </si>
  <si>
    <t>HEUBACHIND</t>
  </si>
  <si>
    <t>Raj Rayon Industries Ltd</t>
  </si>
  <si>
    <t>RAJRILTD</t>
  </si>
  <si>
    <t>Kothari Petrochemicals Ltd</t>
  </si>
  <si>
    <t>KOTHARIPET</t>
  </si>
  <si>
    <t>Sree Rayalaseema Hi-Strength Hypo Ltd</t>
  </si>
  <si>
    <t>SRHHYPOLTD</t>
  </si>
  <si>
    <t>Arrow Greentech Ltd</t>
  </si>
  <si>
    <t>ARROWGREEN</t>
  </si>
  <si>
    <t>Aurum Proptech Ltd</t>
  </si>
  <si>
    <t>AURUM</t>
  </si>
  <si>
    <t>Century Enka Ltd</t>
  </si>
  <si>
    <t>CENTENKA</t>
  </si>
  <si>
    <t>AFCOM Holdings Ltd</t>
  </si>
  <si>
    <t>AFCOM</t>
  </si>
  <si>
    <t>Air Freight &amp; Logistics</t>
  </si>
  <si>
    <t>Indo Amines Ltd</t>
  </si>
  <si>
    <t>INDOAMIN</t>
  </si>
  <si>
    <t>Avadh Sugar &amp; Energy Ltd</t>
  </si>
  <si>
    <t>AVADHSUGAR</t>
  </si>
  <si>
    <t>Enkei Wheels (India) Ltd</t>
  </si>
  <si>
    <t>ENKEIWHEL</t>
  </si>
  <si>
    <t>Vascon Engineers Ltd</t>
  </si>
  <si>
    <t>VASCONEQ</t>
  </si>
  <si>
    <t>AVT Natural Products Ltd</t>
  </si>
  <si>
    <t>AVTNPL</t>
  </si>
  <si>
    <t>Vimta Labs Ltd</t>
  </si>
  <si>
    <t>VIMTALABS</t>
  </si>
  <si>
    <t>Beekay Steel Industries Ltd</t>
  </si>
  <si>
    <t>BEEKAY</t>
  </si>
  <si>
    <t>Signpost India Ltd</t>
  </si>
  <si>
    <t>SIGNPOST</t>
  </si>
  <si>
    <t>Kernex Microsystems (India) Ltd</t>
  </si>
  <si>
    <t>KERNEX</t>
  </si>
  <si>
    <t>Cellecor Gadgets Ltd</t>
  </si>
  <si>
    <t>CELLECOR</t>
  </si>
  <si>
    <t>Orient Technologies Ltd</t>
  </si>
  <si>
    <t>ORIENTTECH</t>
  </si>
  <si>
    <t>Last Mile Enterprises Ltd</t>
  </si>
  <si>
    <t>LASTMILE</t>
  </si>
  <si>
    <t>Kirloskar Electric Company Ltd</t>
  </si>
  <si>
    <t>KECL</t>
  </si>
  <si>
    <t>Mafatlal Industries Ltd</t>
  </si>
  <si>
    <t>MAFATIND</t>
  </si>
  <si>
    <t>Dwarikesh Sugar Industries Ltd</t>
  </si>
  <si>
    <t>DWARKESH</t>
  </si>
  <si>
    <t>Electrotherm (India) Ltd</t>
  </si>
  <si>
    <t>ELECTHERM</t>
  </si>
  <si>
    <t>Aaswa Trading and Exports Ltd</t>
  </si>
  <si>
    <t>TCC</t>
  </si>
  <si>
    <t>Real Estate Services</t>
  </si>
  <si>
    <t>Windsor Machines Ltd</t>
  </si>
  <si>
    <t>WINDMACHIN</t>
  </si>
  <si>
    <t>Selan Exploration Technology Ltd</t>
  </si>
  <si>
    <t>SELAN</t>
  </si>
  <si>
    <t>Uttam Sugar Mills Ltd</t>
  </si>
  <si>
    <t>UTTAMSUGAR</t>
  </si>
  <si>
    <t>Sandesh Ltd</t>
  </si>
  <si>
    <t>SANDESH</t>
  </si>
  <si>
    <t>Maan Aluminium Ltd</t>
  </si>
  <si>
    <t>MAANALU</t>
  </si>
  <si>
    <t>Investment Trust of India Ltd</t>
  </si>
  <si>
    <t>THEINVEST</t>
  </si>
  <si>
    <t>R K Swamy Ltd</t>
  </si>
  <si>
    <t>RKSWAMY</t>
  </si>
  <si>
    <t>Ngl Fine Chem Ltd</t>
  </si>
  <si>
    <t>NGLFINE</t>
  </si>
  <si>
    <t>Creative Newtech Ltd</t>
  </si>
  <si>
    <t>CREATIVE</t>
  </si>
  <si>
    <t>Manoj Vaibhav Gems N Jewellers Ltd</t>
  </si>
  <si>
    <t>MVGJL</t>
  </si>
  <si>
    <t>Aym Syntex Ltd</t>
  </si>
  <si>
    <t>AYMSYNTEX</t>
  </si>
  <si>
    <t>Oswal Greentech Ltd</t>
  </si>
  <si>
    <t>OSWALGREEN</t>
  </si>
  <si>
    <t>Trident Techlabs Ltd</t>
  </si>
  <si>
    <t>TECHLABS</t>
  </si>
  <si>
    <t>Macpower CNC Machines Ltd</t>
  </si>
  <si>
    <t>MACPOWER</t>
  </si>
  <si>
    <t>3B Blackbio DX Ltd</t>
  </si>
  <si>
    <t>3BBLACKBIO</t>
  </si>
  <si>
    <t>Fertilizers &amp; Agricultural Chemicals</t>
  </si>
  <si>
    <t>Shankara Building Products Ltd</t>
  </si>
  <si>
    <t>SHANKARA</t>
  </si>
  <si>
    <t>AGI Infra Ltd</t>
  </si>
  <si>
    <t>AGIIL</t>
  </si>
  <si>
    <t>Gala Precision Engineering Ltd</t>
  </si>
  <si>
    <t>GALAPREC</t>
  </si>
  <si>
    <t>Ksolves India Ltd</t>
  </si>
  <si>
    <t>KSOLVES</t>
  </si>
  <si>
    <t>Manali Petrochemicals Ltd</t>
  </si>
  <si>
    <t>MANALIPETC</t>
  </si>
  <si>
    <t>Arihant Capital Markets Ltd</t>
  </si>
  <si>
    <t>ARIHANTCAP</t>
  </si>
  <si>
    <t>Bajaj Healthcare Ltd</t>
  </si>
  <si>
    <t>BAJAJHCARE</t>
  </si>
  <si>
    <t>Valiant Organics Ltd</t>
  </si>
  <si>
    <t>VALIANTORG</t>
  </si>
  <si>
    <t>Snowman Logistics Ltd</t>
  </si>
  <si>
    <t>SNOWMAN</t>
  </si>
  <si>
    <t>GFL Ltd</t>
  </si>
  <si>
    <t>GFLLIMITED</t>
  </si>
  <si>
    <t>SAR Televenture Ltd</t>
  </si>
  <si>
    <t>SARTELE</t>
  </si>
  <si>
    <t>GIC Housing Finance Ltd</t>
  </si>
  <si>
    <t>GICHSGFIN</t>
  </si>
  <si>
    <t>HLV Ltd</t>
  </si>
  <si>
    <t>HLVLTD</t>
  </si>
  <si>
    <t>Jagatjit Industries Ltd</t>
  </si>
  <si>
    <t>JAGAJITIND</t>
  </si>
  <si>
    <t>Ashika Credit Capital Ltd</t>
  </si>
  <si>
    <t>ASHIKA</t>
  </si>
  <si>
    <t>Max India Ltd</t>
  </si>
  <si>
    <t>MAXIND</t>
  </si>
  <si>
    <t>Kotyark Industries Ltd</t>
  </si>
  <si>
    <t>KOTYARK</t>
  </si>
  <si>
    <t>Automotive Stampings and Assemblies Ltd</t>
  </si>
  <si>
    <t>ASAL</t>
  </si>
  <si>
    <t>Kross Ltd</t>
  </si>
  <si>
    <t>KROSS</t>
  </si>
  <si>
    <t>Credo Brands Marketing Ltd</t>
  </si>
  <si>
    <t>MUFTI</t>
  </si>
  <si>
    <t>Men's Clothing</t>
  </si>
  <si>
    <t>Saint-Gobain Sekurit India Ltd</t>
  </si>
  <si>
    <t>SAINTGOBAIN</t>
  </si>
  <si>
    <t>Kuantum Papers Ltd</t>
  </si>
  <si>
    <t>KUANTUM</t>
  </si>
  <si>
    <t>TGV SRAAC Ltd</t>
  </si>
  <si>
    <t>TGVSL</t>
  </si>
  <si>
    <t>Uniphos Enterprises Ltd</t>
  </si>
  <si>
    <t>UNIENTER</t>
  </si>
  <si>
    <t>Taneja Aerospace and Aviation Ltd</t>
  </si>
  <si>
    <t>TANAA</t>
  </si>
  <si>
    <t>Finkurve Financial Services Ltd</t>
  </si>
  <si>
    <t>FINKURVE</t>
  </si>
  <si>
    <t>Benares Hotels Ltd</t>
  </si>
  <si>
    <t>BENARAS</t>
  </si>
  <si>
    <t>Wardwizard Innovations &amp; Mobility Ltd</t>
  </si>
  <si>
    <t>WARDINMOBI</t>
  </si>
  <si>
    <t>Sahana System Ltd</t>
  </si>
  <si>
    <t>SAHANA</t>
  </si>
  <si>
    <t>CFF Fluid Control Ltd</t>
  </si>
  <si>
    <t>CFF</t>
  </si>
  <si>
    <t>Aerospace &amp; Defense</t>
  </si>
  <si>
    <t>IST Ltd</t>
  </si>
  <si>
    <t>ISTLTD</t>
  </si>
  <si>
    <t>Emkay Taps and Cutting Tools Ltd</t>
  </si>
  <si>
    <t>EMKAYTOOLS</t>
  </si>
  <si>
    <t>Sika Interplant Systems Ltd</t>
  </si>
  <si>
    <t>SIKA</t>
  </si>
  <si>
    <t>Satia Industries Ltd</t>
  </si>
  <si>
    <t>SATIA</t>
  </si>
  <si>
    <t>New Delhi Television Ltd</t>
  </si>
  <si>
    <t>NDTV</t>
  </si>
  <si>
    <t>Cosmic CRF Ltd</t>
  </si>
  <si>
    <t>COSMICCRF</t>
  </si>
  <si>
    <t>Morganite Crucible (India) Ltd</t>
  </si>
  <si>
    <t>MORGANITE</t>
  </si>
  <si>
    <t>Ritco Logistics Ltd</t>
  </si>
  <si>
    <t>RITCO</t>
  </si>
  <si>
    <t>Prime Securities Ltd</t>
  </si>
  <si>
    <t>PRIMESECU</t>
  </si>
  <si>
    <t>City Pulse Multiplex Ltd</t>
  </si>
  <si>
    <t>CPML</t>
  </si>
  <si>
    <t>Movies &amp; Entertainment</t>
  </si>
  <si>
    <t>Vantage Knowledge Academy Ltd</t>
  </si>
  <si>
    <t>VKAL</t>
  </si>
  <si>
    <t>AGS Transact Technologies Ltd</t>
  </si>
  <si>
    <t>AGSTRA</t>
  </si>
  <si>
    <t>NACL Industries Ltd</t>
  </si>
  <si>
    <t>NACLIND</t>
  </si>
  <si>
    <t>Pudumjee Paper Products Ltd</t>
  </si>
  <si>
    <t>PDMJEPAPER</t>
  </si>
  <si>
    <t>Tuticorin Alkali Chemicals and Fertilizers Ltd</t>
  </si>
  <si>
    <t>TUTIALKA</t>
  </si>
  <si>
    <t>IIRM Holdings India Ltd</t>
  </si>
  <si>
    <t>IIRM</t>
  </si>
  <si>
    <t>Dharmaj Crop Guard Ltd</t>
  </si>
  <si>
    <t>DHARMAJ</t>
  </si>
  <si>
    <t>Vilas Transcore Ltd</t>
  </si>
  <si>
    <t>VILAS</t>
  </si>
  <si>
    <t>Indo Rama Synthetics (India) Ltd</t>
  </si>
  <si>
    <t>INDORAMA</t>
  </si>
  <si>
    <t>20 Microns Ltd</t>
  </si>
  <si>
    <t>20MICRONS</t>
  </si>
  <si>
    <t>Elin Electronics Ltd</t>
  </si>
  <si>
    <t>ELIN</t>
  </si>
  <si>
    <t>Sical Logistics Ltd</t>
  </si>
  <si>
    <t>SICALLOG</t>
  </si>
  <si>
    <t>Algoquant Fintech Ltd</t>
  </si>
  <si>
    <t>AQFINTECH</t>
  </si>
  <si>
    <t>Faze Three Ltd</t>
  </si>
  <si>
    <t>FAZE3Q</t>
  </si>
  <si>
    <t>Magadh Sugar &amp; Energy Ltd</t>
  </si>
  <si>
    <t>MAGADSUGAR</t>
  </si>
  <si>
    <t>Vasa Denticity Ltd</t>
  </si>
  <si>
    <t>DENTALKART</t>
  </si>
  <si>
    <t>Shree Ganesh Remedies Ltd</t>
  </si>
  <si>
    <t>SGRL</t>
  </si>
  <si>
    <t>Indo Thai Securities Ltd</t>
  </si>
  <si>
    <t>INDOTHAI</t>
  </si>
  <si>
    <t>Aptech Ltd</t>
  </si>
  <si>
    <t>APTECHT</t>
  </si>
  <si>
    <t>Ganesh Benzoplast Ltd</t>
  </si>
  <si>
    <t>GANESHBE</t>
  </si>
  <si>
    <t>Zuari Industries Ltd</t>
  </si>
  <si>
    <t>ZUARIIND</t>
  </si>
  <si>
    <t>Sunshine Capital Ltd</t>
  </si>
  <si>
    <t>SCL</t>
  </si>
  <si>
    <t>Nelcast Ltd</t>
  </si>
  <si>
    <t>NELCAST</t>
  </si>
  <si>
    <t>NINtec Systems Ltd</t>
  </si>
  <si>
    <t>NINSYS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</si>
  <si>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</si>
  <si>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</si>
  <si>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</si>
  <si>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</si>
  <si>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</si>
  <si>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</si>
  <si>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</si>
  <si>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</si>
  <si>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</si>
  <si>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</si>
  <si>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</si>
  <si>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</si>
  <si>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</si>
  <si>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Services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</si>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</sst>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988B6E-719B-420F-9D89-DDE0C8CD3549}" name="Table3" displayName="Table3" ref="A1:Z125" totalsRowShown="0">
  <autoFilter ref="A1:Z125" xr:uid="{33988B6E-719B-420F-9D89-DDE0C8CD3549}"/>
  <sortState xmlns:xlrd2="http://schemas.microsoft.com/office/spreadsheetml/2017/richdata2" ref="A2:Z125">
    <sortCondition ref="Z1:Z125"/>
  </sortState>
  <tableColumns count="26">
    <tableColumn id="1" xr3:uid="{AAD973B3-733D-4AF2-880A-C247A4EC3232}" name="Sub-Sector"/>
    <tableColumn id="2" xr3:uid="{63F3770B-3DC6-44CD-8730-EA39743D65D8}" name="Count" dataDxfId="48">
      <calculatedColumnFormula>COUNTIFS(Table2[Sub-Sector],Table3[[#This Row],[Sub-Sector]])</calculatedColumnFormula>
    </tableColumn>
    <tableColumn id="3" xr3:uid="{A2FBA66B-3AFD-420E-B1AE-03B2588F97E4}" name="Uptrend" dataDxfId="47">
      <calculatedColumnFormula>COUNTIFS(Table2[Sub-Sector],Table3[[#This Row],[Sub-Sector]],Table2[Uptrend],"Uptrend")/Table3[[#This Row],[Count]]</calculatedColumnFormula>
    </tableColumn>
    <tableColumn id="4" xr3:uid="{A497A156-B441-4278-A484-FF97BFA54D1C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5C584FBD-C2D1-461A-A870-75ED7CE0E215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DC2A2564-7B9B-457C-A7CB-2EF9A9AB9B03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C2A351B2-3144-4A00-82FA-11F72C3D59B5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6ACA76B0-FAF9-4AC7-8D2B-615891E3C933}" name="RSI" dataDxfId="42">
      <calculatedColumnFormula>COUNTIFS(Table2[Sub-Sector],Table3[[#This Row],[Sub-Sector]],Table2[RSI Exponential â€“ 14D],"&gt;=50")/Table3[[#This Row],[Count]]</calculatedColumnFormula>
    </tableColumn>
    <tableColumn id="9" xr3:uid="{137299E8-5839-4DC8-A814-2678FB77281B}" name="Relative Volume" dataDxfId="41">
      <calculatedColumnFormula>COUNTIFS(Table2[Sub-Sector],Table3[[#This Row],[Sub-Sector]],Table2[Relative Volume],"&gt;=1")/Table3[[#This Row],[Count]]</calculatedColumnFormula>
    </tableColumn>
    <tableColumn id="10" xr3:uid="{F4C1A890-75D2-40D0-9DE0-402E3AC1F6ED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A58F41A4-4ED1-4585-B728-BADFF1FEC962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CE9281D3-1A4D-4BE3-AB17-CF260917449F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72EE8375-348D-4C3E-AA43-76B5E558D9D9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F057F778-A834-4647-B2C3-5424A1541B7C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8F678A70-AA8D-4C21-90D5-BB15C7F332E7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9EBD51A2-27D4-4A7E-BA07-4C144912AC50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41C17D7A-9705-4F2E-A51C-B161CC023D18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AB488077-00CE-403C-B2AB-B506B41FC40E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79EBEA9A-B339-4B3F-902C-88E76519D090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BFC8A3C0-D81C-4CD9-BAEA-96872451E935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A3AAE230-C8AA-4BD2-A2ED-278CACCE0C61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1ED04291-7A65-4C86-8EB7-DEB60DC63A93}" name="Sharpe Ratio" dataDxfId="28">
      <calculatedColumnFormula>COUNTIFS(Table2[Sub-Sector],Table3[[#This Row],[Sub-Sector]],Table2[Sharpe Ratio],"&gt;=0.10")/Table3[[#This Row],[Count]]</calculatedColumnFormula>
    </tableColumn>
    <tableColumn id="23" xr3:uid="{1336C3D5-8499-4E18-AE4F-C655C79C58E6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8A000837-C033-4DEA-A30C-F7E9460D8E11}" name="Rank" dataDxfId="26">
      <calculatedColumnFormula>_xlfn.RANK.AVG(Table3[[#This Row],[Score]],Table3[Score],1)</calculatedColumnFormula>
    </tableColumn>
    <tableColumn id="25" xr3:uid="{A2DCD095-AA89-48A5-8C77-5AB6B4F2390A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E77477E7-4103-4282-AED1-5AA195379DFB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4200D6-CB7B-4036-9DA3-797F528259EB}" name="Table2" displayName="Table2" ref="A1:AV733" totalsRowShown="0">
  <sortState xmlns:xlrd2="http://schemas.microsoft.com/office/spreadsheetml/2017/richdata2" ref="A2:AV733">
    <sortCondition ref="AV1:AV733"/>
  </sortState>
  <tableColumns count="48">
    <tableColumn id="1" xr3:uid="{B6C49683-C3F2-413B-9CEE-24FA2039E473}" name="Name"/>
    <tableColumn id="2" xr3:uid="{32FF6EF1-3185-4CEF-98D6-5075EF4EAB76}" name="Ticker"/>
    <tableColumn id="3" xr3:uid="{A9E02BD7-73A5-42D4-BBD9-93F96D830ECC}" name="Industry"/>
    <tableColumn id="4" xr3:uid="{0A27B169-08B0-4DFE-A6F4-3D023121B460}" name="Sub-Sector"/>
    <tableColumn id="5" xr3:uid="{A9459A47-5430-4DE7-84F6-148114E8CF4F}" name="Market Cap"/>
    <tableColumn id="6" xr3:uid="{6D60092F-796B-4F4E-96F0-B5389DA73901}" name="Close Price"/>
    <tableColumn id="7" xr3:uid="{88D8CDB7-61BC-4BF3-B239-9E2BC5910227}" name="1Y Return vs Nifty"/>
    <tableColumn id="18" xr3:uid="{B1020B76-ABEA-4576-8D96-23446D190A43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D1996545-242E-4295-A9C8-8F949D826968}" name="1M Return vs Nifty"/>
    <tableColumn id="19" xr3:uid="{63946232-13CE-48C2-9ED3-97E6F551EFC9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5F83B286-2807-4BD8-9D61-9AEA6890581A}" name="6M Return vs Nifty"/>
    <tableColumn id="20" xr3:uid="{6BEC2E64-7233-4EC5-A881-D326A881B521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005C08D8-8F43-447F-A875-C66691BC864B}" name="1W Return vs Nifty"/>
    <tableColumn id="22" xr3:uid="{F059C46F-9893-48FE-9AA9-7ACC7F2C895B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2A9B0851-189D-4015-8805-9AA70A2C4F3C}" name="20D EMA" dataDxfId="19"/>
    <tableColumn id="11" xr3:uid="{8034BD77-B557-4266-B7D4-312BA5163197}" name="50D EMA"/>
    <tableColumn id="12" xr3:uid="{821235F2-71E4-4AD1-8A22-964CE2C52D1C}" name="200D EMA"/>
    <tableColumn id="13" xr3:uid="{B98FE900-D446-440B-91A3-46EBF3E8465C}" name="RSI Exponential â€“ 14D"/>
    <tableColumn id="25" xr3:uid="{6FDABD13-FD86-4804-A227-640E5BDE319F}" name="% Price above 20 EMA" dataDxfId="18">
      <calculatedColumnFormula>(Table2[[#This Row],[Close Price]]-Table2[[#This Row],[20D EMA]])/Table2[[#This Row],[20D EMA]]</calculatedColumnFormula>
    </tableColumn>
    <tableColumn id="24" xr3:uid="{595A1E3F-73D9-48AE-B287-BA2767ECA12E}" name="% Price above 50 EMA" dataDxfId="17">
      <calculatedColumnFormula>(Table2[[#This Row],[Close Price]]-Table2[[#This Row],[50D EMA]])/Table2[[#This Row],[50D EMA]]</calculatedColumnFormula>
    </tableColumn>
    <tableColumn id="23" xr3:uid="{9EF8B7F0-76FE-455C-AFFC-32C0D764A3CD}" name="% Price above 200 EMA" dataDxfId="16">
      <calculatedColumnFormula>(Table2[[#This Row],[Close Price]]-Table2[[#This Row],[200D EMA]])/Table2[[#This Row],[200D EMA]]</calculatedColumnFormula>
    </tableColumn>
    <tableColumn id="14" xr3:uid="{CBFCA4C5-0999-47CA-A4CB-058FFBCF1784}" name="Relative Volume"/>
    <tableColumn id="37" xr3:uid="{F4FFFAC6-F9E3-4D9D-A1D7-D6AC9A01E56E}" name="Day Low" dataDxfId="15"/>
    <tableColumn id="36" xr3:uid="{3E399D25-5EBC-4A25-8F20-3FB6C817F6FE}" name="Day High"/>
    <tableColumn id="35" xr3:uid="{5E152AFA-7A74-43BF-BA38-475D850CBD90}" name="Current Week Low"/>
    <tableColumn id="34" xr3:uid="{061C6375-0291-40FC-AEF7-D847CBC00E20}" name="Current Week High"/>
    <tableColumn id="33" xr3:uid="{8E72D937-BEF1-46EA-A825-133546398D9E}" name="Current Month Low"/>
    <tableColumn id="32" xr3:uid="{293C4DD6-A8BE-4ADB-9B18-01E1EB472BAC}" name="Current Month High"/>
    <tableColumn id="31" xr3:uid="{3AA3DB2A-8043-4E22-AE9C-6356326952B8}" name="% Away From Day Low" dataDxfId="14">
      <calculatedColumnFormula>(Table2[[#This Row],[Close Price]]/Table2[[#This Row],[Day Low]])-1</calculatedColumnFormula>
    </tableColumn>
    <tableColumn id="30" xr3:uid="{A0ED1CD5-CD3B-4EAF-B28F-AE5E87A5914E}" name="% Away From Day High" dataDxfId="13">
      <calculatedColumnFormula>(Table2[[#This Row],[Day High]]/Table2[[#This Row],[Close Price]])-1</calculatedColumnFormula>
    </tableColumn>
    <tableColumn id="29" xr3:uid="{6A4E5594-0C6B-401A-BAA0-5F7627558ED9}" name="% Away From Current Week Low" dataDxfId="12">
      <calculatedColumnFormula>(Table2[[#This Row],[Close Price]]/Table2[[#This Row],[Current Week Low]])-1</calculatedColumnFormula>
    </tableColumn>
    <tableColumn id="28" xr3:uid="{071F844F-5164-4529-8ED3-6AE589001DA4}" name="% Away From Current Week High" dataDxfId="11">
      <calculatedColumnFormula>(Table2[[#This Row],[Current Week High]]/Table2[[#This Row],[Close Price]])-1</calculatedColumnFormula>
    </tableColumn>
    <tableColumn id="27" xr3:uid="{504C1D7E-D77C-40D1-9B75-3E35260420DD}" name="% Away From Current Month Low" dataDxfId="10">
      <calculatedColumnFormula>(Table2[[#This Row],[Close Price]]/Table2[[#This Row],[Current Month Low]])-1</calculatedColumnFormula>
    </tableColumn>
    <tableColumn id="26" xr3:uid="{7D37C8B3-0299-4802-B005-FCDCF5965F85}" name="% Away From Current Month High" dataDxfId="9">
      <calculatedColumnFormula>(Table2[[#This Row],[Current Month High]]/Table2[[#This Row],[Close Price]])-1</calculatedColumnFormula>
    </tableColumn>
    <tableColumn id="15" xr3:uid="{3B5D2F22-F00D-4F91-B7A7-D5E7A61DAC90}" name="% Away From 52W High"/>
    <tableColumn id="16" xr3:uid="{D6CF9AC3-2D77-4176-9419-093DF96FD4BB}" name="% Away From 52W Low"/>
    <tableColumn id="42" xr3:uid="{C6AE3831-FC39-4884-ADD2-6CEBED2424A0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3EC0661B-C509-454A-BACE-6FF794207FC2}" name="Relative Strength Sector Index" dataDxfId="7"/>
    <tableColumn id="40" xr3:uid="{360ABEE5-D270-4BF0-8E03-86D06BC38B79}" name="Relative Strength Sector Index - Zone"/>
    <tableColumn id="39" xr3:uid="{F9481BCA-5C05-4F75-B9B7-A38C7778D041}" name="Rate of Change"/>
    <tableColumn id="38" xr3:uid="{DCCD44DD-58EE-4323-9A4A-49A1BB1B60D6}" name="Rate of Change - Zone"/>
    <tableColumn id="17" xr3:uid="{CBFF7AE5-D27C-4604-8894-0CECFF09D1D6}" name="Sharpe Ratio"/>
    <tableColumn id="43" xr3:uid="{7EDDD56E-28CE-4BC2-AFFC-481DF1721C07}" name="Sharpe Ratio Z-Score" dataDxfId="6">
      <calculatedColumnFormula>(Table2[[#This Row],[Sharpe Ratio]]-AVERAGE(Table2[Sharpe Ratio]))/_xlfn.STDEV.P(Table2[Sharpe Ratio])</calculatedColumnFormula>
    </tableColumn>
    <tableColumn id="44" xr3:uid="{84C534C3-E65A-42F1-8012-815BCBFEDA92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EC7CDF3A-2595-4672-A7EB-09105C4DB05A}" name="Rank 1Y" dataDxfId="4">
      <calculatedColumnFormula>_xlfn.RANK.AVG(Table2[[#This Row],[1Y Return vs Nifty Z-Score]],Table2[1Y Return vs Nifty Z-Score])</calculatedColumnFormula>
    </tableColumn>
    <tableColumn id="46" xr3:uid="{A470838C-BD97-4A6A-8BB1-343C4621CA4C}" name="Rank 6M" dataDxfId="3">
      <calculatedColumnFormula>_xlfn.RANK.AVG(Table2[[#This Row],[6M Return vs Nifty Z-Score]],Table2[6M Return vs Nifty Z-Score])</calculatedColumnFormula>
    </tableColumn>
    <tableColumn id="47" xr3:uid="{327E6209-AA10-418C-885E-FE7B8DEF1C23}" name="Rank Sharpe" dataDxfId="2">
      <calculatedColumnFormula>_xlfn.RANK.AVG(Table2[[#This Row],[Sharpe Ratio Z-Score]],Table2[Sharpe Ratio Z-Score])</calculatedColumnFormula>
    </tableColumn>
    <tableColumn id="48" xr3:uid="{54EE0A1A-10A5-4EB6-8CA1-98395FA187D5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7B0B0-37C4-4906-89DB-6A8BC1BD98AC}" name="Table1" displayName="Table1" ref="A1:Q1466" totalsRowShown="0">
  <autoFilter ref="A1:Q1466" xr:uid="{01A7B0B0-37C4-4906-89DB-6A8BC1BD98AC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2C79E5B7-4E1E-402D-A6BC-4720C8511827}" name="Name"/>
    <tableColumn id="2" xr3:uid="{C17CB56A-9413-4387-B6D6-70B75F017B4B}" name="Ticker"/>
    <tableColumn id="17" xr3:uid="{1C5D0A0B-9807-46BB-B4BB-EC67FB764DC2}" name="Industry" dataDxfId="0"/>
    <tableColumn id="3" xr3:uid="{D5A3998E-55D1-4C76-B42B-C06FFEEBE362}" name="Sub-Sector"/>
    <tableColumn id="4" xr3:uid="{A8071006-F863-486E-AB89-C8749301839A}" name="Market Cap"/>
    <tableColumn id="5" xr3:uid="{3A7F4FAF-B4BD-4F7F-8625-BDD4EEDC791C}" name="Close Price"/>
    <tableColumn id="6" xr3:uid="{6FAD4F89-DE80-4546-B274-C923D36843C7}" name="1Y Return vs Nifty"/>
    <tableColumn id="7" xr3:uid="{0D4B9286-ADCC-46BB-836F-62509557978A}" name="1M Return vs Nifty"/>
    <tableColumn id="8" xr3:uid="{37843E54-7F30-4EC1-A8FA-78DA9C859F3A}" name="6M Return vs Nifty"/>
    <tableColumn id="9" xr3:uid="{3BDF5969-B5C0-4436-9E03-9176590460DC}" name="1W Return vs Nifty"/>
    <tableColumn id="10" xr3:uid="{DF53C62D-042E-4FDA-B623-1F26D181761F}" name="50D EMA"/>
    <tableColumn id="11" xr3:uid="{FEAB05A7-5121-460A-BEB3-59D5A5C4332C}" name="200D EMA"/>
    <tableColumn id="12" xr3:uid="{2CF00ABA-F674-4771-AD6C-E6606F89B3A4}" name="RSI Exponential â€“ 14D"/>
    <tableColumn id="13" xr3:uid="{C0DA19D7-E967-40DA-853D-B3708FD51245}" name="Relative Volume"/>
    <tableColumn id="14" xr3:uid="{8FD4F715-AACD-4B3B-B727-56452E228E85}" name="% Away From 52W High"/>
    <tableColumn id="15" xr3:uid="{59E38896-BDA2-49AE-8E70-8A309695BD3E}" name="% Away From 52W Low"/>
    <tableColumn id="16" xr3:uid="{C48D5EDF-0238-478D-8870-8DAE865976B6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5156-7CAC-491B-A7E9-CD1A883BF133}">
  <dimension ref="A1:Z125"/>
  <sheetViews>
    <sheetView tabSelected="1" workbookViewId="0">
      <selection activeCell="C1" sqref="C1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3164</v>
      </c>
      <c r="C1" s="1" t="s">
        <v>3150</v>
      </c>
      <c r="D1" s="1" t="s">
        <v>3165</v>
      </c>
      <c r="E1" s="1" t="s">
        <v>3166</v>
      </c>
      <c r="F1" s="1" t="s">
        <v>7</v>
      </c>
      <c r="G1" s="1" t="s">
        <v>5</v>
      </c>
      <c r="H1" s="1" t="s">
        <v>3167</v>
      </c>
      <c r="I1" s="1" t="s">
        <v>12</v>
      </c>
      <c r="J1" s="1" t="s">
        <v>3144</v>
      </c>
      <c r="K1" s="1" t="s">
        <v>3145</v>
      </c>
      <c r="L1" s="1" t="s">
        <v>3146</v>
      </c>
      <c r="M1" s="1" t="s">
        <v>3147</v>
      </c>
      <c r="N1" s="1" t="s">
        <v>3148</v>
      </c>
      <c r="O1" s="1" t="s">
        <v>3149</v>
      </c>
      <c r="P1" s="1" t="s">
        <v>13</v>
      </c>
      <c r="Q1" s="1" t="s">
        <v>14</v>
      </c>
      <c r="R1" s="1" t="s">
        <v>3168</v>
      </c>
      <c r="S1" s="1" t="s">
        <v>3136</v>
      </c>
      <c r="T1" s="1" t="s">
        <v>3137</v>
      </c>
      <c r="U1" s="1" t="s">
        <v>3154</v>
      </c>
      <c r="V1" s="1" t="s">
        <v>15</v>
      </c>
      <c r="W1" t="s">
        <v>3159</v>
      </c>
      <c r="X1" t="s">
        <v>3169</v>
      </c>
      <c r="Y1" t="s">
        <v>3170</v>
      </c>
      <c r="Z1" t="s">
        <v>3171</v>
      </c>
    </row>
    <row r="2" spans="1:26" x14ac:dyDescent="0.3">
      <c r="A2" t="s">
        <v>1147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108.5</v>
      </c>
      <c r="X2">
        <f>_xlfn.RANK.AVG(Table3[[#This Row],[Score]],Table3[Score],1)</f>
        <v>3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28.5</v>
      </c>
      <c r="Z2">
        <f>_xlfn.RANK.AVG(Table3[[#This Row],[Score 2 ]],Table3[[Score 2 ]],1)</f>
        <v>1.5</v>
      </c>
    </row>
    <row r="3" spans="1:26" x14ac:dyDescent="0.3">
      <c r="A3" t="s">
        <v>680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41.5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28.5</v>
      </c>
      <c r="Z3">
        <f>_xlfn.RANK.AVG(Table3[[#This Row],[Score 2 ]],Table3[[Score 2 ]],1)</f>
        <v>1.5</v>
      </c>
    </row>
    <row r="4" spans="1:26" x14ac:dyDescent="0.3">
      <c r="A4" t="s">
        <v>220</v>
      </c>
      <c r="B4">
        <f>COUNTIFS(Table2[Sub-Sector],Table3[[#This Row],[Sub-Sector]])</f>
        <v>8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0.5</v>
      </c>
      <c r="F4" s="1">
        <f>COUNTIFS(Table2[Sub-Sector],Table3[[#This Row],[Sub-Sector]],Table2[6M Return vs Nifty],"&gt;=10")/Table3[[#This Row],[Count]]</f>
        <v>0.625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0.375</v>
      </c>
      <c r="I4" s="1">
        <f>COUNTIFS(Table2[Sub-Sector],Table3[[#This Row],[Sub-Sector]],Table2[Relative Volume],"&gt;=1")/Table3[[#This Row],[Count]]</f>
        <v>0.75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0.125</v>
      </c>
      <c r="N4" s="1">
        <f>COUNTIFS(Table2[Sub-Sector],Table3[[#This Row],[Sub-Sector]],Table2[% Away From Current Month Low],"&gt;=0.05")/Table3[[#This Row],[Count]]</f>
        <v>0.875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0.625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0.375</v>
      </c>
      <c r="S4" s="1">
        <f>COUNTIFS(Table2[Sub-Sector],Table3[[#This Row],[Sub-Sector]],Table2[% Price above 50 EMA],"&gt;=0")/Table3[[#This Row],[Count]]</f>
        <v>0.75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0.875</v>
      </c>
      <c r="V4" s="1">
        <f>COUNTIFS(Table2[Sub-Sector],Table3[[#This Row],[Sub-Sector]],Table2[Sharpe Ratio],"&gt;=0.10")/Table3[[#This Row],[Count]]</f>
        <v>0.375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138.5</v>
      </c>
      <c r="X4">
        <f>_xlfn.RANK.AVG(Table3[[#This Row],[Score]],Table3[Score],1)</f>
        <v>4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49</v>
      </c>
      <c r="Z4">
        <f>_xlfn.RANK.AVG(Table3[[#This Row],[Score 2 ]],Table3[[Score 2 ]],1)</f>
        <v>3</v>
      </c>
    </row>
    <row r="5" spans="1:26" x14ac:dyDescent="0.3">
      <c r="A5" t="s">
        <v>388</v>
      </c>
      <c r="B5">
        <f>COUNTIFS(Table2[Sub-Sector],Table3[[#This Row],[Sub-Sector]])</f>
        <v>4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0.25</v>
      </c>
      <c r="E5" s="1">
        <f>COUNTIFS(Table2[Sub-Sector],Table3[[#This Row],[Sub-Sector]],Table2[1M Return vs Nifty],"&gt;=5")/Table3[[#This Row],[Count]]</f>
        <v>0.75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0.75</v>
      </c>
      <c r="H5" s="1">
        <f>COUNTIFS(Table2[Sub-Sector],Table3[[#This Row],[Sub-Sector]],Table2[RSI Exponential â€“ 14D],"&gt;=50")/Table3[[#This Row],[Count]]</f>
        <v>0.75</v>
      </c>
      <c r="I5" s="1">
        <f>COUNTIFS(Table2[Sub-Sector],Table3[[#This Row],[Sub-Sector]],Table2[Relative Volume],"&gt;=1")/Table3[[#This Row],[Count]]</f>
        <v>0.75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0.5</v>
      </c>
      <c r="M5" s="1">
        <f>COUNTIFS(Table2[Sub-Sector],Table3[[#This Row],[Sub-Sector]],Table2[% Away From Current Week High],"&lt;=0.05")/Table3[[#This Row],[Count]]</f>
        <v>0.75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0.5</v>
      </c>
      <c r="P5" s="1">
        <f>COUNTIFS(Table2[Sub-Sector],Table3[[#This Row],[Sub-Sector]],Table2[% Away From 52W High],"&lt;=10")/Table3[[#This Row],[Count]]</f>
        <v>0.5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0.75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75.5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55.5</v>
      </c>
      <c r="Z5">
        <f>_xlfn.RANK.AVG(Table3[[#This Row],[Score 2 ]],Table3[[Score 2 ]],1)</f>
        <v>4</v>
      </c>
    </row>
    <row r="6" spans="1:26" x14ac:dyDescent="0.3">
      <c r="A6" t="s">
        <v>318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0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</v>
      </c>
      <c r="I6" s="1">
        <f>COUNTIFS(Table2[Sub-Sector],Table3[[#This Row],[Sub-Sector]],Table2[Relative Volume],"&gt;=1")/Table3[[#This Row],[Count]]</f>
        <v>0.66666666666666663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0.33333333333333331</v>
      </c>
      <c r="M6" s="1">
        <f>COUNTIFS(Table2[Sub-Sector],Table3[[#This Row],[Sub-Sector]],Table2[% Away From Current Week High],"&lt;=0.05")/Table3[[#This Row],[Count]]</f>
        <v>0</v>
      </c>
      <c r="N6" s="1">
        <f>COUNTIFS(Table2[Sub-Sector],Table3[[#This Row],[Sub-Sector]],Table2[% Away From Current Month Low],"&gt;=0.05")/Table3[[#This Row],[Count]]</f>
        <v>0.66666666666666663</v>
      </c>
      <c r="O6" s="1">
        <f>COUNTIFS(Table2[Sub-Sector],Table3[[#This Row],[Sub-Sector]],Table2[% Away From Current Month High],"&lt;=0.05")/Table3[[#This Row],[Count]]</f>
        <v>0</v>
      </c>
      <c r="P6" s="1">
        <f>COUNTIFS(Table2[Sub-Sector],Table3[[#This Row],[Sub-Sector]],Table2[% Away From 52W High],"&lt;=10")/Table3[[#This Row],[Count]]</f>
        <v>0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</v>
      </c>
      <c r="S6" s="1">
        <f>COUNTIFS(Table2[Sub-Sector],Table3[[#This Row],[Sub-Sector]],Table2[% Price above 50 EMA],"&gt;=0")/Table3[[#This Row],[Count]]</f>
        <v>0</v>
      </c>
      <c r="T6" s="1">
        <f>COUNTIFS(Table2[Sub-Sector],Table3[[#This Row],[Sub-Sector]],Table2[% Price above 200 EMA],"&gt;=0")/Table3[[#This Row],[Count]]</f>
        <v>0.66666666666666663</v>
      </c>
      <c r="U6" s="1">
        <f>COUNTIFS(Table2[Sub-Sector],Table3[[#This Row],[Sub-Sector]],Table2[Rate of Change - Zone],"Positive")/Table3[[#This Row],[Count]]</f>
        <v>0.33333333333333331</v>
      </c>
      <c r="V6" s="1">
        <f>COUNTIFS(Table2[Sub-Sector],Table3[[#This Row],[Sub-Sector]],Table2[Sharpe Ratio],"&gt;=0.10")/Table3[[#This Row],[Count]]</f>
        <v>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6">
        <f>_xlfn.RANK.AVG(Table3[[#This Row],[Score]],Table3[Score],1)</f>
        <v>33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67</v>
      </c>
      <c r="Z6">
        <f>_xlfn.RANK.AVG(Table3[[#This Row],[Score 2 ]],Table3[[Score 2 ]],1)</f>
        <v>5</v>
      </c>
    </row>
    <row r="7" spans="1:26" x14ac:dyDescent="0.3">
      <c r="A7" t="s">
        <v>776</v>
      </c>
      <c r="B7">
        <f>COUNTIFS(Table2[Sub-Sector],Table3[[#This Row],[Sub-Sector]])</f>
        <v>5</v>
      </c>
      <c r="C7" s="1">
        <f>COUNTIFS(Table2[Sub-Sector],Table3[[#This Row],[Sub-Sector]],Table2[Uptrend],"Uptrend")/Table3[[#This Row],[Count]]</f>
        <v>0.2</v>
      </c>
      <c r="D7" s="1">
        <f>COUNTIFS(Table2[Sub-Sector],Table3[[#This Row],[Sub-Sector]],Table2[1W Return vs Nifty],"&gt;=5")/Table3[[#This Row],[Count]]</f>
        <v>0.2</v>
      </c>
      <c r="E7" s="1">
        <f>COUNTIFS(Table2[Sub-Sector],Table3[[#This Row],[Sub-Sector]],Table2[1M Return vs Nifty],"&gt;=5")/Table3[[#This Row],[Count]]</f>
        <v>0.2</v>
      </c>
      <c r="F7" s="1">
        <f>COUNTIFS(Table2[Sub-Sector],Table3[[#This Row],[Sub-Sector]],Table2[6M Return vs Nifty],"&gt;=10")/Table3[[#This Row],[Count]]</f>
        <v>0.4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0.6</v>
      </c>
      <c r="I7" s="1">
        <f>COUNTIFS(Table2[Sub-Sector],Table3[[#This Row],[Sub-Sector]],Table2[Relative Volume],"&gt;=1")/Table3[[#This Row],[Count]]</f>
        <v>0.6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0.4</v>
      </c>
      <c r="M7" s="1">
        <f>COUNTIFS(Table2[Sub-Sector],Table3[[#This Row],[Sub-Sector]],Table2[% Away From Current Week High],"&lt;=0.05")/Table3[[#This Row],[Count]]</f>
        <v>0.4</v>
      </c>
      <c r="N7" s="1">
        <f>COUNTIFS(Table2[Sub-Sector],Table3[[#This Row],[Sub-Sector]],Table2[% Away From Current Month Low],"&gt;=0.05")/Table3[[#This Row],[Count]]</f>
        <v>0.8</v>
      </c>
      <c r="O7" s="1">
        <f>COUNTIFS(Table2[Sub-Sector],Table3[[#This Row],[Sub-Sector]],Table2[% Away From Current Month High],"&lt;=0.05")/Table3[[#This Row],[Count]]</f>
        <v>0</v>
      </c>
      <c r="P7" s="1">
        <f>COUNTIFS(Table2[Sub-Sector],Table3[[#This Row],[Sub-Sector]],Table2[% Away From 52W High],"&lt;=10")/Table3[[#This Row],[Count]]</f>
        <v>0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0.2</v>
      </c>
      <c r="S7" s="1">
        <f>COUNTIFS(Table2[Sub-Sector],Table3[[#This Row],[Sub-Sector]],Table2[% Price above 50 EMA],"&gt;=0")/Table3[[#This Row],[Count]]</f>
        <v>0</v>
      </c>
      <c r="T7" s="1">
        <f>COUNTIFS(Table2[Sub-Sector],Table3[[#This Row],[Sub-Sector]],Table2[% Price above 200 EMA],"&gt;=0")/Table3[[#This Row],[Count]]</f>
        <v>0.4</v>
      </c>
      <c r="U7" s="1">
        <f>COUNTIFS(Table2[Sub-Sector],Table3[[#This Row],[Sub-Sector]],Table2[Rate of Change - Zone],"Positive")/Table3[[#This Row],[Count]]</f>
        <v>0.8</v>
      </c>
      <c r="V7" s="1">
        <f>COUNTIFS(Table2[Sub-Sector],Table3[[#This Row],[Sub-Sector]],Table2[Sharpe Ratio],"&gt;=0.10")/Table3[[#This Row],[Count]]</f>
        <v>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202</v>
      </c>
      <c r="X7">
        <f>_xlfn.RANK.AVG(Table3[[#This Row],[Score]],Table3[Score],1)</f>
        <v>8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77</v>
      </c>
      <c r="Z7">
        <f>_xlfn.RANK.AVG(Table3[[#This Row],[Score 2 ]],Table3[[Score 2 ]],1)</f>
        <v>6.5</v>
      </c>
    </row>
    <row r="8" spans="1:26" x14ac:dyDescent="0.3">
      <c r="A8" t="s">
        <v>178</v>
      </c>
      <c r="B8">
        <f>COUNTIFS(Table2[Sub-Sector],Table3[[#This Row],[Sub-Sector]])</f>
        <v>2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0.5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0.5</v>
      </c>
      <c r="I8" s="1">
        <f>COUNTIFS(Table2[Sub-Sector],Table3[[#This Row],[Sub-Sector]],Table2[Relative Volume],"&gt;=1")/Table3[[#This Row],[Count]]</f>
        <v>0.5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0.5</v>
      </c>
      <c r="N8" s="1">
        <f>COUNTIFS(Table2[Sub-Sector],Table3[[#This Row],[Sub-Sector]],Table2[% Away From Current Month Low],"&gt;=0.05")/Table3[[#This Row],[Count]]</f>
        <v>0.5</v>
      </c>
      <c r="O8" s="1">
        <f>COUNTIFS(Table2[Sub-Sector],Table3[[#This Row],[Sub-Sector]],Table2[% Away From Current Month High],"&lt;=0.05")/Table3[[#This Row],[Count]]</f>
        <v>0.5</v>
      </c>
      <c r="P8" s="1">
        <f>COUNTIFS(Table2[Sub-Sector],Table3[[#This Row],[Sub-Sector]],Table2[% Away From 52W High],"&lt;=10")/Table3[[#This Row],[Count]]</f>
        <v>0.5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0.5</v>
      </c>
      <c r="S8" s="1">
        <f>COUNTIFS(Table2[Sub-Sector],Table3[[#This Row],[Sub-Sector]],Table2[% Price above 50 EMA],"&gt;=0")/Table3[[#This Row],[Count]]</f>
        <v>0.5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0.5</v>
      </c>
      <c r="V8" s="1">
        <f>COUNTIFS(Table2[Sub-Sector],Table3[[#This Row],[Sub-Sector]],Table2[Sharpe Ratio],"&gt;=0.10")/Table3[[#This Row],[Count]]</f>
        <v>0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157</v>
      </c>
      <c r="X8">
        <f>_xlfn.RANK.AVG(Table3[[#This Row],[Score]],Table3[Score],1)</f>
        <v>5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77</v>
      </c>
      <c r="Z8">
        <f>_xlfn.RANK.AVG(Table3[[#This Row],[Score 2 ]],Table3[[Score 2 ]],1)</f>
        <v>6.5</v>
      </c>
    </row>
    <row r="9" spans="1:26" x14ac:dyDescent="0.3">
      <c r="A9" t="s">
        <v>108</v>
      </c>
      <c r="B9">
        <f>COUNTIFS(Table2[Sub-Sector],Table3[[#This Row],[Sub-Sector]])</f>
        <v>3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0.33333333333333331</v>
      </c>
      <c r="F9" s="1">
        <f>COUNTIFS(Table2[Sub-Sector],Table3[[#This Row],[Sub-Sector]],Table2[6M Return vs Nifty],"&gt;=10")/Table3[[#This Row],[Count]]</f>
        <v>0.66666666666666663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0.33333333333333331</v>
      </c>
      <c r="I9" s="1">
        <f>COUNTIFS(Table2[Sub-Sector],Table3[[#This Row],[Sub-Sector]],Table2[Relative Volume],"&gt;=1")/Table3[[#This Row],[Count]]</f>
        <v>0.33333333333333331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0.66666666666666663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0.33333333333333331</v>
      </c>
      <c r="N9" s="1">
        <f>COUNTIFS(Table2[Sub-Sector],Table3[[#This Row],[Sub-Sector]],Table2[% Away From Current Month Low],"&gt;=0.05")/Table3[[#This Row],[Count]]</f>
        <v>0.33333333333333331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0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0.33333333333333331</v>
      </c>
      <c r="S9" s="1">
        <f>COUNTIFS(Table2[Sub-Sector],Table3[[#This Row],[Sub-Sector]],Table2[% Price above 50 EMA],"&gt;=0")/Table3[[#This Row],[Count]]</f>
        <v>0.66666666666666663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0.33333333333333331</v>
      </c>
      <c r="V9" s="1">
        <f>COUNTIFS(Table2[Sub-Sector],Table3[[#This Row],[Sub-Sector]],Table2[Sharpe Ratio],"&gt;=0.10")/Table3[[#This Row],[Count]]</f>
        <v>0.33333333333333331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195</v>
      </c>
      <c r="X9">
        <f>_xlfn.RANK.AVG(Table3[[#This Row],[Score]],Table3[Score],1)</f>
        <v>6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93.5</v>
      </c>
      <c r="Z9">
        <f>_xlfn.RANK.AVG(Table3[[#This Row],[Score 2 ]],Table3[[Score 2 ]],1)</f>
        <v>8</v>
      </c>
    </row>
    <row r="10" spans="1:26" x14ac:dyDescent="0.3">
      <c r="A10" t="s">
        <v>402</v>
      </c>
      <c r="B10">
        <f>COUNTIFS(Table2[Sub-Sector],Table3[[#This Row],[Sub-Sector]])</f>
        <v>9</v>
      </c>
      <c r="C10" s="1">
        <f>COUNTIFS(Table2[Sub-Sector],Table3[[#This Row],[Sub-Sector]],Table2[Uptrend],"Uptrend")/Table3[[#This Row],[Count]]</f>
        <v>0.77777777777777779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0.33333333333333331</v>
      </c>
      <c r="F10" s="1">
        <f>COUNTIFS(Table2[Sub-Sector],Table3[[#This Row],[Sub-Sector]],Table2[6M Return vs Nifty],"&gt;=10")/Table3[[#This Row],[Count]]</f>
        <v>0.77777777777777779</v>
      </c>
      <c r="G10" s="1">
        <f>COUNTIFS(Table2[Sub-Sector],Table3[[#This Row],[Sub-Sector]],Table2[1Y Return vs Nifty],"&gt;=10")/Table3[[#This Row],[Count]]</f>
        <v>0.66666666666666663</v>
      </c>
      <c r="H10" s="1">
        <f>COUNTIFS(Table2[Sub-Sector],Table3[[#This Row],[Sub-Sector]],Table2[RSI Exponential â€“ 14D],"&gt;=50")/Table3[[#This Row],[Count]]</f>
        <v>0.22222222222222221</v>
      </c>
      <c r="I10" s="1">
        <f>COUNTIFS(Table2[Sub-Sector],Table3[[#This Row],[Sub-Sector]],Table2[Relative Volume],"&gt;=1")/Table3[[#This Row],[Count]]</f>
        <v>0.44444444444444442</v>
      </c>
      <c r="J10" s="1">
        <f>COUNTIFS(Table2[Sub-Sector],Table3[[#This Row],[Sub-Sector]],Table2[% Away From Day Low],"&gt;=0.05")/Table3[[#This Row],[Count]]</f>
        <v>0.1111111111111111</v>
      </c>
      <c r="K10" s="1">
        <f>COUNTIFS(Table2[Sub-Sector],Table3[[#This Row],[Sub-Sector]],Table2[% Away From Day High],"&lt;=0.05")/Table3[[#This Row],[Count]]</f>
        <v>0.88888888888888884</v>
      </c>
      <c r="L10" s="1">
        <f>COUNTIFS(Table2[Sub-Sector],Table3[[#This Row],[Sub-Sector]],Table2[% Away From Current Week Low],"&gt;=0.05")/Table3[[#This Row],[Count]]</f>
        <v>0.22222222222222221</v>
      </c>
      <c r="M10" s="1">
        <f>COUNTIFS(Table2[Sub-Sector],Table3[[#This Row],[Sub-Sector]],Table2[% Away From Current Week High],"&lt;=0.05")/Table3[[#This Row],[Count]]</f>
        <v>0.33333333333333331</v>
      </c>
      <c r="N10" s="1">
        <f>COUNTIFS(Table2[Sub-Sector],Table3[[#This Row],[Sub-Sector]],Table2[% Away From Current Month Low],"&gt;=0.05")/Table3[[#This Row],[Count]]</f>
        <v>0.55555555555555558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0.22222222222222221</v>
      </c>
      <c r="Q10" s="1">
        <f>COUNTIFS(Table2[Sub-Sector],Table3[[#This Row],[Sub-Sector]],Table2[% Away From 52W Low],"&gt;=10")/Table3[[#This Row],[Count]]</f>
        <v>0.88888888888888884</v>
      </c>
      <c r="R10" s="1">
        <f>COUNTIFS(Table2[Sub-Sector],Table3[[#This Row],[Sub-Sector]],Table2[% Price above 20 EMA],"&gt;=0")/Table3[[#This Row],[Count]]</f>
        <v>0.22222222222222221</v>
      </c>
      <c r="S10" s="1">
        <f>COUNTIFS(Table2[Sub-Sector],Table3[[#This Row],[Sub-Sector]],Table2[% Price above 50 EMA],"&gt;=0")/Table3[[#This Row],[Count]]</f>
        <v>0.66666666666666663</v>
      </c>
      <c r="T10" s="1">
        <f>COUNTIFS(Table2[Sub-Sector],Table3[[#This Row],[Sub-Sector]],Table2[% Price above 200 EMA],"&gt;=0")/Table3[[#This Row],[Count]]</f>
        <v>0.88888888888888884</v>
      </c>
      <c r="U10" s="1">
        <f>COUNTIFS(Table2[Sub-Sector],Table3[[#This Row],[Sub-Sector]],Table2[Rate of Change - Zone],"Positive")/Table3[[#This Row],[Count]]</f>
        <v>0.44444444444444442</v>
      </c>
      <c r="V10" s="1">
        <f>COUNTIFS(Table2[Sub-Sector],Table3[[#This Row],[Sub-Sector]],Table2[Sharpe Ratio],"&gt;=0.10")/Table3[[#This Row],[Count]]</f>
        <v>0.44444444444444442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213.5</v>
      </c>
      <c r="X10">
        <f>_xlfn.RANK.AVG(Table3[[#This Row],[Score]],Table3[Score],1)</f>
        <v>11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</v>
      </c>
      <c r="Z10">
        <f>_xlfn.RANK.AVG(Table3[[#This Row],[Score 2 ]],Table3[[Score 2 ]],1)</f>
        <v>9</v>
      </c>
    </row>
    <row r="11" spans="1:26" x14ac:dyDescent="0.3">
      <c r="A11" t="s">
        <v>163</v>
      </c>
      <c r="B11">
        <f>COUNTIFS(Table2[Sub-Sector],Table3[[#This Row],[Sub-Sector]])</f>
        <v>13</v>
      </c>
      <c r="C11" s="1">
        <f>COUNTIFS(Table2[Sub-Sector],Table3[[#This Row],[Sub-Sector]],Table2[Uptrend],"Uptrend")/Table3[[#This Row],[Count]]</f>
        <v>0.61538461538461542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0.38461538461538464</v>
      </c>
      <c r="F11" s="1">
        <f>COUNTIFS(Table2[Sub-Sector],Table3[[#This Row],[Sub-Sector]],Table2[6M Return vs Nifty],"&gt;=10")/Table3[[#This Row],[Count]]</f>
        <v>0.61538461538461542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</v>
      </c>
      <c r="I11" s="1">
        <f>COUNTIFS(Table2[Sub-Sector],Table3[[#This Row],[Sub-Sector]],Table2[Relative Volume],"&gt;=1")/Table3[[#This Row],[Count]]</f>
        <v>0.46153846153846156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0.84615384615384615</v>
      </c>
      <c r="L11" s="1">
        <f>COUNTIFS(Table2[Sub-Sector],Table3[[#This Row],[Sub-Sector]],Table2[% Away From Current Week Low],"&gt;=0.05")/Table3[[#This Row],[Count]]</f>
        <v>7.6923076923076927E-2</v>
      </c>
      <c r="M11" s="1">
        <f>COUNTIFS(Table2[Sub-Sector],Table3[[#This Row],[Sub-Sector]],Table2[% Away From Current Week High],"&lt;=0.05")/Table3[[#This Row],[Count]]</f>
        <v>0</v>
      </c>
      <c r="N11" s="1">
        <f>COUNTIFS(Table2[Sub-Sector],Table3[[#This Row],[Sub-Sector]],Table2[% Away From Current Month Low],"&gt;=0.05")/Table3[[#This Row],[Count]]</f>
        <v>0.46153846153846156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</v>
      </c>
      <c r="S11" s="1">
        <f>COUNTIFS(Table2[Sub-Sector],Table3[[#This Row],[Sub-Sector]],Table2[% Price above 50 EMA],"&gt;=0")/Table3[[#This Row],[Count]]</f>
        <v>0.15384615384615385</v>
      </c>
      <c r="T11" s="1">
        <f>COUNTIFS(Table2[Sub-Sector],Table3[[#This Row],[Sub-Sector]],Table2[% Price above 200 EMA],"&gt;=0")/Table3[[#This Row],[Count]]</f>
        <v>0.92307692307692313</v>
      </c>
      <c r="U11" s="1">
        <f>COUNTIFS(Table2[Sub-Sector],Table3[[#This Row],[Sub-Sector]],Table2[Rate of Change - Zone],"Positive")/Table3[[#This Row],[Count]]</f>
        <v>0.15384615384615385</v>
      </c>
      <c r="V11" s="1">
        <f>COUNTIFS(Table2[Sub-Sector],Table3[[#This Row],[Sub-Sector]],Table2[Sharpe Ratio],"&gt;=0.10")/Table3[[#This Row],[Count]]</f>
        <v>0.92307692307692313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227.5</v>
      </c>
      <c r="X11">
        <f>_xlfn.RANK.AVG(Table3[[#This Row],[Score]],Table3[Score],1)</f>
        <v>14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</v>
      </c>
      <c r="Z11">
        <f>_xlfn.RANK.AVG(Table3[[#This Row],[Score 2 ]],Table3[[Score 2 ]],1)</f>
        <v>10</v>
      </c>
    </row>
    <row r="12" spans="1:26" x14ac:dyDescent="0.3">
      <c r="A12" t="s">
        <v>274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0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0.33333333333333331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0.33333333333333331</v>
      </c>
      <c r="J12" s="1">
        <f>COUNTIFS(Table2[Sub-Sector],Table3[[#This Row],[Sub-Sector]],Table2[% Away From Day Low],"&gt;=0.05")/Table3[[#This Row],[Count]]</f>
        <v>0.33333333333333331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0.33333333333333331</v>
      </c>
      <c r="M12" s="1">
        <f>COUNTIFS(Table2[Sub-Sector],Table3[[#This Row],[Sub-Sector]],Table2[% Away From Current Week High],"&lt;=0.05")/Table3[[#This Row],[Count]]</f>
        <v>0</v>
      </c>
      <c r="N12" s="1">
        <f>COUNTIFS(Table2[Sub-Sector],Table3[[#This Row],[Sub-Sector]],Table2[% Away From Current Month Low],"&gt;=0.05")/Table3[[#This Row],[Count]]</f>
        <v>0.66666666666666663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</v>
      </c>
      <c r="S12" s="1">
        <f>COUNTIFS(Table2[Sub-Sector],Table3[[#This Row],[Sub-Sector]],Table2[% Price above 50 EMA],"&gt;=0")/Table3[[#This Row],[Count]]</f>
        <v>0</v>
      </c>
      <c r="T12" s="1">
        <f>COUNTIFS(Table2[Sub-Sector],Table3[[#This Row],[Sub-Sector]],Table2[% Price above 200 EMA],"&gt;=0")/Table3[[#This Row],[Count]]</f>
        <v>0.66666666666666663</v>
      </c>
      <c r="U12" s="1">
        <f>COUNTIFS(Table2[Sub-Sector],Table3[[#This Row],[Sub-Sector]],Table2[Rate of Change - Zone],"Positive")/Table3[[#This Row],[Count]]</f>
        <v>0.66666666666666663</v>
      </c>
      <c r="V12" s="1">
        <f>COUNTIFS(Table2[Sub-Sector],Table3[[#This Row],[Sub-Sector]],Table2[Sharpe Ratio],"&gt;=0.10")/Table3[[#This Row],[Count]]</f>
        <v>0.33333333333333331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12">
        <f>_xlfn.RANK.AVG(Table3[[#This Row],[Score]],Table3[Score],1)</f>
        <v>45.5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116.5</v>
      </c>
      <c r="Z12">
        <f>_xlfn.RANK.AVG(Table3[[#This Row],[Score 2 ]],Table3[[Score 2 ]],1)</f>
        <v>11</v>
      </c>
    </row>
    <row r="13" spans="1:26" x14ac:dyDescent="0.3">
      <c r="A13" t="s">
        <v>923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0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0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197</v>
      </c>
      <c r="X13">
        <f>_xlfn.RANK.AVG(Table3[[#This Row],[Score]],Table3[Score],1)</f>
        <v>7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117</v>
      </c>
      <c r="Z13">
        <f>_xlfn.RANK.AVG(Table3[[#This Row],[Score 2 ]],Table3[[Score 2 ]],1)</f>
        <v>12</v>
      </c>
    </row>
    <row r="14" spans="1:26" x14ac:dyDescent="0.3">
      <c r="A14" t="s">
        <v>295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1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1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203</v>
      </c>
      <c r="X14">
        <f>_xlfn.RANK.AVG(Table3[[#This Row],[Score]],Table3[Score],1)</f>
        <v>9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123</v>
      </c>
      <c r="Z14">
        <f>_xlfn.RANK.AVG(Table3[[#This Row],[Score 2 ]],Table3[[Score 2 ]],1)</f>
        <v>13</v>
      </c>
    </row>
    <row r="15" spans="1:26" x14ac:dyDescent="0.3">
      <c r="A15" t="s">
        <v>407</v>
      </c>
      <c r="B15">
        <f>COUNTIFS(Table2[Sub-Sector],Table3[[#This Row],[Sub-Sector]])</f>
        <v>2</v>
      </c>
      <c r="C15" s="1">
        <f>COUNTIFS(Table2[Sub-Sector],Table3[[#This Row],[Sub-Sector]],Table2[Uptrend],"Uptrend")/Table3[[#This Row],[Count]]</f>
        <v>0.5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0.5</v>
      </c>
      <c r="F15" s="1">
        <f>COUNTIFS(Table2[Sub-Sector],Table3[[#This Row],[Sub-Sector]],Table2[6M Return vs Nifty],"&gt;=10")/Table3[[#This Row],[Count]]</f>
        <v>0.5</v>
      </c>
      <c r="G15" s="1">
        <f>COUNTIFS(Table2[Sub-Sector],Table3[[#This Row],[Sub-Sector]],Table2[1Y Return vs Nifty],"&gt;=10")/Table3[[#This Row],[Count]]</f>
        <v>0.5</v>
      </c>
      <c r="H15" s="1">
        <f>COUNTIFS(Table2[Sub-Sector],Table3[[#This Row],[Sub-Sector]],Table2[RSI Exponential â€“ 14D],"&gt;=50")/Table3[[#This Row],[Count]]</f>
        <v>0</v>
      </c>
      <c r="I15" s="1">
        <f>COUNTIFS(Table2[Sub-Sector],Table3[[#This Row],[Sub-Sector]],Table2[Relative Volume],"&gt;=1")/Table3[[#This Row],[Count]]</f>
        <v>0.5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0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0</v>
      </c>
      <c r="N15" s="1">
        <f>COUNTIFS(Table2[Sub-Sector],Table3[[#This Row],[Sub-Sector]],Table2[% Away From Current Month Low],"&gt;=0.05")/Table3[[#This Row],[Count]]</f>
        <v>0.5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</v>
      </c>
      <c r="S15" s="1">
        <f>COUNTIFS(Table2[Sub-Sector],Table3[[#This Row],[Sub-Sector]],Table2[% Price above 50 EMA],"&gt;=0")/Table3[[#This Row],[Count]]</f>
        <v>0.5</v>
      </c>
      <c r="T15" s="1">
        <f>COUNTIFS(Table2[Sub-Sector],Table3[[#This Row],[Sub-Sector]],Table2[% Price above 200 EMA],"&gt;=0")/Table3[[#This Row],[Count]]</f>
        <v>0.5</v>
      </c>
      <c r="U15" s="1">
        <f>COUNTIFS(Table2[Sub-Sector],Table3[[#This Row],[Sub-Sector]],Table2[Rate of Change - Zone],"Positive")/Table3[[#This Row],[Count]]</f>
        <v>0.5</v>
      </c>
      <c r="V15" s="1">
        <f>COUNTIFS(Table2[Sub-Sector],Table3[[#This Row],[Sub-Sector]],Table2[Sharpe Ratio],"&gt;=0.10")/Table3[[#This Row],[Count]]</f>
        <v>0.5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245.5</v>
      </c>
      <c r="X15">
        <f>_xlfn.RANK.AVG(Table3[[#This Row],[Score]],Table3[Score],1)</f>
        <v>15.5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128.5</v>
      </c>
      <c r="Z15">
        <f>_xlfn.RANK.AVG(Table3[[#This Row],[Score 2 ]],Table3[[Score 2 ]],1)</f>
        <v>14.5</v>
      </c>
    </row>
    <row r="16" spans="1:26" x14ac:dyDescent="0.3">
      <c r="A16" t="s">
        <v>1630</v>
      </c>
      <c r="B16">
        <f>COUNTIFS(Table2[Sub-Sector],Table3[[#This Row],[Sub-Sector]])</f>
        <v>2</v>
      </c>
      <c r="C16" s="1">
        <f>COUNTIFS(Table2[Sub-Sector],Table3[[#This Row],[Sub-Sector]],Table2[Uptrend],"Uptrend")/Table3[[#This Row],[Count]]</f>
        <v>0.5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0.5</v>
      </c>
      <c r="F16" s="1">
        <f>COUNTIFS(Table2[Sub-Sector],Table3[[#This Row],[Sub-Sector]],Table2[6M Return vs Nifty],"&gt;=10")/Table3[[#This Row],[Count]]</f>
        <v>0.5</v>
      </c>
      <c r="G16" s="1">
        <f>COUNTIFS(Table2[Sub-Sector],Table3[[#This Row],[Sub-Sector]],Table2[1Y Return vs Nifty],"&gt;=10")/Table3[[#This Row],[Count]]</f>
        <v>0.5</v>
      </c>
      <c r="H16" s="1">
        <f>COUNTIFS(Table2[Sub-Sector],Table3[[#This Row],[Sub-Sector]],Table2[RSI Exponential â€“ 14D],"&gt;=50")/Table3[[#This Row],[Count]]</f>
        <v>0.5</v>
      </c>
      <c r="I16" s="1">
        <f>COUNTIFS(Table2[Sub-Sector],Table3[[#This Row],[Sub-Sector]],Table2[Relative Volume],"&gt;=1")/Table3[[#This Row],[Count]]</f>
        <v>0.5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0.5</v>
      </c>
      <c r="M16" s="1">
        <f>COUNTIFS(Table2[Sub-Sector],Table3[[#This Row],[Sub-Sector]],Table2[% Away From Current Week High],"&lt;=0.05")/Table3[[#This Row],[Count]]</f>
        <v>0.5</v>
      </c>
      <c r="N16" s="1">
        <f>COUNTIFS(Table2[Sub-Sector],Table3[[#This Row],[Sub-Sector]],Table2[% Away From Current Month Low],"&gt;=0.05")/Table3[[#This Row],[Count]]</f>
        <v>0.5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0.5</v>
      </c>
      <c r="Q16" s="1">
        <f>COUNTIFS(Table2[Sub-Sector],Table3[[#This Row],[Sub-Sector]],Table2[% Away From 52W Low],"&gt;=10")/Table3[[#This Row],[Count]]</f>
        <v>0.5</v>
      </c>
      <c r="R16" s="1">
        <f>COUNTIFS(Table2[Sub-Sector],Table3[[#This Row],[Sub-Sector]],Table2[% Price above 20 EMA],"&gt;=0")/Table3[[#This Row],[Count]]</f>
        <v>0.5</v>
      </c>
      <c r="S16" s="1">
        <f>COUNTIFS(Table2[Sub-Sector],Table3[[#This Row],[Sub-Sector]],Table2[% Price above 50 EMA],"&gt;=0")/Table3[[#This Row],[Count]]</f>
        <v>0.5</v>
      </c>
      <c r="T16" s="1">
        <f>COUNTIFS(Table2[Sub-Sector],Table3[[#This Row],[Sub-Sector]],Table2[% Price above 200 EMA],"&gt;=0")/Table3[[#This Row],[Count]]</f>
        <v>0.5</v>
      </c>
      <c r="U16" s="1">
        <f>COUNTIFS(Table2[Sub-Sector],Table3[[#This Row],[Sub-Sector]],Table2[Rate of Change - Zone],"Positive")/Table3[[#This Row],[Count]]</f>
        <v>0.5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245.5</v>
      </c>
      <c r="X16">
        <f>_xlfn.RANK.AVG(Table3[[#This Row],[Score]],Table3[Score],1)</f>
        <v>15.5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128.5</v>
      </c>
      <c r="Z16">
        <f>_xlfn.RANK.AVG(Table3[[#This Row],[Score 2 ]],Table3[[Score 2 ]],1)</f>
        <v>14.5</v>
      </c>
    </row>
    <row r="17" spans="1:26" x14ac:dyDescent="0.3">
      <c r="A17" t="s">
        <v>51</v>
      </c>
      <c r="B17">
        <f>COUNTIFS(Table2[Sub-Sector],Table3[[#This Row],[Sub-Sector]])</f>
        <v>45</v>
      </c>
      <c r="C17" s="1">
        <f>COUNTIFS(Table2[Sub-Sector],Table3[[#This Row],[Sub-Sector]],Table2[Uptrend],"Uptrend")/Table3[[#This Row],[Count]]</f>
        <v>0.68888888888888888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0.2</v>
      </c>
      <c r="F17" s="1">
        <f>COUNTIFS(Table2[Sub-Sector],Table3[[#This Row],[Sub-Sector]],Table2[6M Return vs Nifty],"&gt;=10")/Table3[[#This Row],[Count]]</f>
        <v>0.64444444444444449</v>
      </c>
      <c r="G17" s="1">
        <f>COUNTIFS(Table2[Sub-Sector],Table3[[#This Row],[Sub-Sector]],Table2[1Y Return vs Nifty],"&gt;=10")/Table3[[#This Row],[Count]]</f>
        <v>0.75555555555555554</v>
      </c>
      <c r="H17" s="1">
        <f>COUNTIFS(Table2[Sub-Sector],Table3[[#This Row],[Sub-Sector]],Table2[RSI Exponential â€“ 14D],"&gt;=50")/Table3[[#This Row],[Count]]</f>
        <v>8.8888888888888892E-2</v>
      </c>
      <c r="I17" s="1">
        <f>COUNTIFS(Table2[Sub-Sector],Table3[[#This Row],[Sub-Sector]],Table2[Relative Volume],"&gt;=1")/Table3[[#This Row],[Count]]</f>
        <v>0.15555555555555556</v>
      </c>
      <c r="J17" s="1">
        <f>COUNTIFS(Table2[Sub-Sector],Table3[[#This Row],[Sub-Sector]],Table2[% Away From Day Low],"&gt;=0.05")/Table3[[#This Row],[Count]]</f>
        <v>4.4444444444444446E-2</v>
      </c>
      <c r="K17" s="1">
        <f>COUNTIFS(Table2[Sub-Sector],Table3[[#This Row],[Sub-Sector]],Table2[% Away From Day High],"&lt;=0.05")/Table3[[#This Row],[Count]]</f>
        <v>0.9555555555555556</v>
      </c>
      <c r="L17" s="1">
        <f>COUNTIFS(Table2[Sub-Sector],Table3[[#This Row],[Sub-Sector]],Table2[% Away From Current Week Low],"&gt;=0.05")/Table3[[#This Row],[Count]]</f>
        <v>0.13333333333333333</v>
      </c>
      <c r="M17" s="1">
        <f>COUNTIFS(Table2[Sub-Sector],Table3[[#This Row],[Sub-Sector]],Table2[% Away From Current Week High],"&lt;=0.05")/Table3[[#This Row],[Count]]</f>
        <v>0.51111111111111107</v>
      </c>
      <c r="N17" s="1">
        <f>COUNTIFS(Table2[Sub-Sector],Table3[[#This Row],[Sub-Sector]],Table2[% Away From Current Month Low],"&gt;=0.05")/Table3[[#This Row],[Count]]</f>
        <v>0.26666666666666666</v>
      </c>
      <c r="O17" s="1">
        <f>COUNTIFS(Table2[Sub-Sector],Table3[[#This Row],[Sub-Sector]],Table2[% Away From Current Month High],"&lt;=0.05")/Table3[[#This Row],[Count]]</f>
        <v>0.13333333333333333</v>
      </c>
      <c r="P17" s="1">
        <f>COUNTIFS(Table2[Sub-Sector],Table3[[#This Row],[Sub-Sector]],Table2[% Away From 52W High],"&lt;=10")/Table3[[#This Row],[Count]]</f>
        <v>0.28888888888888886</v>
      </c>
      <c r="Q17" s="1">
        <f>COUNTIFS(Table2[Sub-Sector],Table3[[#This Row],[Sub-Sector]],Table2[% Away From 52W Low],"&gt;=10")/Table3[[#This Row],[Count]]</f>
        <v>0.9555555555555556</v>
      </c>
      <c r="R17" s="1">
        <f>COUNTIFS(Table2[Sub-Sector],Table3[[#This Row],[Sub-Sector]],Table2[% Price above 20 EMA],"&gt;=0")/Table3[[#This Row],[Count]]</f>
        <v>0.15555555555555556</v>
      </c>
      <c r="S17" s="1">
        <f>COUNTIFS(Table2[Sub-Sector],Table3[[#This Row],[Sub-Sector]],Table2[% Price above 50 EMA],"&gt;=0")/Table3[[#This Row],[Count]]</f>
        <v>0.33333333333333331</v>
      </c>
      <c r="T17" s="1">
        <f>COUNTIFS(Table2[Sub-Sector],Table3[[#This Row],[Sub-Sector]],Table2[% Price above 200 EMA],"&gt;=0")/Table3[[#This Row],[Count]]</f>
        <v>0.91111111111111109</v>
      </c>
      <c r="U17" s="1">
        <f>COUNTIFS(Table2[Sub-Sector],Table3[[#This Row],[Sub-Sector]],Table2[Rate of Change - Zone],"Positive")/Table3[[#This Row],[Count]]</f>
        <v>0.28888888888888886</v>
      </c>
      <c r="V17" s="1">
        <f>COUNTIFS(Table2[Sub-Sector],Table3[[#This Row],[Sub-Sector]],Table2[Sharpe Ratio],"&gt;=0.10")/Table3[[#This Row],[Count]]</f>
        <v>0.24444444444444444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279.5</v>
      </c>
      <c r="X17">
        <f>_xlfn.RANK.AVG(Table3[[#This Row],[Score]],Table3[Score],1)</f>
        <v>19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</v>
      </c>
      <c r="Z17">
        <f>_xlfn.RANK.AVG(Table3[[#This Row],[Score 2 ]],Table3[[Score 2 ]],1)</f>
        <v>16</v>
      </c>
    </row>
    <row r="18" spans="1:26" x14ac:dyDescent="0.3">
      <c r="A18" t="s">
        <v>233</v>
      </c>
      <c r="B18">
        <f>COUNTIFS(Table2[Sub-Sector],Table3[[#This Row],[Sub-Sector]])</f>
        <v>8</v>
      </c>
      <c r="C18" s="1">
        <f>COUNTIFS(Table2[Sub-Sector],Table3[[#This Row],[Sub-Sector]],Table2[Uptrend],"Uptrend")/Table3[[#This Row],[Count]]</f>
        <v>0.75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0.125</v>
      </c>
      <c r="F18" s="1">
        <f>COUNTIFS(Table2[Sub-Sector],Table3[[#This Row],[Sub-Sector]],Table2[6M Return vs Nifty],"&gt;=10")/Table3[[#This Row],[Count]]</f>
        <v>0.375</v>
      </c>
      <c r="G18" s="1">
        <f>COUNTIFS(Table2[Sub-Sector],Table3[[#This Row],[Sub-Sector]],Table2[1Y Return vs Nifty],"&gt;=10")/Table3[[#This Row],[Count]]</f>
        <v>0.75</v>
      </c>
      <c r="H18" s="1">
        <f>COUNTIFS(Table2[Sub-Sector],Table3[[#This Row],[Sub-Sector]],Table2[RSI Exponential â€“ 14D],"&gt;=50")/Table3[[#This Row],[Count]]</f>
        <v>0.125</v>
      </c>
      <c r="I18" s="1">
        <f>COUNTIFS(Table2[Sub-Sector],Table3[[#This Row],[Sub-Sector]],Table2[Relative Volume],"&gt;=1")/Table3[[#This Row],[Count]]</f>
        <v>0.375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0.125</v>
      </c>
      <c r="M18" s="1">
        <f>COUNTIFS(Table2[Sub-Sector],Table3[[#This Row],[Sub-Sector]],Table2[% Away From Current Week High],"&lt;=0.05")/Table3[[#This Row],[Count]]</f>
        <v>0.125</v>
      </c>
      <c r="N18" s="1">
        <f>COUNTIFS(Table2[Sub-Sector],Table3[[#This Row],[Sub-Sector]],Table2[% Away From Current Month Low],"&gt;=0.05")/Table3[[#This Row],[Count]]</f>
        <v>0.375</v>
      </c>
      <c r="O18" s="1">
        <f>COUNTIFS(Table2[Sub-Sector],Table3[[#This Row],[Sub-Sector]],Table2[% Away From Current Month High],"&lt;=0.05")/Table3[[#This Row],[Count]]</f>
        <v>0</v>
      </c>
      <c r="P18" s="1">
        <f>COUNTIFS(Table2[Sub-Sector],Table3[[#This Row],[Sub-Sector]],Table2[% Away From 52W High],"&lt;=10")/Table3[[#This Row],[Count]]</f>
        <v>0.125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0.125</v>
      </c>
      <c r="S18" s="1">
        <f>COUNTIFS(Table2[Sub-Sector],Table3[[#This Row],[Sub-Sector]],Table2[% Price above 50 EMA],"&gt;=0")/Table3[[#This Row],[Count]]</f>
        <v>0.25</v>
      </c>
      <c r="T18" s="1">
        <f>COUNTIFS(Table2[Sub-Sector],Table3[[#This Row],[Sub-Sector]],Table2[% Price above 200 EMA],"&gt;=0")/Table3[[#This Row],[Count]]</f>
        <v>0.75</v>
      </c>
      <c r="U18" s="1">
        <f>COUNTIFS(Table2[Sub-Sector],Table3[[#This Row],[Sub-Sector]],Table2[Rate of Change - Zone],"Positive")/Table3[[#This Row],[Count]]</f>
        <v>0.25</v>
      </c>
      <c r="V18" s="1">
        <f>COUNTIFS(Table2[Sub-Sector],Table3[[#This Row],[Sub-Sector]],Table2[Sharpe Ratio],"&gt;=0.10")/Table3[[#This Row],[Count]]</f>
        <v>0.375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</v>
      </c>
      <c r="X18">
        <f>_xlfn.RANK.AVG(Table3[[#This Row],[Score]],Table3[Score],1)</f>
        <v>21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18">
        <f>_xlfn.RANK.AVG(Table3[[#This Row],[Score 2 ]],Table3[[Score 2 ]],1)</f>
        <v>17</v>
      </c>
    </row>
    <row r="19" spans="1:26" x14ac:dyDescent="0.3">
      <c r="A19" t="s">
        <v>114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0.5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0.5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0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</v>
      </c>
      <c r="S19" s="1">
        <f>COUNTIFS(Table2[Sub-Sector],Table3[[#This Row],[Sub-Sector]],Table2[% Price above 50 EMA],"&gt;=0")/Table3[[#This Row],[Count]]</f>
        <v>0</v>
      </c>
      <c r="T19" s="1">
        <f>COUNTIFS(Table2[Sub-Sector],Table3[[#This Row],[Sub-Sector]],Table2[% Price above 200 EMA],"&gt;=0")/Table3[[#This Row],[Count]]</f>
        <v>0.5</v>
      </c>
      <c r="U19" s="1">
        <f>COUNTIFS(Table2[Sub-Sector],Table3[[#This Row],[Sub-Sector]],Table2[Rate of Change - Zone],"Positive")/Table3[[#This Row],[Count]]</f>
        <v>0</v>
      </c>
      <c r="V19" s="1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19">
        <f>_xlfn.RANK.AVG(Table3[[#This Row],[Score]],Table3[Score],1)</f>
        <v>39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19">
        <f>_xlfn.RANK.AVG(Table3[[#This Row],[Score 2 ]],Table3[[Score 2 ]],1)</f>
        <v>18</v>
      </c>
    </row>
    <row r="20" spans="1:26" x14ac:dyDescent="0.3">
      <c r="A20" t="s">
        <v>21</v>
      </c>
      <c r="B20">
        <f>COUNTIFS(Table2[Sub-Sector],Table3[[#This Row],[Sub-Sector]])</f>
        <v>21</v>
      </c>
      <c r="C20" s="1">
        <f>COUNTIFS(Table2[Sub-Sector],Table3[[#This Row],[Sub-Sector]],Table2[Uptrend],"Uptrend")/Table3[[#This Row],[Count]]</f>
        <v>0.47619047619047616</v>
      </c>
      <c r="D20" s="1">
        <f>COUNTIFS(Table2[Sub-Sector],Table3[[#This Row],[Sub-Sector]],Table2[1W Return vs Nifty],"&gt;=5")/Table3[[#This Row],[Count]]</f>
        <v>0.14285714285714285</v>
      </c>
      <c r="E20" s="1">
        <f>COUNTIFS(Table2[Sub-Sector],Table3[[#This Row],[Sub-Sector]],Table2[1M Return vs Nifty],"&gt;=5")/Table3[[#This Row],[Count]]</f>
        <v>0.42857142857142855</v>
      </c>
      <c r="F20" s="1">
        <f>COUNTIFS(Table2[Sub-Sector],Table3[[#This Row],[Sub-Sector]],Table2[6M Return vs Nifty],"&gt;=10")/Table3[[#This Row],[Count]]</f>
        <v>0.38095238095238093</v>
      </c>
      <c r="G20" s="1">
        <f>COUNTIFS(Table2[Sub-Sector],Table3[[#This Row],[Sub-Sector]],Table2[1Y Return vs Nifty],"&gt;=10")/Table3[[#This Row],[Count]]</f>
        <v>0.42857142857142855</v>
      </c>
      <c r="H20" s="1">
        <f>COUNTIFS(Table2[Sub-Sector],Table3[[#This Row],[Sub-Sector]],Table2[RSI Exponential â€“ 14D],"&gt;=50")/Table3[[#This Row],[Count]]</f>
        <v>0.23809523809523808</v>
      </c>
      <c r="I20" s="1">
        <f>COUNTIFS(Table2[Sub-Sector],Table3[[#This Row],[Sub-Sector]],Table2[Relative Volume],"&gt;=1")/Table3[[#This Row],[Count]]</f>
        <v>0.52380952380952384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0.95238095238095233</v>
      </c>
      <c r="L20" s="1">
        <f>COUNTIFS(Table2[Sub-Sector],Table3[[#This Row],[Sub-Sector]],Table2[% Away From Current Week Low],"&gt;=0.05")/Table3[[#This Row],[Count]]</f>
        <v>0.14285714285714285</v>
      </c>
      <c r="M20" s="1">
        <f>COUNTIFS(Table2[Sub-Sector],Table3[[#This Row],[Sub-Sector]],Table2[% Away From Current Week High],"&lt;=0.05")/Table3[[#This Row],[Count]]</f>
        <v>0.5714285714285714</v>
      </c>
      <c r="N20" s="1">
        <f>COUNTIFS(Table2[Sub-Sector],Table3[[#This Row],[Sub-Sector]],Table2[% Away From Current Month Low],"&gt;=0.05")/Table3[[#This Row],[Count]]</f>
        <v>0.47619047619047616</v>
      </c>
      <c r="O20" s="1">
        <f>COUNTIFS(Table2[Sub-Sector],Table3[[#This Row],[Sub-Sector]],Table2[% Away From Current Month High],"&lt;=0.05")/Table3[[#This Row],[Count]]</f>
        <v>0.2857142857142857</v>
      </c>
      <c r="P20" s="1">
        <f>COUNTIFS(Table2[Sub-Sector],Table3[[#This Row],[Sub-Sector]],Table2[% Away From 52W High],"&lt;=10")/Table3[[#This Row],[Count]]</f>
        <v>0.2857142857142857</v>
      </c>
      <c r="Q20" s="1">
        <f>COUNTIFS(Table2[Sub-Sector],Table3[[#This Row],[Sub-Sector]],Table2[% Away From 52W Low],"&gt;=10")/Table3[[#This Row],[Count]]</f>
        <v>0.8571428571428571</v>
      </c>
      <c r="R20" s="1">
        <f>COUNTIFS(Table2[Sub-Sector],Table3[[#This Row],[Sub-Sector]],Table2[% Price above 20 EMA],"&gt;=0")/Table3[[#This Row],[Count]]</f>
        <v>0.23809523809523808</v>
      </c>
      <c r="S20" s="1">
        <f>COUNTIFS(Table2[Sub-Sector],Table3[[#This Row],[Sub-Sector]],Table2[% Price above 50 EMA],"&gt;=0")/Table3[[#This Row],[Count]]</f>
        <v>0.33333333333333331</v>
      </c>
      <c r="T20" s="1">
        <f>COUNTIFS(Table2[Sub-Sector],Table3[[#This Row],[Sub-Sector]],Table2[% Price above 200 EMA],"&gt;=0")/Table3[[#This Row],[Count]]</f>
        <v>0.52380952380952384</v>
      </c>
      <c r="U20" s="1">
        <f>COUNTIFS(Table2[Sub-Sector],Table3[[#This Row],[Sub-Sector]],Table2[Rate of Change - Zone],"Positive")/Table3[[#This Row],[Count]]</f>
        <v>0.42857142857142855</v>
      </c>
      <c r="V20" s="1">
        <f>COUNTIFS(Table2[Sub-Sector],Table3[[#This Row],[Sub-Sector]],Table2[Sharpe Ratio],"&gt;=0.10")/Table3[[#This Row],[Count]]</f>
        <v>9.5238095238095233E-2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226.5</v>
      </c>
      <c r="X20">
        <f>_xlfn.RANK.AVG(Table3[[#This Row],[Score]],Table3[Score],1)</f>
        <v>13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20">
        <f>_xlfn.RANK.AVG(Table3[[#This Row],[Score 2 ]],Table3[[Score 2 ]],1)</f>
        <v>19</v>
      </c>
    </row>
    <row r="21" spans="1:26" x14ac:dyDescent="0.3">
      <c r="A21" t="s">
        <v>125</v>
      </c>
      <c r="B21">
        <f>COUNTIFS(Table2[Sub-Sector],Table3[[#This Row],[Sub-Sector]])</f>
        <v>8</v>
      </c>
      <c r="C21" s="1">
        <f>COUNTIFS(Table2[Sub-Sector],Table3[[#This Row],[Sub-Sector]],Table2[Uptrend],"Uptrend")/Table3[[#This Row],[Count]]</f>
        <v>0.5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0.25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0.625</v>
      </c>
      <c r="H21" s="1">
        <f>COUNTIFS(Table2[Sub-Sector],Table3[[#This Row],[Sub-Sector]],Table2[RSI Exponential â€“ 14D],"&gt;=50")/Table3[[#This Row],[Count]]</f>
        <v>0.25</v>
      </c>
      <c r="I21" s="1">
        <f>COUNTIFS(Table2[Sub-Sector],Table3[[#This Row],[Sub-Sector]],Table2[Relative Volume],"&gt;=1")/Table3[[#This Row],[Count]]</f>
        <v>0.25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0.875</v>
      </c>
      <c r="L21" s="1">
        <f>COUNTIFS(Table2[Sub-Sector],Table3[[#This Row],[Sub-Sector]],Table2[% Away From Current Week Low],"&gt;=0.05")/Table3[[#This Row],[Count]]</f>
        <v>0.125</v>
      </c>
      <c r="M21" s="1">
        <f>COUNTIFS(Table2[Sub-Sector],Table3[[#This Row],[Sub-Sector]],Table2[% Away From Current Week High],"&lt;=0.05")/Table3[[#This Row],[Count]]</f>
        <v>0.25</v>
      </c>
      <c r="N21" s="1">
        <f>COUNTIFS(Table2[Sub-Sector],Table3[[#This Row],[Sub-Sector]],Table2[% Away From Current Month Low],"&gt;=0.05")/Table3[[#This Row],[Count]]</f>
        <v>0.375</v>
      </c>
      <c r="O21" s="1">
        <f>COUNTIFS(Table2[Sub-Sector],Table3[[#This Row],[Sub-Sector]],Table2[% Away From Current Month High],"&lt;=0.05")/Table3[[#This Row],[Count]]</f>
        <v>0.125</v>
      </c>
      <c r="P21" s="1">
        <f>COUNTIFS(Table2[Sub-Sector],Table3[[#This Row],[Sub-Sector]],Table2[% Away From 52W High],"&lt;=10")/Table3[[#This Row],[Count]]</f>
        <v>0.25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0.25</v>
      </c>
      <c r="S21" s="1">
        <f>COUNTIFS(Table2[Sub-Sector],Table3[[#This Row],[Sub-Sector]],Table2[% Price above 50 EMA],"&gt;=0")/Table3[[#This Row],[Count]]</f>
        <v>0.125</v>
      </c>
      <c r="T21" s="1">
        <f>COUNTIFS(Table2[Sub-Sector],Table3[[#This Row],[Sub-Sector]],Table2[% Price above 200 EMA],"&gt;=0")/Table3[[#This Row],[Count]]</f>
        <v>0.625</v>
      </c>
      <c r="U21" s="1">
        <f>COUNTIFS(Table2[Sub-Sector],Table3[[#This Row],[Sub-Sector]],Table2[Rate of Change - Zone],"Positive")/Table3[[#This Row],[Count]]</f>
        <v>0.25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297.5</v>
      </c>
      <c r="X21">
        <f>_xlfn.RANK.AVG(Table3[[#This Row],[Score]],Table3[Score],1)</f>
        <v>23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21">
        <f>_xlfn.RANK.AVG(Table3[[#This Row],[Score 2 ]],Table3[[Score 2 ]],1)</f>
        <v>20</v>
      </c>
    </row>
    <row r="22" spans="1:26" x14ac:dyDescent="0.3">
      <c r="A22" t="s">
        <v>537</v>
      </c>
      <c r="B22">
        <f>COUNTIFS(Table2[Sub-Sector],Table3[[#This Row],[Sub-Sector]])</f>
        <v>9</v>
      </c>
      <c r="C22" s="1">
        <f>COUNTIFS(Table2[Sub-Sector],Table3[[#This Row],[Sub-Sector]],Table2[Uptrend],"Uptrend")/Table3[[#This Row],[Count]]</f>
        <v>0.77777777777777779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0.44444444444444442</v>
      </c>
      <c r="F22" s="1">
        <f>COUNTIFS(Table2[Sub-Sector],Table3[[#This Row],[Sub-Sector]],Table2[6M Return vs Nifty],"&gt;=10")/Table3[[#This Row],[Count]]</f>
        <v>0.33333333333333331</v>
      </c>
      <c r="G22" s="1">
        <f>COUNTIFS(Table2[Sub-Sector],Table3[[#This Row],[Sub-Sector]],Table2[1Y Return vs Nifty],"&gt;=10")/Table3[[#This Row],[Count]]</f>
        <v>0.44444444444444442</v>
      </c>
      <c r="H22" s="1">
        <f>COUNTIFS(Table2[Sub-Sector],Table3[[#This Row],[Sub-Sector]],Table2[RSI Exponential â€“ 14D],"&gt;=50")/Table3[[#This Row],[Count]]</f>
        <v>0</v>
      </c>
      <c r="I22" s="1">
        <f>COUNTIFS(Table2[Sub-Sector],Table3[[#This Row],[Sub-Sector]],Table2[Relative Volume],"&gt;=1")/Table3[[#This Row],[Count]]</f>
        <v>0.55555555555555558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0.88888888888888884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0.1111111111111111</v>
      </c>
      <c r="N22" s="1">
        <f>COUNTIFS(Table2[Sub-Sector],Table3[[#This Row],[Sub-Sector]],Table2[% Away From Current Month Low],"&gt;=0.05")/Table3[[#This Row],[Count]]</f>
        <v>0.44444444444444442</v>
      </c>
      <c r="O22" s="1">
        <f>COUNTIFS(Table2[Sub-Sector],Table3[[#This Row],[Sub-Sector]],Table2[% Away From Current Month High],"&lt;=0.05")/Table3[[#This Row],[Count]]</f>
        <v>0</v>
      </c>
      <c r="P22" s="1">
        <f>COUNTIFS(Table2[Sub-Sector],Table3[[#This Row],[Sub-Sector]],Table2[% Away From 52W High],"&lt;=10")/Table3[[#This Row],[Count]]</f>
        <v>0.1111111111111111</v>
      </c>
      <c r="Q22" s="1">
        <f>COUNTIFS(Table2[Sub-Sector],Table3[[#This Row],[Sub-Sector]],Table2[% Away From 52W Low],"&gt;=10")/Table3[[#This Row],[Count]]</f>
        <v>0.88888888888888884</v>
      </c>
      <c r="R22" s="1">
        <f>COUNTIFS(Table2[Sub-Sector],Table3[[#This Row],[Sub-Sector]],Table2[% Price above 20 EMA],"&gt;=0")/Table3[[#This Row],[Count]]</f>
        <v>0.22222222222222221</v>
      </c>
      <c r="S22" s="1">
        <f>COUNTIFS(Table2[Sub-Sector],Table3[[#This Row],[Sub-Sector]],Table2[% Price above 50 EMA],"&gt;=0")/Table3[[#This Row],[Count]]</f>
        <v>0.44444444444444442</v>
      </c>
      <c r="T22" s="1">
        <f>COUNTIFS(Table2[Sub-Sector],Table3[[#This Row],[Sub-Sector]],Table2[% Price above 200 EMA],"&gt;=0")/Table3[[#This Row],[Count]]</f>
        <v>0.77777777777777779</v>
      </c>
      <c r="U22" s="1">
        <f>COUNTIFS(Table2[Sub-Sector],Table3[[#This Row],[Sub-Sector]],Table2[Rate of Change - Zone],"Positive")/Table3[[#This Row],[Count]]</f>
        <v>0.44444444444444442</v>
      </c>
      <c r="V22" s="1">
        <f>COUNTIFS(Table2[Sub-Sector],Table3[[#This Row],[Sub-Sector]],Table2[Sharpe Ratio],"&gt;=0.10")/Table3[[#This Row],[Count]]</f>
        <v>0.22222222222222221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</v>
      </c>
      <c r="X22">
        <f>_xlfn.RANK.AVG(Table3[[#This Row],[Score]],Table3[Score],1)</f>
        <v>17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2">
        <f>_xlfn.RANK.AVG(Table3[[#This Row],[Score 2 ]],Table3[[Score 2 ]],1)</f>
        <v>21</v>
      </c>
    </row>
    <row r="23" spans="1:26" x14ac:dyDescent="0.3">
      <c r="A23" t="s">
        <v>300</v>
      </c>
      <c r="B23">
        <f>COUNTIFS(Table2[Sub-Sector],Table3[[#This Row],[Sub-Sector]])</f>
        <v>11</v>
      </c>
      <c r="C23" s="1">
        <f>COUNTIFS(Table2[Sub-Sector],Table3[[#This Row],[Sub-Sector]],Table2[Uptrend],"Uptrend")/Table3[[#This Row],[Count]]</f>
        <v>0.63636363636363635</v>
      </c>
      <c r="D23" s="1">
        <f>COUNTIFS(Table2[Sub-Sector],Table3[[#This Row],[Sub-Sector]],Table2[1W Return vs Nifty],"&gt;=5")/Table3[[#This Row],[Count]]</f>
        <v>9.0909090909090912E-2</v>
      </c>
      <c r="E23" s="1">
        <f>COUNTIFS(Table2[Sub-Sector],Table3[[#This Row],[Sub-Sector]],Table2[1M Return vs Nifty],"&gt;=5")/Table3[[#This Row],[Count]]</f>
        <v>0.45454545454545453</v>
      </c>
      <c r="F23" s="1">
        <f>COUNTIFS(Table2[Sub-Sector],Table3[[#This Row],[Sub-Sector]],Table2[6M Return vs Nifty],"&gt;=10")/Table3[[#This Row],[Count]]</f>
        <v>0.72727272727272729</v>
      </c>
      <c r="G23" s="1">
        <f>COUNTIFS(Table2[Sub-Sector],Table3[[#This Row],[Sub-Sector]],Table2[1Y Return vs Nifty],"&gt;=10")/Table3[[#This Row],[Count]]</f>
        <v>0.63636363636363635</v>
      </c>
      <c r="H23" s="1">
        <f>COUNTIFS(Table2[Sub-Sector],Table3[[#This Row],[Sub-Sector]],Table2[RSI Exponential â€“ 14D],"&gt;=50")/Table3[[#This Row],[Count]]</f>
        <v>0.18181818181818182</v>
      </c>
      <c r="I23" s="1">
        <f>COUNTIFS(Table2[Sub-Sector],Table3[[#This Row],[Sub-Sector]],Table2[Relative Volume],"&gt;=1")/Table3[[#This Row],[Count]]</f>
        <v>0.18181818181818182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0.81818181818181823</v>
      </c>
      <c r="L23" s="1">
        <f>COUNTIFS(Table2[Sub-Sector],Table3[[#This Row],[Sub-Sector]],Table2[% Away From Current Week Low],"&gt;=0.05")/Table3[[#This Row],[Count]]</f>
        <v>9.0909090909090912E-2</v>
      </c>
      <c r="M23" s="1">
        <f>COUNTIFS(Table2[Sub-Sector],Table3[[#This Row],[Sub-Sector]],Table2[% Away From Current Week High],"&lt;=0.05")/Table3[[#This Row],[Count]]</f>
        <v>0.36363636363636365</v>
      </c>
      <c r="N23" s="1">
        <f>COUNTIFS(Table2[Sub-Sector],Table3[[#This Row],[Sub-Sector]],Table2[% Away From Current Month Low],"&gt;=0.05")/Table3[[#This Row],[Count]]</f>
        <v>0.27272727272727271</v>
      </c>
      <c r="O23" s="1">
        <f>COUNTIFS(Table2[Sub-Sector],Table3[[#This Row],[Sub-Sector]],Table2[% Away From Current Month High],"&lt;=0.05")/Table3[[#This Row],[Count]]</f>
        <v>9.0909090909090912E-2</v>
      </c>
      <c r="P23" s="1">
        <f>COUNTIFS(Table2[Sub-Sector],Table3[[#This Row],[Sub-Sector]],Table2[% Away From 52W High],"&lt;=10")/Table3[[#This Row],[Count]]</f>
        <v>0.27272727272727271</v>
      </c>
      <c r="Q23" s="1">
        <f>COUNTIFS(Table2[Sub-Sector],Table3[[#This Row],[Sub-Sector]],Table2[% Away From 52W Low],"&gt;=10")/Table3[[#This Row],[Count]]</f>
        <v>0.90909090909090906</v>
      </c>
      <c r="R23" s="1">
        <f>COUNTIFS(Table2[Sub-Sector],Table3[[#This Row],[Sub-Sector]],Table2[% Price above 20 EMA],"&gt;=0")/Table3[[#This Row],[Count]]</f>
        <v>0.18181818181818182</v>
      </c>
      <c r="S23" s="1">
        <f>COUNTIFS(Table2[Sub-Sector],Table3[[#This Row],[Sub-Sector]],Table2[% Price above 50 EMA],"&gt;=0")/Table3[[#This Row],[Count]]</f>
        <v>0.45454545454545453</v>
      </c>
      <c r="T23" s="1">
        <f>COUNTIFS(Table2[Sub-Sector],Table3[[#This Row],[Sub-Sector]],Table2[% Price above 200 EMA],"&gt;=0")/Table3[[#This Row],[Count]]</f>
        <v>0.72727272727272729</v>
      </c>
      <c r="U23" s="1">
        <f>COUNTIFS(Table2[Sub-Sector],Table3[[#This Row],[Sub-Sector]],Table2[Rate of Change - Zone],"Positive")/Table3[[#This Row],[Count]]</f>
        <v>0.18181818181818182</v>
      </c>
      <c r="V23" s="1">
        <f>COUNTIFS(Table2[Sub-Sector],Table3[[#This Row],[Sub-Sector]],Table2[Sharpe Ratio],"&gt;=0.10")/Table3[[#This Row],[Count]]</f>
        <v>0.27272727272727271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218.5</v>
      </c>
      <c r="X23">
        <f>_xlfn.RANK.AVG(Table3[[#This Row],[Score]],Table3[Score],1)</f>
        <v>12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3">
        <f>_xlfn.RANK.AVG(Table3[[#This Row],[Score 2 ]],Table3[[Score 2 ]],1)</f>
        <v>22</v>
      </c>
    </row>
    <row r="24" spans="1:26" x14ac:dyDescent="0.3">
      <c r="A24" t="s">
        <v>249</v>
      </c>
      <c r="B24">
        <f>COUNTIFS(Table2[Sub-Sector],Table3[[#This Row],[Sub-Sector]])</f>
        <v>14</v>
      </c>
      <c r="C24" s="1">
        <f>COUNTIFS(Table2[Sub-Sector],Table3[[#This Row],[Sub-Sector]],Table2[Uptrend],"Uptrend")/Table3[[#This Row],[Count]]</f>
        <v>0.8571428571428571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0.42857142857142855</v>
      </c>
      <c r="F24" s="1">
        <f>COUNTIFS(Table2[Sub-Sector],Table3[[#This Row],[Sub-Sector]],Table2[6M Return vs Nifty],"&gt;=10")/Table3[[#This Row],[Count]]</f>
        <v>0.35714285714285715</v>
      </c>
      <c r="G24" s="1">
        <f>COUNTIFS(Table2[Sub-Sector],Table3[[#This Row],[Sub-Sector]],Table2[1Y Return vs Nifty],"&gt;=10")/Table3[[#This Row],[Count]]</f>
        <v>0.5714285714285714</v>
      </c>
      <c r="H24" s="1">
        <f>COUNTIFS(Table2[Sub-Sector],Table3[[#This Row],[Sub-Sector]],Table2[RSI Exponential â€“ 14D],"&gt;=50")/Table3[[#This Row],[Count]]</f>
        <v>0.21428571428571427</v>
      </c>
      <c r="I24" s="1">
        <f>COUNTIFS(Table2[Sub-Sector],Table3[[#This Row],[Sub-Sector]],Table2[Relative Volume],"&gt;=1")/Table3[[#This Row],[Count]]</f>
        <v>0.2857142857142857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0.9285714285714286</v>
      </c>
      <c r="L24" s="1">
        <f>COUNTIFS(Table2[Sub-Sector],Table3[[#This Row],[Sub-Sector]],Table2[% Away From Current Week Low],"&gt;=0.05")/Table3[[#This Row],[Count]]</f>
        <v>0.2857142857142857</v>
      </c>
      <c r="M24" s="1">
        <f>COUNTIFS(Table2[Sub-Sector],Table3[[#This Row],[Sub-Sector]],Table2[% Away From Current Week High],"&lt;=0.05")/Table3[[#This Row],[Count]]</f>
        <v>0.7142857142857143</v>
      </c>
      <c r="N24" s="1">
        <f>COUNTIFS(Table2[Sub-Sector],Table3[[#This Row],[Sub-Sector]],Table2[% Away From Current Month Low],"&gt;=0.05")/Table3[[#This Row],[Count]]</f>
        <v>0.2857142857142857</v>
      </c>
      <c r="O24" s="1">
        <f>COUNTIFS(Table2[Sub-Sector],Table3[[#This Row],[Sub-Sector]],Table2[% Away From Current Month High],"&lt;=0.05")/Table3[[#This Row],[Count]]</f>
        <v>0.2857142857142857</v>
      </c>
      <c r="P24" s="1">
        <f>COUNTIFS(Table2[Sub-Sector],Table3[[#This Row],[Sub-Sector]],Table2[% Away From 52W High],"&lt;=10")/Table3[[#This Row],[Count]]</f>
        <v>0.35714285714285715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0.2857142857142857</v>
      </c>
      <c r="S24" s="1">
        <f>COUNTIFS(Table2[Sub-Sector],Table3[[#This Row],[Sub-Sector]],Table2[% Price above 50 EMA],"&gt;=0")/Table3[[#This Row],[Count]]</f>
        <v>0.5</v>
      </c>
      <c r="T24" s="1">
        <f>COUNTIFS(Table2[Sub-Sector],Table3[[#This Row],[Sub-Sector]],Table2[% Price above 200 EMA],"&gt;=0")/Table3[[#This Row],[Count]]</f>
        <v>0.9285714285714286</v>
      </c>
      <c r="U24" s="1">
        <f>COUNTIFS(Table2[Sub-Sector],Table3[[#This Row],[Sub-Sector]],Table2[Rate of Change - Zone],"Positive")/Table3[[#This Row],[Count]]</f>
        <v>0.35714285714285715</v>
      </c>
      <c r="V24" s="1">
        <f>COUNTIFS(Table2[Sub-Sector],Table3[[#This Row],[Sub-Sector]],Table2[Sharpe Ratio],"&gt;=0.10")/Table3[[#This Row],[Count]]</f>
        <v>0.42857142857142855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</v>
      </c>
      <c r="X24">
        <f>_xlfn.RANK.AVG(Table3[[#This Row],[Score]],Table3[Score],1)</f>
        <v>18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4">
        <f>_xlfn.RANK.AVG(Table3[[#This Row],[Score 2 ]],Table3[[Score 2 ]],1)</f>
        <v>23</v>
      </c>
    </row>
    <row r="25" spans="1:26" x14ac:dyDescent="0.3">
      <c r="A25" t="s">
        <v>92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0.66666666666666663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</v>
      </c>
      <c r="F25" s="1">
        <f>COUNTIFS(Table2[Sub-Sector],Table3[[#This Row],[Sub-Sector]],Table2[6M Return vs Nifty],"&gt;=10")/Table3[[#This Row],[Count]]</f>
        <v>0.33333333333333331</v>
      </c>
      <c r="G25" s="1">
        <f>COUNTIFS(Table2[Sub-Sector],Table3[[#This Row],[Sub-Sector]],Table2[1Y Return vs Nifty],"&gt;=10")/Table3[[#This Row],[Count]]</f>
        <v>1</v>
      </c>
      <c r="H25" s="1">
        <f>COUNTIFS(Table2[Sub-Sector],Table3[[#This Row],[Sub-Sector]],Table2[RSI Exponential â€“ 14D],"&gt;=50")/Table3[[#This Row],[Count]]</f>
        <v>0</v>
      </c>
      <c r="I25" s="1">
        <f>COUNTIFS(Table2[Sub-Sector],Table3[[#This Row],[Sub-Sector]],Table2[Relative Volume],"&gt;=1")/Table3[[#This Row],[Count]]</f>
        <v>0.66666666666666663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0.66666666666666663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0.33333333333333331</v>
      </c>
      <c r="N25" s="1">
        <f>COUNTIFS(Table2[Sub-Sector],Table3[[#This Row],[Sub-Sector]],Table2[% Away From Current Month Low],"&gt;=0.05")/Table3[[#This Row],[Count]]</f>
        <v>0</v>
      </c>
      <c r="O25" s="1">
        <f>COUNTIFS(Table2[Sub-Sector],Table3[[#This Row],[Sub-Sector]],Table2[% Away From Current Month High],"&lt;=0.05")/Table3[[#This Row],[Count]]</f>
        <v>0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</v>
      </c>
      <c r="S25" s="1">
        <f>COUNTIFS(Table2[Sub-Sector],Table3[[#This Row],[Sub-Sector]],Table2[% Price above 50 EMA],"&gt;=0")/Table3[[#This Row],[Count]]</f>
        <v>0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</v>
      </c>
      <c r="V25" s="1">
        <f>COUNTIFS(Table2[Sub-Sector],Table3[[#This Row],[Sub-Sector]],Table2[Sharpe Ratio],"&gt;=0.10")/Table3[[#This Row],[Count]]</f>
        <v>0.66666666666666663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25">
        <f>_xlfn.RANK.AVG(Table3[[#This Row],[Score]],Table3[Score],1)</f>
        <v>40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25">
        <f>_xlfn.RANK.AVG(Table3[[#This Row],[Score 2 ]],Table3[[Score 2 ]],1)</f>
        <v>24.5</v>
      </c>
    </row>
    <row r="26" spans="1:26" x14ac:dyDescent="0.3">
      <c r="A26" t="s">
        <v>122</v>
      </c>
      <c r="B26">
        <f>COUNTIFS(Table2[Sub-Sector],Table3[[#This Row],[Sub-Sector]])</f>
        <v>4</v>
      </c>
      <c r="C26" s="1">
        <f>COUNTIFS(Table2[Sub-Sector],Table3[[#This Row],[Sub-Sector]],Table2[Uptrend],"Uptrend")/Table3[[#This Row],[Count]]</f>
        <v>0.25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0.25</v>
      </c>
      <c r="F26" s="1">
        <f>COUNTIFS(Table2[Sub-Sector],Table3[[#This Row],[Sub-Sector]],Table2[6M Return vs Nifty],"&gt;=10")/Table3[[#This Row],[Count]]</f>
        <v>0.25</v>
      </c>
      <c r="G26" s="1">
        <f>COUNTIFS(Table2[Sub-Sector],Table3[[#This Row],[Sub-Sector]],Table2[1Y Return vs Nifty],"&gt;=10")/Table3[[#This Row],[Count]]</f>
        <v>0.75</v>
      </c>
      <c r="H26" s="1">
        <f>COUNTIFS(Table2[Sub-Sector],Table3[[#This Row],[Sub-Sector]],Table2[RSI Exponential â€“ 14D],"&gt;=50")/Table3[[#This Row],[Count]]</f>
        <v>0.5</v>
      </c>
      <c r="I26" s="1">
        <f>COUNTIFS(Table2[Sub-Sector],Table3[[#This Row],[Sub-Sector]],Table2[Relative Volume],"&gt;=1")/Table3[[#This Row],[Count]]</f>
        <v>0.25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0.5</v>
      </c>
      <c r="M26" s="1">
        <f>COUNTIFS(Table2[Sub-Sector],Table3[[#This Row],[Sub-Sector]],Table2[% Away From Current Week High],"&lt;=0.05")/Table3[[#This Row],[Count]]</f>
        <v>0.5</v>
      </c>
      <c r="N26" s="1">
        <f>COUNTIFS(Table2[Sub-Sector],Table3[[#This Row],[Sub-Sector]],Table2[% Away From Current Month Low],"&gt;=0.05")/Table3[[#This Row],[Count]]</f>
        <v>0.5</v>
      </c>
      <c r="O26" s="1">
        <f>COUNTIFS(Table2[Sub-Sector],Table3[[#This Row],[Sub-Sector]],Table2[% Away From Current Month High],"&lt;=0.05")/Table3[[#This Row],[Count]]</f>
        <v>0.5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0.5</v>
      </c>
      <c r="S26" s="1">
        <f>COUNTIFS(Table2[Sub-Sector],Table3[[#This Row],[Sub-Sector]],Table2[% Price above 50 EMA],"&gt;=0")/Table3[[#This Row],[Count]]</f>
        <v>0.25</v>
      </c>
      <c r="T26" s="1">
        <f>COUNTIFS(Table2[Sub-Sector],Table3[[#This Row],[Sub-Sector]],Table2[% Price above 200 EMA],"&gt;=0")/Table3[[#This Row],[Count]]</f>
        <v>0.5</v>
      </c>
      <c r="U26" s="1">
        <f>COUNTIFS(Table2[Sub-Sector],Table3[[#This Row],[Sub-Sector]],Table2[Rate of Change - Zone],"Positive")/Table3[[#This Row],[Count]]</f>
        <v>0.5</v>
      </c>
      <c r="V26" s="1">
        <f>COUNTIFS(Table2[Sub-Sector],Table3[[#This Row],[Sub-Sector]],Table2[Sharpe Ratio],"&gt;=0.10")/Table3[[#This Row],[Count]]</f>
        <v>0.5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338.5</v>
      </c>
      <c r="X26">
        <f>_xlfn.RANK.AVG(Table3[[#This Row],[Score]],Table3[Score],1)</f>
        <v>35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26">
        <f>_xlfn.RANK.AVG(Table3[[#This Row],[Score 2 ]],Table3[[Score 2 ]],1)</f>
        <v>24.5</v>
      </c>
    </row>
    <row r="27" spans="1:26" x14ac:dyDescent="0.3">
      <c r="A27" t="s">
        <v>135</v>
      </c>
      <c r="B27">
        <f>COUNTIFS(Table2[Sub-Sector],Table3[[#This Row],[Sub-Sector]])</f>
        <v>20</v>
      </c>
      <c r="C27" s="1">
        <f>COUNTIFS(Table2[Sub-Sector],Table3[[#This Row],[Sub-Sector]],Table2[Uptrend],"Uptrend")/Table3[[#This Row],[Count]]</f>
        <v>0.25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0.1</v>
      </c>
      <c r="F27" s="1">
        <f>COUNTIFS(Table2[Sub-Sector],Table3[[#This Row],[Sub-Sector]],Table2[6M Return vs Nifty],"&gt;=10")/Table3[[#This Row],[Count]]</f>
        <v>0.3</v>
      </c>
      <c r="G27" s="1">
        <f>COUNTIFS(Table2[Sub-Sector],Table3[[#This Row],[Sub-Sector]],Table2[1Y Return vs Nifty],"&gt;=10")/Table3[[#This Row],[Count]]</f>
        <v>0.8</v>
      </c>
      <c r="H27" s="1">
        <f>COUNTIFS(Table2[Sub-Sector],Table3[[#This Row],[Sub-Sector]],Table2[RSI Exponential â€“ 14D],"&gt;=50")/Table3[[#This Row],[Count]]</f>
        <v>0.1</v>
      </c>
      <c r="I27" s="1">
        <f>COUNTIFS(Table2[Sub-Sector],Table3[[#This Row],[Sub-Sector]],Table2[Relative Volume],"&gt;=1")/Table3[[#This Row],[Count]]</f>
        <v>0.35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0.85</v>
      </c>
      <c r="L27" s="1">
        <f>COUNTIFS(Table2[Sub-Sector],Table3[[#This Row],[Sub-Sector]],Table2[% Away From Current Week Low],"&gt;=0.05")/Table3[[#This Row],[Count]]</f>
        <v>0.05</v>
      </c>
      <c r="M27" s="1">
        <f>COUNTIFS(Table2[Sub-Sector],Table3[[#This Row],[Sub-Sector]],Table2[% Away From Current Week High],"&lt;=0.05")/Table3[[#This Row],[Count]]</f>
        <v>0.1</v>
      </c>
      <c r="N27" s="1">
        <f>COUNTIFS(Table2[Sub-Sector],Table3[[#This Row],[Sub-Sector]],Table2[% Away From Current Month Low],"&gt;=0.05")/Table3[[#This Row],[Count]]</f>
        <v>0.2</v>
      </c>
      <c r="O27" s="1">
        <f>COUNTIFS(Table2[Sub-Sector],Table3[[#This Row],[Sub-Sector]],Table2[% Away From Current Month High],"&lt;=0.05")/Table3[[#This Row],[Count]]</f>
        <v>0.05</v>
      </c>
      <c r="P27" s="1">
        <f>COUNTIFS(Table2[Sub-Sector],Table3[[#This Row],[Sub-Sector]],Table2[% Away From 52W High],"&lt;=10")/Table3[[#This Row],[Count]]</f>
        <v>0.05</v>
      </c>
      <c r="Q27" s="1">
        <f>COUNTIFS(Table2[Sub-Sector],Table3[[#This Row],[Sub-Sector]],Table2[% Away From 52W Low],"&gt;=10")/Table3[[#This Row],[Count]]</f>
        <v>0.9</v>
      </c>
      <c r="R27" s="1">
        <f>COUNTIFS(Table2[Sub-Sector],Table3[[#This Row],[Sub-Sector]],Table2[% Price above 20 EMA],"&gt;=0")/Table3[[#This Row],[Count]]</f>
        <v>0.1</v>
      </c>
      <c r="S27" s="1">
        <f>COUNTIFS(Table2[Sub-Sector],Table3[[#This Row],[Sub-Sector]],Table2[% Price above 50 EMA],"&gt;=0")/Table3[[#This Row],[Count]]</f>
        <v>0.15</v>
      </c>
      <c r="T27" s="1">
        <f>COUNTIFS(Table2[Sub-Sector],Table3[[#This Row],[Sub-Sector]],Table2[% Price above 200 EMA],"&gt;=0")/Table3[[#This Row],[Count]]</f>
        <v>0.6</v>
      </c>
      <c r="U27" s="1">
        <f>COUNTIFS(Table2[Sub-Sector],Table3[[#This Row],[Sub-Sector]],Table2[Rate of Change - Zone],"Positive")/Table3[[#This Row],[Count]]</f>
        <v>0.2</v>
      </c>
      <c r="V27" s="1">
        <f>COUNTIFS(Table2[Sub-Sector],Table3[[#This Row],[Sub-Sector]],Table2[Sharpe Ratio],"&gt;=0.10")/Table3[[#This Row],[Count]]</f>
        <v>0.45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27">
        <f>_xlfn.RANK.AVG(Table3[[#This Row],[Score]],Table3[Score],1)</f>
        <v>41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7">
        <f>_xlfn.RANK.AVG(Table3[[#This Row],[Score 2 ]],Table3[[Score 2 ]],1)</f>
        <v>26</v>
      </c>
    </row>
    <row r="28" spans="1:26" x14ac:dyDescent="0.3">
      <c r="A28" t="s">
        <v>138</v>
      </c>
      <c r="B28">
        <f>COUNTIFS(Table2[Sub-Sector],Table3[[#This Row],[Sub-Sector]])</f>
        <v>6</v>
      </c>
      <c r="C28" s="1">
        <f>COUNTIFS(Table2[Sub-Sector],Table3[[#This Row],[Sub-Sector]],Table2[Uptrend],"Uptrend")/Table3[[#This Row],[Count]]</f>
        <v>0.5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0.5</v>
      </c>
      <c r="F28" s="1">
        <f>COUNTIFS(Table2[Sub-Sector],Table3[[#This Row],[Sub-Sector]],Table2[6M Return vs Nifty],"&gt;=10")/Table3[[#This Row],[Count]]</f>
        <v>0.33333333333333331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0.33333333333333331</v>
      </c>
      <c r="I28" s="1">
        <f>COUNTIFS(Table2[Sub-Sector],Table3[[#This Row],[Sub-Sector]],Table2[Relative Volume],"&gt;=1")/Table3[[#This Row],[Count]]</f>
        <v>0.33333333333333331</v>
      </c>
      <c r="J28" s="1">
        <f>COUNTIFS(Table2[Sub-Sector],Table3[[#This Row],[Sub-Sector]],Table2[% Away From Day Low],"&gt;=0.05")/Table3[[#This Row],[Count]]</f>
        <v>0.16666666666666666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0.33333333333333331</v>
      </c>
      <c r="M28" s="1">
        <f>COUNTIFS(Table2[Sub-Sector],Table3[[#This Row],[Sub-Sector]],Table2[% Away From Current Week High],"&lt;=0.05")/Table3[[#This Row],[Count]]</f>
        <v>0.66666666666666663</v>
      </c>
      <c r="N28" s="1">
        <f>COUNTIFS(Table2[Sub-Sector],Table3[[#This Row],[Sub-Sector]],Table2[% Away From Current Month Low],"&gt;=0.05")/Table3[[#This Row],[Count]]</f>
        <v>0.66666666666666663</v>
      </c>
      <c r="O28" s="1">
        <f>COUNTIFS(Table2[Sub-Sector],Table3[[#This Row],[Sub-Sector]],Table2[% Away From Current Month High],"&lt;=0.05")/Table3[[#This Row],[Count]]</f>
        <v>0.16666666666666666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0.83333333333333337</v>
      </c>
      <c r="R28" s="1">
        <f>COUNTIFS(Table2[Sub-Sector],Table3[[#This Row],[Sub-Sector]],Table2[% Price above 20 EMA],"&gt;=0")/Table3[[#This Row],[Count]]</f>
        <v>0.33333333333333331</v>
      </c>
      <c r="S28" s="1">
        <f>COUNTIFS(Table2[Sub-Sector],Table3[[#This Row],[Sub-Sector]],Table2[% Price above 50 EMA],"&gt;=0")/Table3[[#This Row],[Count]]</f>
        <v>0.66666666666666663</v>
      </c>
      <c r="T28" s="1">
        <f>COUNTIFS(Table2[Sub-Sector],Table3[[#This Row],[Sub-Sector]],Table2[% Price above 200 EMA],"&gt;=0")/Table3[[#This Row],[Count]]</f>
        <v>0.83333333333333337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0.5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</v>
      </c>
      <c r="X28">
        <f>_xlfn.RANK.AVG(Table3[[#This Row],[Score]],Table3[Score],1)</f>
        <v>22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28">
        <f>_xlfn.RANK.AVG(Table3[[#This Row],[Score 2 ]],Table3[[Score 2 ]],1)</f>
        <v>27</v>
      </c>
    </row>
    <row r="29" spans="1:26" x14ac:dyDescent="0.3">
      <c r="A29" t="s">
        <v>740</v>
      </c>
      <c r="B29">
        <f>COUNTIFS(Table2[Sub-Sector],Table3[[#This Row],[Sub-Sector]])</f>
        <v>4</v>
      </c>
      <c r="C29" s="1">
        <f>COUNTIFS(Table2[Sub-Sector],Table3[[#This Row],[Sub-Sector]],Table2[Uptrend],"Uptrend")/Table3[[#This Row],[Count]]</f>
        <v>0</v>
      </c>
      <c r="D29" s="1">
        <f>COUNTIFS(Table2[Sub-Sector],Table3[[#This Row],[Sub-Sector]],Table2[1W Return vs Nifty],"&gt;=5")/Table3[[#This Row],[Count]]</f>
        <v>0.25</v>
      </c>
      <c r="E29" s="1">
        <f>COUNTIFS(Table2[Sub-Sector],Table3[[#This Row],[Sub-Sector]],Table2[1M Return vs Nifty],"&gt;=5")/Table3[[#This Row],[Count]]</f>
        <v>0.25</v>
      </c>
      <c r="F29" s="1">
        <f>COUNTIFS(Table2[Sub-Sector],Table3[[#This Row],[Sub-Sector]],Table2[6M Return vs Nifty],"&gt;=10")/Table3[[#This Row],[Count]]</f>
        <v>0.5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0.25</v>
      </c>
      <c r="I29" s="1">
        <f>COUNTIFS(Table2[Sub-Sector],Table3[[#This Row],[Sub-Sector]],Table2[Relative Volume],"&gt;=1")/Table3[[#This Row],[Count]]</f>
        <v>0.25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0.75</v>
      </c>
      <c r="L29" s="1">
        <f>COUNTIFS(Table2[Sub-Sector],Table3[[#This Row],[Sub-Sector]],Table2[% Away From Current Week Low],"&gt;=0.05")/Table3[[#This Row],[Count]]</f>
        <v>0.25</v>
      </c>
      <c r="M29" s="1">
        <f>COUNTIFS(Table2[Sub-Sector],Table3[[#This Row],[Sub-Sector]],Table2[% Away From Current Week High],"&lt;=0.05")/Table3[[#This Row],[Count]]</f>
        <v>0.25</v>
      </c>
      <c r="N29" s="1">
        <f>COUNTIFS(Table2[Sub-Sector],Table3[[#This Row],[Sub-Sector]],Table2[% Away From Current Month Low],"&gt;=0.05")/Table3[[#This Row],[Count]]</f>
        <v>0.5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0.5</v>
      </c>
      <c r="R29" s="1">
        <f>COUNTIFS(Table2[Sub-Sector],Table3[[#This Row],[Sub-Sector]],Table2[% Price above 20 EMA],"&gt;=0")/Table3[[#This Row],[Count]]</f>
        <v>0.25</v>
      </c>
      <c r="S29" s="1">
        <f>COUNTIFS(Table2[Sub-Sector],Table3[[#This Row],[Sub-Sector]],Table2[% Price above 50 EMA],"&gt;=0")/Table3[[#This Row],[Count]]</f>
        <v>0.25</v>
      </c>
      <c r="T29" s="1">
        <f>COUNTIFS(Table2[Sub-Sector],Table3[[#This Row],[Sub-Sector]],Table2[% Price above 200 EMA],"&gt;=0")/Table3[[#This Row],[Count]]</f>
        <v>0.25</v>
      </c>
      <c r="U29" s="1">
        <f>COUNTIFS(Table2[Sub-Sector],Table3[[#This Row],[Sub-Sector]],Table2[Rate of Change - Zone],"Positive")/Table3[[#This Row],[Count]]</f>
        <v>0.25</v>
      </c>
      <c r="V29" s="1">
        <f>COUNTIFS(Table2[Sub-Sector],Table3[[#This Row],[Sub-Sector]],Table2[Sharpe Ratio],"&gt;=0.10")/Table3[[#This Row],[Count]]</f>
        <v>0.25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29">
        <f>_xlfn.RANK.AVG(Table3[[#This Row],[Score]],Table3[Score],1)</f>
        <v>27.5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176.5</v>
      </c>
      <c r="Z29">
        <f>_xlfn.RANK.AVG(Table3[[#This Row],[Score 2 ]],Table3[[Score 2 ]],1)</f>
        <v>28</v>
      </c>
    </row>
    <row r="30" spans="1:26" x14ac:dyDescent="0.3">
      <c r="A30" t="s">
        <v>737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0.66666666666666663</v>
      </c>
      <c r="D30" s="1">
        <f>COUNTIFS(Table2[Sub-Sector],Table3[[#This Row],[Sub-Sector]],Table2[1W Return vs Nifty],"&gt;=5")/Table3[[#This Row],[Count]]</f>
        <v>0.33333333333333331</v>
      </c>
      <c r="E30" s="1">
        <f>COUNTIFS(Table2[Sub-Sector],Table3[[#This Row],[Sub-Sector]],Table2[1M Return vs Nifty],"&gt;=5")/Table3[[#This Row],[Count]]</f>
        <v>0.66666666666666663</v>
      </c>
      <c r="F30" s="1">
        <f>COUNTIFS(Table2[Sub-Sector],Table3[[#This Row],[Sub-Sector]],Table2[6M Return vs Nifty],"&gt;=10")/Table3[[#This Row],[Count]]</f>
        <v>0.33333333333333331</v>
      </c>
      <c r="G30" s="1">
        <f>COUNTIFS(Table2[Sub-Sector],Table3[[#This Row],[Sub-Sector]],Table2[1Y Return vs Nifty],"&gt;=10")/Table3[[#This Row],[Count]]</f>
        <v>1</v>
      </c>
      <c r="H30" s="1">
        <f>COUNTIFS(Table2[Sub-Sector],Table3[[#This Row],[Sub-Sector]],Table2[RSI Exponential â€“ 14D],"&gt;=50")/Table3[[#This Row],[Count]]</f>
        <v>0.66666666666666663</v>
      </c>
      <c r="I30" s="1">
        <f>COUNTIFS(Table2[Sub-Sector],Table3[[#This Row],[Sub-Sector]],Table2[Relative Volume],"&gt;=1")/Table3[[#This Row],[Count]]</f>
        <v>0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0.66666666666666663</v>
      </c>
      <c r="L30" s="1">
        <f>COUNTIFS(Table2[Sub-Sector],Table3[[#This Row],[Sub-Sector]],Table2[% Away From Current Week Low],"&gt;=0.05")/Table3[[#This Row],[Count]]</f>
        <v>0.66666666666666663</v>
      </c>
      <c r="M30" s="1">
        <f>COUNTIFS(Table2[Sub-Sector],Table3[[#This Row],[Sub-Sector]],Table2[% Away From Current Week High],"&lt;=0.05")/Table3[[#This Row],[Count]]</f>
        <v>0.33333333333333331</v>
      </c>
      <c r="N30" s="1">
        <f>COUNTIFS(Table2[Sub-Sector],Table3[[#This Row],[Sub-Sector]],Table2[% Away From Current Month Low],"&gt;=0.05")/Table3[[#This Row],[Count]]</f>
        <v>0.66666666666666663</v>
      </c>
      <c r="O30" s="1">
        <f>COUNTIFS(Table2[Sub-Sector],Table3[[#This Row],[Sub-Sector]],Table2[% Away From Current Month High],"&lt;=0.05")/Table3[[#This Row],[Count]]</f>
        <v>0.33333333333333331</v>
      </c>
      <c r="P30" s="1">
        <f>COUNTIFS(Table2[Sub-Sector],Table3[[#This Row],[Sub-Sector]],Table2[% Away From 52W High],"&lt;=10")/Table3[[#This Row],[Count]]</f>
        <v>0.33333333333333331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0.66666666666666663</v>
      </c>
      <c r="S30" s="1">
        <f>COUNTIFS(Table2[Sub-Sector],Table3[[#This Row],[Sub-Sector]],Table2[% Price above 50 EMA],"&gt;=0")/Table3[[#This Row],[Count]]</f>
        <v>0.66666666666666663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0.66666666666666663</v>
      </c>
      <c r="V30" s="1">
        <f>COUNTIFS(Table2[Sub-Sector],Table3[[#This Row],[Sub-Sector]],Table2[Sharpe Ratio],"&gt;=0.10")/Table3[[#This Row],[Count]]</f>
        <v>0.33333333333333331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212</v>
      </c>
      <c r="X30">
        <f>_xlfn.RANK.AVG(Table3[[#This Row],[Score]],Table3[Score],1)</f>
        <v>10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30">
        <f>_xlfn.RANK.AVG(Table3[[#This Row],[Score 2 ]],Table3[[Score 2 ]],1)</f>
        <v>29</v>
      </c>
    </row>
    <row r="31" spans="1:26" x14ac:dyDescent="0.3">
      <c r="A31" t="s">
        <v>171</v>
      </c>
      <c r="B31">
        <f>COUNTIFS(Table2[Sub-Sector],Table3[[#This Row],[Sub-Sector]])</f>
        <v>4</v>
      </c>
      <c r="C31" s="1">
        <f>COUNTIFS(Table2[Sub-Sector],Table3[[#This Row],[Sub-Sector]],Table2[Uptrend],"Uptrend")/Table3[[#This Row],[Count]]</f>
        <v>0.5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0.25</v>
      </c>
      <c r="F31" s="1">
        <f>COUNTIFS(Table2[Sub-Sector],Table3[[#This Row],[Sub-Sector]],Table2[6M Return vs Nifty],"&gt;=10")/Table3[[#This Row],[Count]]</f>
        <v>0.75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0.5</v>
      </c>
      <c r="I31" s="1">
        <f>COUNTIFS(Table2[Sub-Sector],Table3[[#This Row],[Sub-Sector]],Table2[Relative Volume],"&gt;=1")/Table3[[#This Row],[Count]]</f>
        <v>0</v>
      </c>
      <c r="J31" s="1">
        <f>COUNTIFS(Table2[Sub-Sector],Table3[[#This Row],[Sub-Sector]],Table2[% Away From Day Low],"&gt;=0.05")/Table3[[#This Row],[Count]]</f>
        <v>0.5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0.5</v>
      </c>
      <c r="M31" s="1">
        <f>COUNTIFS(Table2[Sub-Sector],Table3[[#This Row],[Sub-Sector]],Table2[% Away From Current Week High],"&lt;=0.05")/Table3[[#This Row],[Count]]</f>
        <v>0.5</v>
      </c>
      <c r="N31" s="1">
        <f>COUNTIFS(Table2[Sub-Sector],Table3[[#This Row],[Sub-Sector]],Table2[% Away From Current Month Low],"&gt;=0.05")/Table3[[#This Row],[Count]]</f>
        <v>1</v>
      </c>
      <c r="O31" s="1">
        <f>COUNTIFS(Table2[Sub-Sector],Table3[[#This Row],[Sub-Sector]],Table2[% Away From Current Month High],"&lt;=0.05")/Table3[[#This Row],[Count]]</f>
        <v>0.5</v>
      </c>
      <c r="P31" s="1">
        <f>COUNTIFS(Table2[Sub-Sector],Table3[[#This Row],[Sub-Sector]],Table2[% Away From 52W High],"&lt;=10")/Table3[[#This Row],[Count]]</f>
        <v>0.5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0.5</v>
      </c>
      <c r="S31" s="1">
        <f>COUNTIFS(Table2[Sub-Sector],Table3[[#This Row],[Sub-Sector]],Table2[% Price above 50 EMA],"&gt;=0")/Table3[[#This Row],[Count]]</f>
        <v>0.5</v>
      </c>
      <c r="T31" s="1">
        <f>COUNTIFS(Table2[Sub-Sector],Table3[[#This Row],[Sub-Sector]],Table2[% Price above 200 EMA],"&gt;=0")/Table3[[#This Row],[Count]]</f>
        <v>0.75</v>
      </c>
      <c r="U31" s="1">
        <f>COUNTIFS(Table2[Sub-Sector],Table3[[#This Row],[Sub-Sector]],Table2[Rate of Change - Zone],"Positive")/Table3[[#This Row],[Count]]</f>
        <v>1</v>
      </c>
      <c r="V31" s="1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31">
        <f>_xlfn.RANK.AVG(Table3[[#This Row],[Score]],Table3[Score],1)</f>
        <v>27.5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31">
        <f>_xlfn.RANK.AVG(Table3[[#This Row],[Score 2 ]],Table3[[Score 2 ]],1)</f>
        <v>30</v>
      </c>
    </row>
    <row r="32" spans="1:26" x14ac:dyDescent="0.3">
      <c r="A32" t="s">
        <v>450</v>
      </c>
      <c r="B32">
        <f>COUNTIFS(Table2[Sub-Sector],Table3[[#This Row],[Sub-Sector]])</f>
        <v>4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0.25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0.25</v>
      </c>
      <c r="H32" s="1">
        <f>COUNTIFS(Table2[Sub-Sector],Table3[[#This Row],[Sub-Sector]],Table2[RSI Exponential â€“ 14D],"&gt;=50")/Table3[[#This Row],[Count]]</f>
        <v>0.25</v>
      </c>
      <c r="I32" s="1">
        <f>COUNTIFS(Table2[Sub-Sector],Table3[[#This Row],[Sub-Sector]],Table2[Relative Volume],"&gt;=1")/Table3[[#This Row],[Count]]</f>
        <v>0.25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0.25</v>
      </c>
      <c r="M32" s="1">
        <f>COUNTIFS(Table2[Sub-Sector],Table3[[#This Row],[Sub-Sector]],Table2[% Away From Current Week High],"&lt;=0.05")/Table3[[#This Row],[Count]]</f>
        <v>0.25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0.25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0.25</v>
      </c>
      <c r="S32" s="1">
        <f>COUNTIFS(Table2[Sub-Sector],Table3[[#This Row],[Sub-Sector]],Table2[% Price above 50 EMA],"&gt;=0")/Table3[[#This Row],[Count]]</f>
        <v>0.25</v>
      </c>
      <c r="T32" s="1">
        <f>COUNTIFS(Table2[Sub-Sector],Table3[[#This Row],[Sub-Sector]],Table2[% Price above 200 EMA],"&gt;=0")/Table3[[#This Row],[Count]]</f>
        <v>0.5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0.25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318.5</v>
      </c>
      <c r="X32">
        <f>_xlfn.RANK.AVG(Table3[[#This Row],[Score]],Table3[Score],1)</f>
        <v>29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180.5</v>
      </c>
      <c r="Z32">
        <f>_xlfn.RANK.AVG(Table3[[#This Row],[Score 2 ]],Table3[[Score 2 ]],1)</f>
        <v>31</v>
      </c>
    </row>
    <row r="33" spans="1:26" x14ac:dyDescent="0.3">
      <c r="A33" t="s">
        <v>238</v>
      </c>
      <c r="B33">
        <f>COUNTIFS(Table2[Sub-Sector],Table3[[#This Row],[Sub-Sector]])</f>
        <v>5</v>
      </c>
      <c r="C33" s="1">
        <f>COUNTIFS(Table2[Sub-Sector],Table3[[#This Row],[Sub-Sector]],Table2[Uptrend],"Uptrend")/Table3[[#This Row],[Count]]</f>
        <v>0.6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0.2</v>
      </c>
      <c r="F33" s="1">
        <f>COUNTIFS(Table2[Sub-Sector],Table3[[#This Row],[Sub-Sector]],Table2[6M Return vs Nifty],"&gt;=10")/Table3[[#This Row],[Count]]</f>
        <v>0.4</v>
      </c>
      <c r="G33" s="1">
        <f>COUNTIFS(Table2[Sub-Sector],Table3[[#This Row],[Sub-Sector]],Table2[1Y Return vs Nifty],"&gt;=10")/Table3[[#This Row],[Count]]</f>
        <v>0.6</v>
      </c>
      <c r="H33" s="1">
        <f>COUNTIFS(Table2[Sub-Sector],Table3[[#This Row],[Sub-Sector]],Table2[RSI Exponential â€“ 14D],"&gt;=50")/Table3[[#This Row],[Count]]</f>
        <v>0.2</v>
      </c>
      <c r="I33" s="1">
        <f>COUNTIFS(Table2[Sub-Sector],Table3[[#This Row],[Sub-Sector]],Table2[Relative Volume],"&gt;=1")/Table3[[#This Row],[Count]]</f>
        <v>0.2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0.2</v>
      </c>
      <c r="M33" s="1">
        <f>COUNTIFS(Table2[Sub-Sector],Table3[[#This Row],[Sub-Sector]],Table2[% Away From Current Week High],"&lt;=0.05")/Table3[[#This Row],[Count]]</f>
        <v>0.4</v>
      </c>
      <c r="N33" s="1">
        <f>COUNTIFS(Table2[Sub-Sector],Table3[[#This Row],[Sub-Sector]],Table2[% Away From Current Month Low],"&gt;=0.05")/Table3[[#This Row],[Count]]</f>
        <v>0.2</v>
      </c>
      <c r="O33" s="1">
        <f>COUNTIFS(Table2[Sub-Sector],Table3[[#This Row],[Sub-Sector]],Table2[% Away From Current Month High],"&lt;=0.05")/Table3[[#This Row],[Count]]</f>
        <v>0.2</v>
      </c>
      <c r="P33" s="1">
        <f>COUNTIFS(Table2[Sub-Sector],Table3[[#This Row],[Sub-Sector]],Table2[% Away From 52W High],"&lt;=10")/Table3[[#This Row],[Count]]</f>
        <v>0.2</v>
      </c>
      <c r="Q33" s="1">
        <f>COUNTIFS(Table2[Sub-Sector],Table3[[#This Row],[Sub-Sector]],Table2[% Away From 52W Low],"&gt;=10")/Table3[[#This Row],[Count]]</f>
        <v>0.8</v>
      </c>
      <c r="R33" s="1">
        <f>COUNTIFS(Table2[Sub-Sector],Table3[[#This Row],[Sub-Sector]],Table2[% Price above 20 EMA],"&gt;=0")/Table3[[#This Row],[Count]]</f>
        <v>0.2</v>
      </c>
      <c r="S33" s="1">
        <f>COUNTIFS(Table2[Sub-Sector],Table3[[#This Row],[Sub-Sector]],Table2[% Price above 50 EMA],"&gt;=0")/Table3[[#This Row],[Count]]</f>
        <v>0.2</v>
      </c>
      <c r="T33" s="1">
        <f>COUNTIFS(Table2[Sub-Sector],Table3[[#This Row],[Sub-Sector]],Table2[% Price above 200 EMA],"&gt;=0")/Table3[[#This Row],[Count]]</f>
        <v>0.8</v>
      </c>
      <c r="U33" s="1">
        <f>COUNTIFS(Table2[Sub-Sector],Table3[[#This Row],[Sub-Sector]],Table2[Rate of Change - Zone],"Positive")/Table3[[#This Row],[Count]]</f>
        <v>0.2</v>
      </c>
      <c r="V33" s="1">
        <f>COUNTIFS(Table2[Sub-Sector],Table3[[#This Row],[Sub-Sector]],Table2[Sharpe Ratio],"&gt;=0.10")/Table3[[#This Row],[Count]]</f>
        <v>0.2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33">
        <f>_xlfn.RANK.AVG(Table3[[#This Row],[Score]],Table3[Score],1)</f>
        <v>34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3">
        <f>_xlfn.RANK.AVG(Table3[[#This Row],[Score 2 ]],Table3[[Score 2 ]],1)</f>
        <v>32</v>
      </c>
    </row>
    <row r="34" spans="1:26" x14ac:dyDescent="0.3">
      <c r="A34" t="s">
        <v>80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0.66666666666666663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0.33333333333333331</v>
      </c>
      <c r="F34" s="1">
        <f>COUNTIFS(Table2[Sub-Sector],Table3[[#This Row],[Sub-Sector]],Table2[6M Return vs Nifty],"&gt;=10")/Table3[[#This Row],[Count]]</f>
        <v>0.33333333333333331</v>
      </c>
      <c r="G34" s="1">
        <f>COUNTIFS(Table2[Sub-Sector],Table3[[#This Row],[Sub-Sector]],Table2[1Y Return vs Nifty],"&gt;=10")/Table3[[#This Row],[Count]]</f>
        <v>1</v>
      </c>
      <c r="H34" s="1">
        <f>COUNTIFS(Table2[Sub-Sector],Table3[[#This Row],[Sub-Sector]],Table2[RSI Exponential â€“ 14D],"&gt;=50")/Table3[[#This Row],[Count]]</f>
        <v>0.33333333333333331</v>
      </c>
      <c r="I34" s="1">
        <f>COUNTIFS(Table2[Sub-Sector],Table3[[#This Row],[Sub-Sector]],Table2[Relative Volume],"&gt;=1")/Table3[[#This Row],[Count]]</f>
        <v>0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0.33333333333333331</v>
      </c>
      <c r="N34" s="1">
        <f>COUNTIFS(Table2[Sub-Sector],Table3[[#This Row],[Sub-Sector]],Table2[% Away From Current Month Low],"&gt;=0.05")/Table3[[#This Row],[Count]]</f>
        <v>0.33333333333333331</v>
      </c>
      <c r="O34" s="1">
        <f>COUNTIFS(Table2[Sub-Sector],Table3[[#This Row],[Sub-Sector]],Table2[% Away From Current Month High],"&lt;=0.05")/Table3[[#This Row],[Count]]</f>
        <v>0.33333333333333331</v>
      </c>
      <c r="P34" s="1">
        <f>COUNTIFS(Table2[Sub-Sector],Table3[[#This Row],[Sub-Sector]],Table2[% Away From 52W High],"&lt;=10")/Table3[[#This Row],[Count]]</f>
        <v>0.33333333333333331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0.33333333333333331</v>
      </c>
      <c r="S34" s="1">
        <f>COUNTIFS(Table2[Sub-Sector],Table3[[#This Row],[Sub-Sector]],Table2[% Price above 50 EMA],"&gt;=0")/Table3[[#This Row],[Count]]</f>
        <v>0.33333333333333331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0.33333333333333331</v>
      </c>
      <c r="V34" s="1">
        <f>COUNTIFS(Table2[Sub-Sector],Table3[[#This Row],[Sub-Sector]],Table2[Sharpe Ratio],"&gt;=0.10")/Table3[[#This Row],[Count]]</f>
        <v>0.66666666666666663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34">
        <f>_xlfn.RANK.AVG(Table3[[#This Row],[Score]],Table3[Score],1)</f>
        <v>25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4">
        <f>_xlfn.RANK.AVG(Table3[[#This Row],[Score 2 ]],Table3[[Score 2 ]],1)</f>
        <v>33</v>
      </c>
    </row>
    <row r="35" spans="1:26" x14ac:dyDescent="0.3">
      <c r="A35" t="s">
        <v>287</v>
      </c>
      <c r="B35">
        <f>COUNTIFS(Table2[Sub-Sector],Table3[[#This Row],[Sub-Sector]])</f>
        <v>12</v>
      </c>
      <c r="C35" s="1">
        <f>COUNTIFS(Table2[Sub-Sector],Table3[[#This Row],[Sub-Sector]],Table2[Uptrend],"Uptrend")/Table3[[#This Row],[Count]]</f>
        <v>0.41666666666666669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0.25</v>
      </c>
      <c r="F35" s="1">
        <f>COUNTIFS(Table2[Sub-Sector],Table3[[#This Row],[Sub-Sector]],Table2[6M Return vs Nifty],"&gt;=10")/Table3[[#This Row],[Count]]</f>
        <v>0.33333333333333331</v>
      </c>
      <c r="G35" s="1">
        <f>COUNTIFS(Table2[Sub-Sector],Table3[[#This Row],[Sub-Sector]],Table2[1Y Return vs Nifty],"&gt;=10")/Table3[[#This Row],[Count]]</f>
        <v>0.41666666666666669</v>
      </c>
      <c r="H35" s="1">
        <f>COUNTIFS(Table2[Sub-Sector],Table3[[#This Row],[Sub-Sector]],Table2[RSI Exponential â€“ 14D],"&gt;=50")/Table3[[#This Row],[Count]]</f>
        <v>0.33333333333333331</v>
      </c>
      <c r="I35" s="1">
        <f>COUNTIFS(Table2[Sub-Sector],Table3[[#This Row],[Sub-Sector]],Table2[Relative Volume],"&gt;=1")/Table3[[#This Row],[Count]]</f>
        <v>0.33333333333333331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0.83333333333333337</v>
      </c>
      <c r="L35" s="1">
        <f>COUNTIFS(Table2[Sub-Sector],Table3[[#This Row],[Sub-Sector]],Table2[% Away From Current Week Low],"&gt;=0.05")/Table3[[#This Row],[Count]]</f>
        <v>0.25</v>
      </c>
      <c r="M35" s="1">
        <f>COUNTIFS(Table2[Sub-Sector],Table3[[#This Row],[Sub-Sector]],Table2[% Away From Current Week High],"&lt;=0.05")/Table3[[#This Row],[Count]]</f>
        <v>0.5</v>
      </c>
      <c r="N35" s="1">
        <f>COUNTIFS(Table2[Sub-Sector],Table3[[#This Row],[Sub-Sector]],Table2[% Away From Current Month Low],"&gt;=0.05")/Table3[[#This Row],[Count]]</f>
        <v>0.33333333333333331</v>
      </c>
      <c r="O35" s="1">
        <f>COUNTIFS(Table2[Sub-Sector],Table3[[#This Row],[Sub-Sector]],Table2[% Away From Current Month High],"&lt;=0.05")/Table3[[#This Row],[Count]]</f>
        <v>0.16666666666666666</v>
      </c>
      <c r="P35" s="1">
        <f>COUNTIFS(Table2[Sub-Sector],Table3[[#This Row],[Sub-Sector]],Table2[% Away From 52W High],"&lt;=10")/Table3[[#This Row],[Count]]</f>
        <v>0.25</v>
      </c>
      <c r="Q35" s="1">
        <f>COUNTIFS(Table2[Sub-Sector],Table3[[#This Row],[Sub-Sector]],Table2[% Away From 52W Low],"&gt;=10")/Table3[[#This Row],[Count]]</f>
        <v>0.83333333333333337</v>
      </c>
      <c r="R35" s="1">
        <f>COUNTIFS(Table2[Sub-Sector],Table3[[#This Row],[Sub-Sector]],Table2[% Price above 20 EMA],"&gt;=0")/Table3[[#This Row],[Count]]</f>
        <v>0.25</v>
      </c>
      <c r="S35" s="1">
        <f>COUNTIFS(Table2[Sub-Sector],Table3[[#This Row],[Sub-Sector]],Table2[% Price above 50 EMA],"&gt;=0")/Table3[[#This Row],[Count]]</f>
        <v>0.33333333333333331</v>
      </c>
      <c r="T35" s="1">
        <f>COUNTIFS(Table2[Sub-Sector],Table3[[#This Row],[Sub-Sector]],Table2[% Price above 200 EMA],"&gt;=0")/Table3[[#This Row],[Count]]</f>
        <v>0.5</v>
      </c>
      <c r="U35" s="1">
        <f>COUNTIFS(Table2[Sub-Sector],Table3[[#This Row],[Sub-Sector]],Table2[Rate of Change - Zone],"Positive")/Table3[[#This Row],[Count]]</f>
        <v>0.33333333333333331</v>
      </c>
      <c r="V35" s="1">
        <f>COUNTIFS(Table2[Sub-Sector],Table3[[#This Row],[Sub-Sector]],Table2[Sharpe Ratio],"&gt;=0.10")/Table3[[#This Row],[Count]]</f>
        <v>0.33333333333333331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35">
        <f>_xlfn.RANK.AVG(Table3[[#This Row],[Score]],Table3[Score],1)</f>
        <v>36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5">
        <f>_xlfn.RANK.AVG(Table3[[#This Row],[Score 2 ]],Table3[[Score 2 ]],1)</f>
        <v>34</v>
      </c>
    </row>
    <row r="36" spans="1:26" x14ac:dyDescent="0.3">
      <c r="A36" t="s">
        <v>18</v>
      </c>
      <c r="B36">
        <f>COUNTIFS(Table2[Sub-Sector],Table3[[#This Row],[Sub-Sector]])</f>
        <v>6</v>
      </c>
      <c r="C36" s="1">
        <f>COUNTIFS(Table2[Sub-Sector],Table3[[#This Row],[Sub-Sector]],Table2[Uptrend],"Uptrend")/Table3[[#This Row],[Count]]</f>
        <v>0.16666666666666666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0.16666666666666666</v>
      </c>
      <c r="G36" s="1">
        <f>COUNTIFS(Table2[Sub-Sector],Table3[[#This Row],[Sub-Sector]],Table2[1Y Return vs Nifty],"&gt;=10")/Table3[[#This Row],[Count]]</f>
        <v>0.83333333333333337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0.33333333333333331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0.16666666666666666</v>
      </c>
      <c r="M36" s="1">
        <f>COUNTIFS(Table2[Sub-Sector],Table3[[#This Row],[Sub-Sector]],Table2[% Away From Current Week High],"&lt;=0.05")/Table3[[#This Row],[Count]]</f>
        <v>0.33333333333333331</v>
      </c>
      <c r="N36" s="1">
        <f>COUNTIFS(Table2[Sub-Sector],Table3[[#This Row],[Sub-Sector]],Table2[% Away From Current Month Low],"&gt;=0.05")/Table3[[#This Row],[Count]]</f>
        <v>0.33333333333333331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</v>
      </c>
      <c r="T36" s="1">
        <f>COUNTIFS(Table2[Sub-Sector],Table3[[#This Row],[Sub-Sector]],Table2[% Price above 200 EMA],"&gt;=0")/Table3[[#This Row],[Count]]</f>
        <v>0.33333333333333331</v>
      </c>
      <c r="U36" s="1">
        <f>COUNTIFS(Table2[Sub-Sector],Table3[[#This Row],[Sub-Sector]],Table2[Rate of Change - Zone],"Positive")/Table3[[#This Row],[Count]]</f>
        <v>0.16666666666666666</v>
      </c>
      <c r="V36" s="1">
        <f>COUNTIFS(Table2[Sub-Sector],Table3[[#This Row],[Sub-Sector]],Table2[Sharpe Ratio],"&gt;=0.10")/Table3[[#This Row],[Count]]</f>
        <v>0.33333333333333331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36">
        <f>_xlfn.RANK.AVG(Table3[[#This Row],[Score]],Table3[Score],1)</f>
        <v>58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6">
        <f>_xlfn.RANK.AVG(Table3[[#This Row],[Score 2 ]],Table3[[Score 2 ]],1)</f>
        <v>35</v>
      </c>
    </row>
    <row r="37" spans="1:26" x14ac:dyDescent="0.3">
      <c r="A37" t="s">
        <v>256</v>
      </c>
      <c r="B37">
        <f>COUNTIFS(Table2[Sub-Sector],Table3[[#This Row],[Sub-Sector]])</f>
        <v>3</v>
      </c>
      <c r="C37" s="1">
        <f>COUNTIFS(Table2[Sub-Sector],Table3[[#This Row],[Sub-Sector]],Table2[Uptrend],"Uptrend")/Table3[[#This Row],[Count]]</f>
        <v>0.33333333333333331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0.33333333333333331</v>
      </c>
      <c r="F37" s="1">
        <f>COUNTIFS(Table2[Sub-Sector],Table3[[#This Row],[Sub-Sector]],Table2[6M Return vs Nifty],"&gt;=10")/Table3[[#This Row],[Count]]</f>
        <v>0.33333333333333331</v>
      </c>
      <c r="G37" s="1">
        <f>COUNTIFS(Table2[Sub-Sector],Table3[[#This Row],[Sub-Sector]],Table2[1Y Return vs Nifty],"&gt;=10")/Table3[[#This Row],[Count]]</f>
        <v>0.33333333333333331</v>
      </c>
      <c r="H37" s="1">
        <f>COUNTIFS(Table2[Sub-Sector],Table3[[#This Row],[Sub-Sector]],Table2[RSI Exponential â€“ 14D],"&gt;=50")/Table3[[#This Row],[Count]]</f>
        <v>0.33333333333333331</v>
      </c>
      <c r="I37" s="1">
        <f>COUNTIFS(Table2[Sub-Sector],Table3[[#This Row],[Sub-Sector]],Table2[Relative Volume],"&gt;=1")/Table3[[#This Row],[Count]]</f>
        <v>0.33333333333333331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0.33333333333333331</v>
      </c>
      <c r="M37" s="1">
        <f>COUNTIFS(Table2[Sub-Sector],Table3[[#This Row],[Sub-Sector]],Table2[% Away From Current Week High],"&lt;=0.05")/Table3[[#This Row],[Count]]</f>
        <v>0.33333333333333331</v>
      </c>
      <c r="N37" s="1">
        <f>COUNTIFS(Table2[Sub-Sector],Table3[[#This Row],[Sub-Sector]],Table2[% Away From Current Month Low],"&gt;=0.05")/Table3[[#This Row],[Count]]</f>
        <v>0.33333333333333331</v>
      </c>
      <c r="O37" s="1">
        <f>COUNTIFS(Table2[Sub-Sector],Table3[[#This Row],[Sub-Sector]],Table2[% Away From Current Month High],"&lt;=0.05")/Table3[[#This Row],[Count]]</f>
        <v>0</v>
      </c>
      <c r="P37" s="1">
        <f>COUNTIFS(Table2[Sub-Sector],Table3[[#This Row],[Sub-Sector]],Table2[% Away From 52W High],"&lt;=10")/Table3[[#This Row],[Count]]</f>
        <v>0.33333333333333331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0.33333333333333331</v>
      </c>
      <c r="S37" s="1">
        <f>COUNTIFS(Table2[Sub-Sector],Table3[[#This Row],[Sub-Sector]],Table2[% Price above 50 EMA],"&gt;=0")/Table3[[#This Row],[Count]]</f>
        <v>0.33333333333333331</v>
      </c>
      <c r="T37" s="1">
        <f>COUNTIFS(Table2[Sub-Sector],Table3[[#This Row],[Sub-Sector]],Table2[% Price above 200 EMA],"&gt;=0")/Table3[[#This Row],[Count]]</f>
        <v>0.33333333333333331</v>
      </c>
      <c r="U37" s="1">
        <f>COUNTIFS(Table2[Sub-Sector],Table3[[#This Row],[Sub-Sector]],Table2[Rate of Change - Zone],"Positive")/Table3[[#This Row],[Count]]</f>
        <v>0.33333333333333331</v>
      </c>
      <c r="V37" s="1">
        <f>COUNTIFS(Table2[Sub-Sector],Table3[[#This Row],[Sub-Sector]],Table2[Sharpe Ratio],"&gt;=0.10")/Table3[[#This Row],[Count]]</f>
        <v>0.33333333333333331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347.5</v>
      </c>
      <c r="X37">
        <f>_xlfn.RANK.AVG(Table3[[#This Row],[Score]],Table3[Score],1)</f>
        <v>37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7">
        <f>_xlfn.RANK.AVG(Table3[[#This Row],[Score 2 ]],Table3[[Score 2 ]],1)</f>
        <v>36</v>
      </c>
    </row>
    <row r="38" spans="1:26" x14ac:dyDescent="0.3">
      <c r="A38" t="s">
        <v>166</v>
      </c>
      <c r="B38">
        <f>COUNTIFS(Table2[Sub-Sector],Table3[[#This Row],[Sub-Sector]])</f>
        <v>9</v>
      </c>
      <c r="C38" s="1">
        <f>COUNTIFS(Table2[Sub-Sector],Table3[[#This Row],[Sub-Sector]],Table2[Uptrend],"Uptrend")/Table3[[#This Row],[Count]]</f>
        <v>0.66666666666666663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0.33333333333333331</v>
      </c>
      <c r="F38" s="1">
        <f>COUNTIFS(Table2[Sub-Sector],Table3[[#This Row],[Sub-Sector]],Table2[6M Return vs Nifty],"&gt;=10")/Table3[[#This Row],[Count]]</f>
        <v>0.44444444444444442</v>
      </c>
      <c r="G38" s="1">
        <f>COUNTIFS(Table2[Sub-Sector],Table3[[#This Row],[Sub-Sector]],Table2[1Y Return vs Nifty],"&gt;=10")/Table3[[#This Row],[Count]]</f>
        <v>0.33333333333333331</v>
      </c>
      <c r="H38" s="1">
        <f>COUNTIFS(Table2[Sub-Sector],Table3[[#This Row],[Sub-Sector]],Table2[RSI Exponential â€“ 14D],"&gt;=50")/Table3[[#This Row],[Count]]</f>
        <v>0</v>
      </c>
      <c r="I38" s="1">
        <f>COUNTIFS(Table2[Sub-Sector],Table3[[#This Row],[Sub-Sector]],Table2[Relative Volume],"&gt;=1")/Table3[[#This Row],[Count]]</f>
        <v>0.44444444444444442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0.88888888888888884</v>
      </c>
      <c r="L38" s="1">
        <f>COUNTIFS(Table2[Sub-Sector],Table3[[#This Row],[Sub-Sector]],Table2[% Away From Current Week Low],"&gt;=0.05")/Table3[[#This Row],[Count]]</f>
        <v>0.22222222222222221</v>
      </c>
      <c r="M38" s="1">
        <f>COUNTIFS(Table2[Sub-Sector],Table3[[#This Row],[Sub-Sector]],Table2[% Away From Current Week High],"&lt;=0.05")/Table3[[#This Row],[Count]]</f>
        <v>0.44444444444444442</v>
      </c>
      <c r="N38" s="1">
        <f>COUNTIFS(Table2[Sub-Sector],Table3[[#This Row],[Sub-Sector]],Table2[% Away From Current Month Low],"&gt;=0.05")/Table3[[#This Row],[Count]]</f>
        <v>0.33333333333333331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0.22222222222222221</v>
      </c>
      <c r="Q38" s="1">
        <f>COUNTIFS(Table2[Sub-Sector],Table3[[#This Row],[Sub-Sector]],Table2[% Away From 52W Low],"&gt;=10")/Table3[[#This Row],[Count]]</f>
        <v>0.88888888888888884</v>
      </c>
      <c r="R38" s="1">
        <f>COUNTIFS(Table2[Sub-Sector],Table3[[#This Row],[Sub-Sector]],Table2[% Price above 20 EMA],"&gt;=0")/Table3[[#This Row],[Count]]</f>
        <v>0</v>
      </c>
      <c r="S38" s="1">
        <f>COUNTIFS(Table2[Sub-Sector],Table3[[#This Row],[Sub-Sector]],Table2[% Price above 50 EMA],"&gt;=0")/Table3[[#This Row],[Count]]</f>
        <v>0.22222222222222221</v>
      </c>
      <c r="T38" s="1">
        <f>COUNTIFS(Table2[Sub-Sector],Table3[[#This Row],[Sub-Sector]],Table2[% Price above 200 EMA],"&gt;=0")/Table3[[#This Row],[Count]]</f>
        <v>0.88888888888888884</v>
      </c>
      <c r="U38" s="1">
        <f>COUNTIFS(Table2[Sub-Sector],Table3[[#This Row],[Sub-Sector]],Table2[Rate of Change - Zone],"Positive")/Table3[[#This Row],[Count]]</f>
        <v>0.1111111111111111</v>
      </c>
      <c r="V38" s="1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38">
        <f>_xlfn.RANK.AVG(Table3[[#This Row],[Score]],Table3[Score],1)</f>
        <v>26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8">
        <f>_xlfn.RANK.AVG(Table3[[#This Row],[Score 2 ]],Table3[[Score 2 ]],1)</f>
        <v>37</v>
      </c>
    </row>
    <row r="39" spans="1:26" x14ac:dyDescent="0.3">
      <c r="A39" t="s">
        <v>43</v>
      </c>
      <c r="B39">
        <f>COUNTIFS(Table2[Sub-Sector],Table3[[#This Row],[Sub-Sector]])</f>
        <v>10</v>
      </c>
      <c r="C39" s="1">
        <f>COUNTIFS(Table2[Sub-Sector],Table3[[#This Row],[Sub-Sector]],Table2[Uptrend],"Uptrend")/Table3[[#This Row],[Count]]</f>
        <v>0.4</v>
      </c>
      <c r="D39" s="1">
        <f>COUNTIFS(Table2[Sub-Sector],Table3[[#This Row],[Sub-Sector]],Table2[1W Return vs Nifty],"&gt;=5")/Table3[[#This Row],[Count]]</f>
        <v>0.1</v>
      </c>
      <c r="E39" s="1">
        <f>COUNTIFS(Table2[Sub-Sector],Table3[[#This Row],[Sub-Sector]],Table2[1M Return vs Nifty],"&gt;=5")/Table3[[#This Row],[Count]]</f>
        <v>0.2</v>
      </c>
      <c r="F39" s="1">
        <f>COUNTIFS(Table2[Sub-Sector],Table3[[#This Row],[Sub-Sector]],Table2[6M Return vs Nifty],"&gt;=10")/Table3[[#This Row],[Count]]</f>
        <v>0.3</v>
      </c>
      <c r="G39" s="1">
        <f>COUNTIFS(Table2[Sub-Sector],Table3[[#This Row],[Sub-Sector]],Table2[1Y Return vs Nifty],"&gt;=10")/Table3[[#This Row],[Count]]</f>
        <v>0.6</v>
      </c>
      <c r="H39" s="1">
        <f>COUNTIFS(Table2[Sub-Sector],Table3[[#This Row],[Sub-Sector]],Table2[RSI Exponential â€“ 14D],"&gt;=50")/Table3[[#This Row],[Count]]</f>
        <v>0.2</v>
      </c>
      <c r="I39" s="1">
        <f>COUNTIFS(Table2[Sub-Sector],Table3[[#This Row],[Sub-Sector]],Table2[Relative Volume],"&gt;=1")/Table3[[#This Row],[Count]]</f>
        <v>0.2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0.9</v>
      </c>
      <c r="L39" s="1">
        <f>COUNTIFS(Table2[Sub-Sector],Table3[[#This Row],[Sub-Sector]],Table2[% Away From Current Week Low],"&gt;=0.05")/Table3[[#This Row],[Count]]</f>
        <v>0.2</v>
      </c>
      <c r="M39" s="1">
        <f>COUNTIFS(Table2[Sub-Sector],Table3[[#This Row],[Sub-Sector]],Table2[% Away From Current Week High],"&lt;=0.05")/Table3[[#This Row],[Count]]</f>
        <v>0.5</v>
      </c>
      <c r="N39" s="1">
        <f>COUNTIFS(Table2[Sub-Sector],Table3[[#This Row],[Sub-Sector]],Table2[% Away From Current Month Low],"&gt;=0.05")/Table3[[#This Row],[Count]]</f>
        <v>0.2</v>
      </c>
      <c r="O39" s="1">
        <f>COUNTIFS(Table2[Sub-Sector],Table3[[#This Row],[Sub-Sector]],Table2[% Away From Current Month High],"&lt;=0.05")/Table3[[#This Row],[Count]]</f>
        <v>0.2</v>
      </c>
      <c r="P39" s="1">
        <f>COUNTIFS(Table2[Sub-Sector],Table3[[#This Row],[Sub-Sector]],Table2[% Away From 52W High],"&lt;=10")/Table3[[#This Row],[Count]]</f>
        <v>0.3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0.2</v>
      </c>
      <c r="S39" s="1">
        <f>COUNTIFS(Table2[Sub-Sector],Table3[[#This Row],[Sub-Sector]],Table2[% Price above 50 EMA],"&gt;=0")/Table3[[#This Row],[Count]]</f>
        <v>0.3</v>
      </c>
      <c r="T39" s="1">
        <f>COUNTIFS(Table2[Sub-Sector],Table3[[#This Row],[Sub-Sector]],Table2[% Price above 200 EMA],"&gt;=0")/Table3[[#This Row],[Count]]</f>
        <v>0.6</v>
      </c>
      <c r="U39" s="1">
        <f>COUNTIFS(Table2[Sub-Sector],Table3[[#This Row],[Sub-Sector]],Table2[Rate of Change - Zone],"Positive")/Table3[[#This Row],[Count]]</f>
        <v>0.3</v>
      </c>
      <c r="V39" s="1">
        <f>COUNTIFS(Table2[Sub-Sector],Table3[[#This Row],[Sub-Sector]],Table2[Sharpe Ratio],"&gt;=0.10")/Table3[[#This Row],[Count]]</f>
        <v>0.1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303.5</v>
      </c>
      <c r="X39">
        <f>_xlfn.RANK.AVG(Table3[[#This Row],[Score]],Table3[Score],1)</f>
        <v>24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9">
        <f>_xlfn.RANK.AVG(Table3[[#This Row],[Score 2 ]],Table3[[Score 2 ]],1)</f>
        <v>38</v>
      </c>
    </row>
    <row r="40" spans="1:26" x14ac:dyDescent="0.3">
      <c r="A40" t="s">
        <v>128</v>
      </c>
      <c r="B40">
        <f>COUNTIFS(Table2[Sub-Sector],Table3[[#This Row],[Sub-Sector]])</f>
        <v>9</v>
      </c>
      <c r="C40" s="1">
        <f>COUNTIFS(Table2[Sub-Sector],Table3[[#This Row],[Sub-Sector]],Table2[Uptrend],"Uptrend")/Table3[[#This Row],[Count]]</f>
        <v>0.66666666666666663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0.1111111111111111</v>
      </c>
      <c r="F40" s="1">
        <f>COUNTIFS(Table2[Sub-Sector],Table3[[#This Row],[Sub-Sector]],Table2[6M Return vs Nifty],"&gt;=10")/Table3[[#This Row],[Count]]</f>
        <v>0.44444444444444442</v>
      </c>
      <c r="G40" s="1">
        <f>COUNTIFS(Table2[Sub-Sector],Table3[[#This Row],[Sub-Sector]],Table2[1Y Return vs Nifty],"&gt;=10")/Table3[[#This Row],[Count]]</f>
        <v>0.44444444444444442</v>
      </c>
      <c r="H40" s="1">
        <f>COUNTIFS(Table2[Sub-Sector],Table3[[#This Row],[Sub-Sector]],Table2[RSI Exponential â€“ 14D],"&gt;=50")/Table3[[#This Row],[Count]]</f>
        <v>0.1111111111111111</v>
      </c>
      <c r="I40" s="1">
        <f>COUNTIFS(Table2[Sub-Sector],Table3[[#This Row],[Sub-Sector]],Table2[Relative Volume],"&gt;=1")/Table3[[#This Row],[Count]]</f>
        <v>0.22222222222222221</v>
      </c>
      <c r="J40" s="1">
        <f>COUNTIFS(Table2[Sub-Sector],Table3[[#This Row],[Sub-Sector]],Table2[% Away From Day Low],"&gt;=0.05")/Table3[[#This Row],[Count]]</f>
        <v>0.1111111111111111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0.1111111111111111</v>
      </c>
      <c r="M40" s="1">
        <f>COUNTIFS(Table2[Sub-Sector],Table3[[#This Row],[Sub-Sector]],Table2[% Away From Current Week High],"&lt;=0.05")/Table3[[#This Row],[Count]]</f>
        <v>0.1111111111111111</v>
      </c>
      <c r="N40" s="1">
        <f>COUNTIFS(Table2[Sub-Sector],Table3[[#This Row],[Sub-Sector]],Table2[% Away From Current Month Low],"&gt;=0.05")/Table3[[#This Row],[Count]]</f>
        <v>0.22222222222222221</v>
      </c>
      <c r="O40" s="1">
        <f>COUNTIFS(Table2[Sub-Sector],Table3[[#This Row],[Sub-Sector]],Table2[% Away From Current Month High],"&lt;=0.05")/Table3[[#This Row],[Count]]</f>
        <v>0.1111111111111111</v>
      </c>
      <c r="P40" s="1">
        <f>COUNTIFS(Table2[Sub-Sector],Table3[[#This Row],[Sub-Sector]],Table2[% Away From 52W High],"&lt;=10")/Table3[[#This Row],[Count]]</f>
        <v>0.1111111111111111</v>
      </c>
      <c r="Q40" s="1">
        <f>COUNTIFS(Table2[Sub-Sector],Table3[[#This Row],[Sub-Sector]],Table2[% Away From 52W Low],"&gt;=10")/Table3[[#This Row],[Count]]</f>
        <v>0.88888888888888884</v>
      </c>
      <c r="R40" s="1">
        <f>COUNTIFS(Table2[Sub-Sector],Table3[[#This Row],[Sub-Sector]],Table2[% Price above 20 EMA],"&gt;=0")/Table3[[#This Row],[Count]]</f>
        <v>0.22222222222222221</v>
      </c>
      <c r="S40" s="1">
        <f>COUNTIFS(Table2[Sub-Sector],Table3[[#This Row],[Sub-Sector]],Table2[% Price above 50 EMA],"&gt;=0")/Table3[[#This Row],[Count]]</f>
        <v>0.1111111111111111</v>
      </c>
      <c r="T40" s="1">
        <f>COUNTIFS(Table2[Sub-Sector],Table3[[#This Row],[Sub-Sector]],Table2[% Price above 200 EMA],"&gt;=0")/Table3[[#This Row],[Count]]</f>
        <v>0.66666666666666663</v>
      </c>
      <c r="U40" s="1">
        <f>COUNTIFS(Table2[Sub-Sector],Table3[[#This Row],[Sub-Sector]],Table2[Rate of Change - Zone],"Positive")/Table3[[#This Row],[Count]]</f>
        <v>0.22222222222222221</v>
      </c>
      <c r="V40" s="1">
        <f>COUNTIFS(Table2[Sub-Sector],Table3[[#This Row],[Sub-Sector]],Table2[Sharpe Ratio],"&gt;=0.10")/Table3[[#This Row],[Count]]</f>
        <v>0.1111111111111111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40">
        <f>_xlfn.RANK.AVG(Table3[[#This Row],[Score]],Table3[Score],1)</f>
        <v>38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40">
        <f>_xlfn.RANK.AVG(Table3[[#This Row],[Score 2 ]],Table3[[Score 2 ]],1)</f>
        <v>39</v>
      </c>
    </row>
    <row r="41" spans="1:26" x14ac:dyDescent="0.3">
      <c r="A41" t="s">
        <v>111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0.5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0.5</v>
      </c>
      <c r="I41" s="1">
        <f>COUNTIFS(Table2[Sub-Sector],Table3[[#This Row],[Sub-Sector]],Table2[Relative Volume],"&gt;=1")/Table3[[#This Row],[Count]]</f>
        <v>0.5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0.5</v>
      </c>
      <c r="P41" s="1">
        <f>COUNTIFS(Table2[Sub-Sector],Table3[[#This Row],[Sub-Sector]],Table2[% Away From 52W High],"&lt;=10")/Table3[[#This Row],[Count]]</f>
        <v>0.5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0.5</v>
      </c>
      <c r="S41" s="1">
        <f>COUNTIFS(Table2[Sub-Sector],Table3[[#This Row],[Sub-Sector]],Table2[% Price above 50 EMA],"&gt;=0")/Table3[[#This Row],[Count]]</f>
        <v>0.5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321.5</v>
      </c>
      <c r="X41">
        <f>_xlfn.RANK.AVG(Table3[[#This Row],[Score]],Table3[Score],1)</f>
        <v>30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1">
        <f>_xlfn.RANK.AVG(Table3[[#This Row],[Score 2 ]],Table3[[Score 2 ]],1)</f>
        <v>40.5</v>
      </c>
    </row>
    <row r="42" spans="1:26" x14ac:dyDescent="0.3">
      <c r="A42" t="s">
        <v>1332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1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1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0</v>
      </c>
      <c r="I42" s="1">
        <f>COUNTIFS(Table2[Sub-Sector],Table3[[#This Row],[Sub-Sector]],Table2[Relative Volume],"&gt;=1")/Table3[[#This Row],[Count]]</f>
        <v>0.5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</v>
      </c>
      <c r="V42" s="1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284.5</v>
      </c>
      <c r="X42">
        <f>_xlfn.RANK.AVG(Table3[[#This Row],[Score]],Table3[Score],1)</f>
        <v>20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2">
        <f>_xlfn.RANK.AVG(Table3[[#This Row],[Score 2 ]],Table3[[Score 2 ]],1)</f>
        <v>40.5</v>
      </c>
    </row>
    <row r="43" spans="1:26" x14ac:dyDescent="0.3">
      <c r="A43" t="s">
        <v>48</v>
      </c>
      <c r="B43">
        <f>COUNTIFS(Table2[Sub-Sector],Table3[[#This Row],[Sub-Sector]])</f>
        <v>26</v>
      </c>
      <c r="C43" s="1">
        <f>COUNTIFS(Table2[Sub-Sector],Table3[[#This Row],[Sub-Sector]],Table2[Uptrend],"Uptrend")/Table3[[#This Row],[Count]]</f>
        <v>0.23076923076923078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7.6923076923076927E-2</v>
      </c>
      <c r="F43" s="1">
        <f>COUNTIFS(Table2[Sub-Sector],Table3[[#This Row],[Sub-Sector]],Table2[6M Return vs Nifty],"&gt;=10")/Table3[[#This Row],[Count]]</f>
        <v>0.30769230769230771</v>
      </c>
      <c r="G43" s="1">
        <f>COUNTIFS(Table2[Sub-Sector],Table3[[#This Row],[Sub-Sector]],Table2[1Y Return vs Nifty],"&gt;=10")/Table3[[#This Row],[Count]]</f>
        <v>0.76923076923076927</v>
      </c>
      <c r="H43" s="1">
        <f>COUNTIFS(Table2[Sub-Sector],Table3[[#This Row],[Sub-Sector]],Table2[RSI Exponential â€“ 14D],"&gt;=50")/Table3[[#This Row],[Count]]</f>
        <v>0</v>
      </c>
      <c r="I43" s="1">
        <f>COUNTIFS(Table2[Sub-Sector],Table3[[#This Row],[Sub-Sector]],Table2[Relative Volume],"&gt;=1")/Table3[[#This Row],[Count]]</f>
        <v>0.23076923076923078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0.96153846153846156</v>
      </c>
      <c r="L43" s="1">
        <f>COUNTIFS(Table2[Sub-Sector],Table3[[#This Row],[Sub-Sector]],Table2[% Away From Current Week Low],"&gt;=0.05")/Table3[[#This Row],[Count]]</f>
        <v>0.11538461538461539</v>
      </c>
      <c r="M43" s="1">
        <f>COUNTIFS(Table2[Sub-Sector],Table3[[#This Row],[Sub-Sector]],Table2[% Away From Current Week High],"&lt;=0.05")/Table3[[#This Row],[Count]]</f>
        <v>0.11538461538461539</v>
      </c>
      <c r="N43" s="1">
        <f>COUNTIFS(Table2[Sub-Sector],Table3[[#This Row],[Sub-Sector]],Table2[% Away From Current Month Low],"&gt;=0.05")/Table3[[#This Row],[Count]]</f>
        <v>0.15384615384615385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0.96153846153846156</v>
      </c>
      <c r="R43" s="1">
        <f>COUNTIFS(Table2[Sub-Sector],Table3[[#This Row],[Sub-Sector]],Table2[% Price above 20 EMA],"&gt;=0")/Table3[[#This Row],[Count]]</f>
        <v>0</v>
      </c>
      <c r="S43" s="1">
        <f>COUNTIFS(Table2[Sub-Sector],Table3[[#This Row],[Sub-Sector]],Table2[% Price above 50 EMA],"&gt;=0")/Table3[[#This Row],[Count]]</f>
        <v>3.8461538461538464E-2</v>
      </c>
      <c r="T43" s="1">
        <f>COUNTIFS(Table2[Sub-Sector],Table3[[#This Row],[Sub-Sector]],Table2[% Price above 200 EMA],"&gt;=0")/Table3[[#This Row],[Count]]</f>
        <v>0.42307692307692307</v>
      </c>
      <c r="U43" s="1">
        <f>COUNTIFS(Table2[Sub-Sector],Table3[[#This Row],[Sub-Sector]],Table2[Rate of Change - Zone],"Positive")/Table3[[#This Row],[Count]]</f>
        <v>3.8461538461538464E-2</v>
      </c>
      <c r="V43" s="1">
        <f>COUNTIFS(Table2[Sub-Sector],Table3[[#This Row],[Sub-Sector]],Table2[Sharpe Ratio],"&gt;=0.10")/Table3[[#This Row],[Count]]</f>
        <v>0.46153846153846156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</v>
      </c>
      <c r="X43">
        <f>_xlfn.RANK.AVG(Table3[[#This Row],[Score]],Table3[Score],1)</f>
        <v>49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43">
        <f>_xlfn.RANK.AVG(Table3[[#This Row],[Score 2 ]],Table3[[Score 2 ]],1)</f>
        <v>42</v>
      </c>
    </row>
    <row r="44" spans="1:26" x14ac:dyDescent="0.3">
      <c r="A44" t="s">
        <v>192</v>
      </c>
      <c r="B44">
        <f>COUNTIFS(Table2[Sub-Sector],Table3[[#This Row],[Sub-Sector]])</f>
        <v>28</v>
      </c>
      <c r="C44" s="1">
        <f>COUNTIFS(Table2[Sub-Sector],Table3[[#This Row],[Sub-Sector]],Table2[Uptrend],"Uptrend")/Table3[[#This Row],[Count]]</f>
        <v>0.35714285714285715</v>
      </c>
      <c r="D44" s="1">
        <f>COUNTIFS(Table2[Sub-Sector],Table3[[#This Row],[Sub-Sector]],Table2[1W Return vs Nifty],"&gt;=5")/Table3[[#This Row],[Count]]</f>
        <v>3.5714285714285712E-2</v>
      </c>
      <c r="E44" s="1">
        <f>COUNTIFS(Table2[Sub-Sector],Table3[[#This Row],[Sub-Sector]],Table2[1M Return vs Nifty],"&gt;=5")/Table3[[#This Row],[Count]]</f>
        <v>7.1428571428571425E-2</v>
      </c>
      <c r="F44" s="1">
        <f>COUNTIFS(Table2[Sub-Sector],Table3[[#This Row],[Sub-Sector]],Table2[6M Return vs Nifty],"&gt;=10")/Table3[[#This Row],[Count]]</f>
        <v>0.42857142857142855</v>
      </c>
      <c r="G44" s="1">
        <f>COUNTIFS(Table2[Sub-Sector],Table3[[#This Row],[Sub-Sector]],Table2[1Y Return vs Nifty],"&gt;=10")/Table3[[#This Row],[Count]]</f>
        <v>0.6071428571428571</v>
      </c>
      <c r="H44" s="1">
        <f>COUNTIFS(Table2[Sub-Sector],Table3[[#This Row],[Sub-Sector]],Table2[RSI Exponential â€“ 14D],"&gt;=50")/Table3[[#This Row],[Count]]</f>
        <v>0.10714285714285714</v>
      </c>
      <c r="I44" s="1">
        <f>COUNTIFS(Table2[Sub-Sector],Table3[[#This Row],[Sub-Sector]],Table2[Relative Volume],"&gt;=1")/Table3[[#This Row],[Count]]</f>
        <v>0.14285714285714285</v>
      </c>
      <c r="J44" s="1">
        <f>COUNTIFS(Table2[Sub-Sector],Table3[[#This Row],[Sub-Sector]],Table2[% Away From Day Low],"&gt;=0.05")/Table3[[#This Row],[Count]]</f>
        <v>3.5714285714285712E-2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0.21428571428571427</v>
      </c>
      <c r="M44" s="1">
        <f>COUNTIFS(Table2[Sub-Sector],Table3[[#This Row],[Sub-Sector]],Table2[% Away From Current Week High],"&lt;=0.05")/Table3[[#This Row],[Count]]</f>
        <v>0.4642857142857143</v>
      </c>
      <c r="N44" s="1">
        <f>COUNTIFS(Table2[Sub-Sector],Table3[[#This Row],[Sub-Sector]],Table2[% Away From Current Month Low],"&gt;=0.05")/Table3[[#This Row],[Count]]</f>
        <v>0.2857142857142857</v>
      </c>
      <c r="O44" s="1">
        <f>COUNTIFS(Table2[Sub-Sector],Table3[[#This Row],[Sub-Sector]],Table2[% Away From Current Month High],"&lt;=0.05")/Table3[[#This Row],[Count]]</f>
        <v>7.1428571428571425E-2</v>
      </c>
      <c r="P44" s="1">
        <f>COUNTIFS(Table2[Sub-Sector],Table3[[#This Row],[Sub-Sector]],Table2[% Away From 52W High],"&lt;=10")/Table3[[#This Row],[Count]]</f>
        <v>0.14285714285714285</v>
      </c>
      <c r="Q44" s="1">
        <f>COUNTIFS(Table2[Sub-Sector],Table3[[#This Row],[Sub-Sector]],Table2[% Away From 52W Low],"&gt;=10")/Table3[[#This Row],[Count]]</f>
        <v>0.8928571428571429</v>
      </c>
      <c r="R44" s="1">
        <f>COUNTIFS(Table2[Sub-Sector],Table3[[#This Row],[Sub-Sector]],Table2[% Price above 20 EMA],"&gt;=0")/Table3[[#This Row],[Count]]</f>
        <v>0.10714285714285714</v>
      </c>
      <c r="S44" s="1">
        <f>COUNTIFS(Table2[Sub-Sector],Table3[[#This Row],[Sub-Sector]],Table2[% Price above 50 EMA],"&gt;=0")/Table3[[#This Row],[Count]]</f>
        <v>0.17857142857142858</v>
      </c>
      <c r="T44" s="1">
        <f>COUNTIFS(Table2[Sub-Sector],Table3[[#This Row],[Sub-Sector]],Table2[% Price above 200 EMA],"&gt;=0")/Table3[[#This Row],[Count]]</f>
        <v>0.6785714285714286</v>
      </c>
      <c r="U44" s="1">
        <f>COUNTIFS(Table2[Sub-Sector],Table3[[#This Row],[Sub-Sector]],Table2[Rate of Change - Zone],"Positive")/Table3[[#This Row],[Count]]</f>
        <v>0.14285714285714285</v>
      </c>
      <c r="V44" s="1">
        <f>COUNTIFS(Table2[Sub-Sector],Table3[[#This Row],[Sub-Sector]],Table2[Sharpe Ratio],"&gt;=0.10")/Table3[[#This Row],[Count]]</f>
        <v>0.42857142857142855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327.5</v>
      </c>
      <c r="X44">
        <f>_xlfn.RANK.AVG(Table3[[#This Row],[Score]],Table3[Score],1)</f>
        <v>31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44">
        <f>_xlfn.RANK.AVG(Table3[[#This Row],[Score 2 ]],Table3[[Score 2 ]],1)</f>
        <v>43</v>
      </c>
    </row>
    <row r="45" spans="1:26" x14ac:dyDescent="0.3">
      <c r="A45" t="s">
        <v>1169</v>
      </c>
      <c r="B45">
        <f>COUNTIFS(Table2[Sub-Sector],Table3[[#This Row],[Sub-Sector]])</f>
        <v>2</v>
      </c>
      <c r="C45" s="1">
        <f>COUNTIFS(Table2[Sub-Sector],Table3[[#This Row],[Sub-Sector]],Table2[Uptrend],"Uptrend")/Table3[[#This Row],[Count]]</f>
        <v>0.5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</v>
      </c>
      <c r="G45" s="1">
        <f>COUNTIFS(Table2[Sub-Sector],Table3[[#This Row],[Sub-Sector]],Table2[1Y Return vs Nifty],"&gt;=10")/Table3[[#This Row],[Count]]</f>
        <v>0.5</v>
      </c>
      <c r="H45" s="1">
        <f>COUNTIFS(Table2[Sub-Sector],Table3[[#This Row],[Sub-Sector]],Table2[RSI Exponential â€“ 14D],"&gt;=50")/Table3[[#This Row],[Count]]</f>
        <v>0</v>
      </c>
      <c r="I45" s="1">
        <f>COUNTIFS(Table2[Sub-Sector],Table3[[#This Row],[Sub-Sector]],Table2[Relative Volume],"&gt;=1")/Table3[[#This Row],[Count]]</f>
        <v>0.5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</v>
      </c>
      <c r="N45" s="1">
        <f>COUNTIFS(Table2[Sub-Sector],Table3[[#This Row],[Sub-Sector]],Table2[% Away From Current Month Low],"&gt;=0.05")/Table3[[#This Row],[Count]]</f>
        <v>0.5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</v>
      </c>
      <c r="S45" s="1">
        <f>COUNTIFS(Table2[Sub-Sector],Table3[[#This Row],[Sub-Sector]],Table2[% Price above 50 EMA],"&gt;=0")/Table3[[#This Row],[Count]]</f>
        <v>0</v>
      </c>
      <c r="T45" s="1">
        <f>COUNTIFS(Table2[Sub-Sector],Table3[[#This Row],[Sub-Sector]],Table2[% Price above 200 EMA],"&gt;=0")/Table3[[#This Row],[Count]]</f>
        <v>0.5</v>
      </c>
      <c r="U45" s="1">
        <f>COUNTIFS(Table2[Sub-Sector],Table3[[#This Row],[Sub-Sector]],Table2[Rate of Change - Zone],"Positive")/Table3[[#This Row],[Count]]</f>
        <v>0.5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406.5</v>
      </c>
      <c r="X45">
        <f>_xlfn.RANK.AVG(Table3[[#This Row],[Score]],Table3[Score],1)</f>
        <v>51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45">
        <f>_xlfn.RANK.AVG(Table3[[#This Row],[Score 2 ]],Table3[[Score 2 ]],1)</f>
        <v>44</v>
      </c>
    </row>
    <row r="46" spans="1:26" x14ac:dyDescent="0.3">
      <c r="A46" t="s">
        <v>983</v>
      </c>
      <c r="B46">
        <f>COUNTIFS(Table2[Sub-Sector],Table3[[#This Row],[Sub-Sector]])</f>
        <v>1</v>
      </c>
      <c r="C46" s="1">
        <f>COUNTIFS(Table2[Sub-Sector],Table3[[#This Row],[Sub-Sector]],Table2[Uptrend],"Uptrend")/Table3[[#This Row],[Count]]</f>
        <v>1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1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</v>
      </c>
      <c r="L46" s="1">
        <f>COUNTIFS(Table2[Sub-Sector],Table3[[#This Row],[Sub-Sector]],Table2[% Away From Current Week Low],"&gt;=0.05")/Table3[[#This Row],[Count]]</f>
        <v>1</v>
      </c>
      <c r="M46" s="1">
        <f>COUNTIFS(Table2[Sub-Sector],Table3[[#This Row],[Sub-Sector]],Table2[% Away From Current Week High],"&lt;=0.05")/Table3[[#This Row],[Count]]</f>
        <v>0</v>
      </c>
      <c r="N46" s="1">
        <f>COUNTIFS(Table2[Sub-Sector],Table3[[#This Row],[Sub-Sector]],Table2[% Away From Current Month Low],"&gt;=0.05")/Table3[[#This Row],[Count]]</f>
        <v>1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</v>
      </c>
      <c r="S46" s="1">
        <f>COUNTIFS(Table2[Sub-Sector],Table3[[#This Row],[Sub-Sector]],Table2[% Price above 50 EMA],"&gt;=0")/Table3[[#This Row],[Count]]</f>
        <v>0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46">
        <f>_xlfn.RANK.AVG(Table3[[#This Row],[Score]],Table3[Score],1)</f>
        <v>45.5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6">
        <f>_xlfn.RANK.AVG(Table3[[#This Row],[Score 2 ]],Table3[[Score 2 ]],1)</f>
        <v>46</v>
      </c>
    </row>
    <row r="47" spans="1:26" x14ac:dyDescent="0.3">
      <c r="A47" t="s">
        <v>156</v>
      </c>
      <c r="B47">
        <f>COUNTIFS(Table2[Sub-Sector],Table3[[#This Row],[Sub-Sector]])</f>
        <v>1</v>
      </c>
      <c r="C47" s="1">
        <f>COUNTIFS(Table2[Sub-Sector],Table3[[#This Row],[Sub-Sector]],Table2[Uptrend],"Uptrend")/Table3[[#This Row],[Count]]</f>
        <v>1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0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47">
        <f>_xlfn.RANK.AVG(Table3[[#This Row],[Score]],Table3[Score],1)</f>
        <v>45.5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7">
        <f>_xlfn.RANK.AVG(Table3[[#This Row],[Score 2 ]],Table3[[Score 2 ]],1)</f>
        <v>46</v>
      </c>
    </row>
    <row r="48" spans="1:26" x14ac:dyDescent="0.3">
      <c r="A48" t="s">
        <v>767</v>
      </c>
      <c r="B48">
        <f>COUNTIFS(Table2[Sub-Sector],Table3[[#This Row],[Sub-Sector]])</f>
        <v>1</v>
      </c>
      <c r="C48" s="1">
        <f>COUNTIFS(Table2[Sub-Sector],Table3[[#This Row],[Sub-Sector]],Table2[Uptrend],"Uptrend")/Table3[[#This Row],[Count]]</f>
        <v>1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48">
        <f>_xlfn.RANK.AVG(Table3[[#This Row],[Score]],Table3[Score],1)</f>
        <v>45.5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8">
        <f>_xlfn.RANK.AVG(Table3[[#This Row],[Score 2 ]],Table3[[Score 2 ]],1)</f>
        <v>46</v>
      </c>
    </row>
    <row r="49" spans="1:26" x14ac:dyDescent="0.3">
      <c r="A49" t="s">
        <v>277</v>
      </c>
      <c r="B49">
        <f>COUNTIFS(Table2[Sub-Sector],Table3[[#This Row],[Sub-Sector]])</f>
        <v>19</v>
      </c>
      <c r="C49" s="1">
        <f>COUNTIFS(Table2[Sub-Sector],Table3[[#This Row],[Sub-Sector]],Table2[Uptrend],"Uptrend")/Table3[[#This Row],[Count]]</f>
        <v>0.52631578947368418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0.15789473684210525</v>
      </c>
      <c r="F49" s="1">
        <f>COUNTIFS(Table2[Sub-Sector],Table3[[#This Row],[Sub-Sector]],Table2[6M Return vs Nifty],"&gt;=10")/Table3[[#This Row],[Count]]</f>
        <v>0.42105263157894735</v>
      </c>
      <c r="G49" s="1">
        <f>COUNTIFS(Table2[Sub-Sector],Table3[[#This Row],[Sub-Sector]],Table2[1Y Return vs Nifty],"&gt;=10")/Table3[[#This Row],[Count]]</f>
        <v>0.57894736842105265</v>
      </c>
      <c r="H49" s="1">
        <f>COUNTIFS(Table2[Sub-Sector],Table3[[#This Row],[Sub-Sector]],Table2[RSI Exponential â€“ 14D],"&gt;=50")/Table3[[#This Row],[Count]]</f>
        <v>5.2631578947368418E-2</v>
      </c>
      <c r="I49" s="1">
        <f>COUNTIFS(Table2[Sub-Sector],Table3[[#This Row],[Sub-Sector]],Table2[Relative Volume],"&gt;=1")/Table3[[#This Row],[Count]]</f>
        <v>5.2631578947368418E-2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0.84210526315789469</v>
      </c>
      <c r="L49" s="1">
        <f>COUNTIFS(Table2[Sub-Sector],Table3[[#This Row],[Sub-Sector]],Table2[% Away From Current Week Low],"&gt;=0.05")/Table3[[#This Row],[Count]]</f>
        <v>0.15789473684210525</v>
      </c>
      <c r="M49" s="1">
        <f>COUNTIFS(Table2[Sub-Sector],Table3[[#This Row],[Sub-Sector]],Table2[% Away From Current Week High],"&lt;=0.05")/Table3[[#This Row],[Count]]</f>
        <v>0.10526315789473684</v>
      </c>
      <c r="N49" s="1">
        <f>COUNTIFS(Table2[Sub-Sector],Table3[[#This Row],[Sub-Sector]],Table2[% Away From Current Month Low],"&gt;=0.05")/Table3[[#This Row],[Count]]</f>
        <v>0.21052631578947367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5.2631578947368418E-2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5.2631578947368418E-2</v>
      </c>
      <c r="S49" s="1">
        <f>COUNTIFS(Table2[Sub-Sector],Table3[[#This Row],[Sub-Sector]],Table2[% Price above 50 EMA],"&gt;=0")/Table3[[#This Row],[Count]]</f>
        <v>0.10526315789473684</v>
      </c>
      <c r="T49" s="1">
        <f>COUNTIFS(Table2[Sub-Sector],Table3[[#This Row],[Sub-Sector]],Table2[% Price above 200 EMA],"&gt;=0")/Table3[[#This Row],[Count]]</f>
        <v>0.73684210526315785</v>
      </c>
      <c r="U49" s="1">
        <f>COUNTIFS(Table2[Sub-Sector],Table3[[#This Row],[Sub-Sector]],Table2[Rate of Change - Zone],"Positive")/Table3[[#This Row],[Count]]</f>
        <v>0.10526315789473684</v>
      </c>
      <c r="V49" s="1">
        <f>COUNTIFS(Table2[Sub-Sector],Table3[[#This Row],[Sub-Sector]],Table2[Sharpe Ratio],"&gt;=0.10")/Table3[[#This Row],[Count]]</f>
        <v>0.26315789473684209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371.5</v>
      </c>
      <c r="X49">
        <f>_xlfn.RANK.AVG(Table3[[#This Row],[Score]],Table3[Score],1)</f>
        <v>42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9">
        <f>_xlfn.RANK.AVG(Table3[[#This Row],[Score 2 ]],Table3[[Score 2 ]],1)</f>
        <v>48</v>
      </c>
    </row>
    <row r="50" spans="1:26" x14ac:dyDescent="0.3">
      <c r="A50" t="s">
        <v>141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1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1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1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1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1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1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50">
        <f>_xlfn.RANK.AVG(Table3[[#This Row],[Score]],Table3[Score],1)</f>
        <v>54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0">
        <f>_xlfn.RANK.AVG(Table3[[#This Row],[Score 2 ]],Table3[[Score 2 ]],1)</f>
        <v>49</v>
      </c>
    </row>
    <row r="51" spans="1:26" x14ac:dyDescent="0.3">
      <c r="A51" t="s">
        <v>117</v>
      </c>
      <c r="B51">
        <f>COUNTIFS(Table2[Sub-Sector],Table3[[#This Row],[Sub-Sector]])</f>
        <v>24</v>
      </c>
      <c r="C51" s="1">
        <f>COUNTIFS(Table2[Sub-Sector],Table3[[#This Row],[Sub-Sector]],Table2[Uptrend],"Uptrend")/Table3[[#This Row],[Count]]</f>
        <v>0.41666666666666669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0.20833333333333334</v>
      </c>
      <c r="F51" s="1">
        <f>COUNTIFS(Table2[Sub-Sector],Table3[[#This Row],[Sub-Sector]],Table2[6M Return vs Nifty],"&gt;=10")/Table3[[#This Row],[Count]]</f>
        <v>0.25</v>
      </c>
      <c r="G51" s="1">
        <f>COUNTIFS(Table2[Sub-Sector],Table3[[#This Row],[Sub-Sector]],Table2[1Y Return vs Nifty],"&gt;=10")/Table3[[#This Row],[Count]]</f>
        <v>0.66666666666666663</v>
      </c>
      <c r="H51" s="1">
        <f>COUNTIFS(Table2[Sub-Sector],Table3[[#This Row],[Sub-Sector]],Table2[RSI Exponential â€“ 14D],"&gt;=50")/Table3[[#This Row],[Count]]</f>
        <v>8.3333333333333329E-2</v>
      </c>
      <c r="I51" s="1">
        <f>COUNTIFS(Table2[Sub-Sector],Table3[[#This Row],[Sub-Sector]],Table2[Relative Volume],"&gt;=1")/Table3[[#This Row],[Count]]</f>
        <v>0.16666666666666666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8.3333333333333329E-2</v>
      </c>
      <c r="M51" s="1">
        <f>COUNTIFS(Table2[Sub-Sector],Table3[[#This Row],[Sub-Sector]],Table2[% Away From Current Week High],"&lt;=0.05")/Table3[[#This Row],[Count]]</f>
        <v>0.20833333333333334</v>
      </c>
      <c r="N51" s="1">
        <f>COUNTIFS(Table2[Sub-Sector],Table3[[#This Row],[Sub-Sector]],Table2[% Away From Current Month Low],"&gt;=0.05")/Table3[[#This Row],[Count]]</f>
        <v>0.29166666666666669</v>
      </c>
      <c r="O51" s="1">
        <f>COUNTIFS(Table2[Sub-Sector],Table3[[#This Row],[Sub-Sector]],Table2[% Away From Current Month High],"&lt;=0.05")/Table3[[#This Row],[Count]]</f>
        <v>4.1666666666666664E-2</v>
      </c>
      <c r="P51" s="1">
        <f>COUNTIFS(Table2[Sub-Sector],Table3[[#This Row],[Sub-Sector]],Table2[% Away From 52W High],"&lt;=10")/Table3[[#This Row],[Count]]</f>
        <v>4.1666666666666664E-2</v>
      </c>
      <c r="Q51" s="1">
        <f>COUNTIFS(Table2[Sub-Sector],Table3[[#This Row],[Sub-Sector]],Table2[% Away From 52W Low],"&gt;=10")/Table3[[#This Row],[Count]]</f>
        <v>0.95833333333333337</v>
      </c>
      <c r="R51" s="1">
        <f>COUNTIFS(Table2[Sub-Sector],Table3[[#This Row],[Sub-Sector]],Table2[% Price above 20 EMA],"&gt;=0")/Table3[[#This Row],[Count]]</f>
        <v>0.125</v>
      </c>
      <c r="S51" s="1">
        <f>COUNTIFS(Table2[Sub-Sector],Table3[[#This Row],[Sub-Sector]],Table2[% Price above 50 EMA],"&gt;=0")/Table3[[#This Row],[Count]]</f>
        <v>0.20833333333333334</v>
      </c>
      <c r="T51" s="1">
        <f>COUNTIFS(Table2[Sub-Sector],Table3[[#This Row],[Sub-Sector]],Table2[% Price above 200 EMA],"&gt;=0")/Table3[[#This Row],[Count]]</f>
        <v>0.58333333333333337</v>
      </c>
      <c r="U51" s="1">
        <f>COUNTIFS(Table2[Sub-Sector],Table3[[#This Row],[Sub-Sector]],Table2[Rate of Change - Zone],"Positive")/Table3[[#This Row],[Count]]</f>
        <v>0.16666666666666666</v>
      </c>
      <c r="V51" s="1">
        <f>COUNTIFS(Table2[Sub-Sector],Table3[[#This Row],[Sub-Sector]],Table2[Sharpe Ratio],"&gt;=0.10")/Table3[[#This Row],[Count]]</f>
        <v>0.375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51">
        <f>_xlfn.RANK.AVG(Table3[[#This Row],[Score]],Table3[Score],1)</f>
        <v>43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51">
        <f>_xlfn.RANK.AVG(Table3[[#This Row],[Score 2 ]],Table3[[Score 2 ]],1)</f>
        <v>50</v>
      </c>
    </row>
    <row r="52" spans="1:26" x14ac:dyDescent="0.3">
      <c r="A52" t="s">
        <v>211</v>
      </c>
      <c r="B52">
        <f>COUNTIFS(Table2[Sub-Sector],Table3[[#This Row],[Sub-Sector]])</f>
        <v>3</v>
      </c>
      <c r="C52" s="1">
        <f>COUNTIFS(Table2[Sub-Sector],Table3[[#This Row],[Sub-Sector]],Table2[Uptrend],"Uptrend")/Table3[[#This Row],[Count]]</f>
        <v>0.33333333333333331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0.33333333333333331</v>
      </c>
      <c r="G52" s="1">
        <f>COUNTIFS(Table2[Sub-Sector],Table3[[#This Row],[Sub-Sector]],Table2[1Y Return vs Nifty],"&gt;=10")/Table3[[#This Row],[Count]]</f>
        <v>0.66666666666666663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0.33333333333333331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0.33333333333333331</v>
      </c>
      <c r="M52" s="1">
        <f>COUNTIFS(Table2[Sub-Sector],Table3[[#This Row],[Sub-Sector]],Table2[% Away From Current Week High],"&lt;=0.05")/Table3[[#This Row],[Count]]</f>
        <v>0.33333333333333331</v>
      </c>
      <c r="N52" s="1">
        <f>COUNTIFS(Table2[Sub-Sector],Table3[[#This Row],[Sub-Sector]],Table2[% Away From Current Month Low],"&gt;=0.05")/Table3[[#This Row],[Count]]</f>
        <v>0.66666666666666663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0.33333333333333331</v>
      </c>
      <c r="T52" s="1">
        <f>COUNTIFS(Table2[Sub-Sector],Table3[[#This Row],[Sub-Sector]],Table2[% Price above 200 EMA],"&gt;=0")/Table3[[#This Row],[Count]]</f>
        <v>0.66666666666666663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0.66666666666666663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52">
        <f>_xlfn.RANK.AVG(Table3[[#This Row],[Score]],Table3[Score],1)</f>
        <v>60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2">
        <f>_xlfn.RANK.AVG(Table3[[#This Row],[Score 2 ]],Table3[[Score 2 ]],1)</f>
        <v>51</v>
      </c>
    </row>
    <row r="53" spans="1:26" x14ac:dyDescent="0.3">
      <c r="A53" t="s">
        <v>418</v>
      </c>
      <c r="B53">
        <f>COUNTIFS(Table2[Sub-Sector],Table3[[#This Row],[Sub-Sector]])</f>
        <v>14</v>
      </c>
      <c r="C53" s="1">
        <f>COUNTIFS(Table2[Sub-Sector],Table3[[#This Row],[Sub-Sector]],Table2[Uptrend],"Uptrend")/Table3[[#This Row],[Count]]</f>
        <v>0.2857142857142857</v>
      </c>
      <c r="D53" s="1">
        <f>COUNTIFS(Table2[Sub-Sector],Table3[[#This Row],[Sub-Sector]],Table2[1W Return vs Nifty],"&gt;=5")/Table3[[#This Row],[Count]]</f>
        <v>7.1428571428571425E-2</v>
      </c>
      <c r="E53" s="1">
        <f>COUNTIFS(Table2[Sub-Sector],Table3[[#This Row],[Sub-Sector]],Table2[1M Return vs Nifty],"&gt;=5")/Table3[[#This Row],[Count]]</f>
        <v>0.2857142857142857</v>
      </c>
      <c r="F53" s="1">
        <f>COUNTIFS(Table2[Sub-Sector],Table3[[#This Row],[Sub-Sector]],Table2[6M Return vs Nifty],"&gt;=10")/Table3[[#This Row],[Count]]</f>
        <v>0.2857142857142857</v>
      </c>
      <c r="G53" s="1">
        <f>COUNTIFS(Table2[Sub-Sector],Table3[[#This Row],[Sub-Sector]],Table2[1Y Return vs Nifty],"&gt;=10")/Table3[[#This Row],[Count]]</f>
        <v>0.5</v>
      </c>
      <c r="H53" s="1">
        <f>COUNTIFS(Table2[Sub-Sector],Table3[[#This Row],[Sub-Sector]],Table2[RSI Exponential â€“ 14D],"&gt;=50")/Table3[[#This Row],[Count]]</f>
        <v>0.21428571428571427</v>
      </c>
      <c r="I53" s="1">
        <f>COUNTIFS(Table2[Sub-Sector],Table3[[#This Row],[Sub-Sector]],Table2[Relative Volume],"&gt;=1")/Table3[[#This Row],[Count]]</f>
        <v>0.14285714285714285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0.21428571428571427</v>
      </c>
      <c r="M53" s="1">
        <f>COUNTIFS(Table2[Sub-Sector],Table3[[#This Row],[Sub-Sector]],Table2[% Away From Current Week High],"&lt;=0.05")/Table3[[#This Row],[Count]]</f>
        <v>0.2857142857142857</v>
      </c>
      <c r="N53" s="1">
        <f>COUNTIFS(Table2[Sub-Sector],Table3[[#This Row],[Sub-Sector]],Table2[% Away From Current Month Low],"&gt;=0.05")/Table3[[#This Row],[Count]]</f>
        <v>0.2857142857142857</v>
      </c>
      <c r="O53" s="1">
        <f>COUNTIFS(Table2[Sub-Sector],Table3[[#This Row],[Sub-Sector]],Table2[% Away From Current Month High],"&lt;=0.05")/Table3[[#This Row],[Count]]</f>
        <v>7.1428571428571425E-2</v>
      </c>
      <c r="P53" s="1">
        <f>COUNTIFS(Table2[Sub-Sector],Table3[[#This Row],[Sub-Sector]],Table2[% Away From 52W High],"&lt;=10")/Table3[[#This Row],[Count]]</f>
        <v>0.21428571428571427</v>
      </c>
      <c r="Q53" s="1">
        <f>COUNTIFS(Table2[Sub-Sector],Table3[[#This Row],[Sub-Sector]],Table2[% Away From 52W Low],"&gt;=10")/Table3[[#This Row],[Count]]</f>
        <v>0.8571428571428571</v>
      </c>
      <c r="R53" s="1">
        <f>COUNTIFS(Table2[Sub-Sector],Table3[[#This Row],[Sub-Sector]],Table2[% Price above 20 EMA],"&gt;=0")/Table3[[#This Row],[Count]]</f>
        <v>0.21428571428571427</v>
      </c>
      <c r="S53" s="1">
        <f>COUNTIFS(Table2[Sub-Sector],Table3[[#This Row],[Sub-Sector]],Table2[% Price above 50 EMA],"&gt;=0")/Table3[[#This Row],[Count]]</f>
        <v>0.21428571428571427</v>
      </c>
      <c r="T53" s="1">
        <f>COUNTIFS(Table2[Sub-Sector],Table3[[#This Row],[Sub-Sector]],Table2[% Price above 200 EMA],"&gt;=0")/Table3[[#This Row],[Count]]</f>
        <v>0.5</v>
      </c>
      <c r="U53" s="1">
        <f>COUNTIFS(Table2[Sub-Sector],Table3[[#This Row],[Sub-Sector]],Table2[Rate of Change - Zone],"Positive")/Table3[[#This Row],[Count]]</f>
        <v>0.2857142857142857</v>
      </c>
      <c r="V53" s="1">
        <f>COUNTIFS(Table2[Sub-Sector],Table3[[#This Row],[Sub-Sector]],Table2[Sharpe Ratio],"&gt;=0.10")/Table3[[#This Row],[Count]]</f>
        <v>0.21428571428571427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53">
        <f>_xlfn.RANK.AVG(Table3[[#This Row],[Score]],Table3[Score],1)</f>
        <v>32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3">
        <f>_xlfn.RANK.AVG(Table3[[#This Row],[Score 2 ]],Table3[[Score 2 ]],1)</f>
        <v>52</v>
      </c>
    </row>
    <row r="54" spans="1:26" x14ac:dyDescent="0.3">
      <c r="A54" t="s">
        <v>280</v>
      </c>
      <c r="B54">
        <f>COUNTIFS(Table2[Sub-Sector],Table3[[#This Row],[Sub-Sector]])</f>
        <v>25</v>
      </c>
      <c r="C54" s="1">
        <f>COUNTIFS(Table2[Sub-Sector],Table3[[#This Row],[Sub-Sector]],Table2[Uptrend],"Uptrend")/Table3[[#This Row],[Count]]</f>
        <v>0.28000000000000003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0.2</v>
      </c>
      <c r="F54" s="1">
        <f>COUNTIFS(Table2[Sub-Sector],Table3[[#This Row],[Sub-Sector]],Table2[6M Return vs Nifty],"&gt;=10")/Table3[[#This Row],[Count]]</f>
        <v>0.24</v>
      </c>
      <c r="G54" s="1">
        <f>COUNTIFS(Table2[Sub-Sector],Table3[[#This Row],[Sub-Sector]],Table2[1Y Return vs Nifty],"&gt;=10")/Table3[[#This Row],[Count]]</f>
        <v>0.48</v>
      </c>
      <c r="H54" s="1">
        <f>COUNTIFS(Table2[Sub-Sector],Table3[[#This Row],[Sub-Sector]],Table2[RSI Exponential â€“ 14D],"&gt;=50")/Table3[[#This Row],[Count]]</f>
        <v>0.04</v>
      </c>
      <c r="I54" s="1">
        <f>COUNTIFS(Table2[Sub-Sector],Table3[[#This Row],[Sub-Sector]],Table2[Relative Volume],"&gt;=1")/Table3[[#This Row],[Count]]</f>
        <v>0.32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0.92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0.2</v>
      </c>
      <c r="N54" s="1">
        <f>COUNTIFS(Table2[Sub-Sector],Table3[[#This Row],[Sub-Sector]],Table2[% Away From Current Month Low],"&gt;=0.05")/Table3[[#This Row],[Count]]</f>
        <v>0.24</v>
      </c>
      <c r="O54" s="1">
        <f>COUNTIFS(Table2[Sub-Sector],Table3[[#This Row],[Sub-Sector]],Table2[% Away From Current Month High],"&lt;=0.05")/Table3[[#This Row],[Count]]</f>
        <v>0.04</v>
      </c>
      <c r="P54" s="1">
        <f>COUNTIFS(Table2[Sub-Sector],Table3[[#This Row],[Sub-Sector]],Table2[% Away From 52W High],"&lt;=10")/Table3[[#This Row],[Count]]</f>
        <v>0.04</v>
      </c>
      <c r="Q54" s="1">
        <f>COUNTIFS(Table2[Sub-Sector],Table3[[#This Row],[Sub-Sector]],Table2[% Away From 52W Low],"&gt;=10")/Table3[[#This Row],[Count]]</f>
        <v>0.88</v>
      </c>
      <c r="R54" s="1">
        <f>COUNTIFS(Table2[Sub-Sector],Table3[[#This Row],[Sub-Sector]],Table2[% Price above 20 EMA],"&gt;=0")/Table3[[#This Row],[Count]]</f>
        <v>0.04</v>
      </c>
      <c r="S54" s="1">
        <f>COUNTIFS(Table2[Sub-Sector],Table3[[#This Row],[Sub-Sector]],Table2[% Price above 50 EMA],"&gt;=0")/Table3[[#This Row],[Count]]</f>
        <v>0.2</v>
      </c>
      <c r="T54" s="1">
        <f>COUNTIFS(Table2[Sub-Sector],Table3[[#This Row],[Sub-Sector]],Table2[% Price above 200 EMA],"&gt;=0")/Table3[[#This Row],[Count]]</f>
        <v>0.44</v>
      </c>
      <c r="U54" s="1">
        <f>COUNTIFS(Table2[Sub-Sector],Table3[[#This Row],[Sub-Sector]],Table2[Rate of Change - Zone],"Positive")/Table3[[#This Row],[Count]]</f>
        <v>0.24</v>
      </c>
      <c r="V54" s="1">
        <f>COUNTIFS(Table2[Sub-Sector],Table3[[#This Row],[Sub-Sector]],Table2[Sharpe Ratio],"&gt;=0.10")/Table3[[#This Row],[Count]]</f>
        <v>0.44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54">
        <f>_xlfn.RANK.AVG(Table3[[#This Row],[Score]],Table3[Score],1)</f>
        <v>50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4">
        <f>_xlfn.RANK.AVG(Table3[[#This Row],[Score 2 ]],Table3[[Score 2 ]],1)</f>
        <v>53.5</v>
      </c>
    </row>
    <row r="55" spans="1:26" x14ac:dyDescent="0.3">
      <c r="A55" t="s">
        <v>944</v>
      </c>
      <c r="B55">
        <f>COUNTIFS(Table2[Sub-Sector],Table3[[#This Row],[Sub-Sector]])</f>
        <v>2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0.5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</v>
      </c>
      <c r="N55" s="1">
        <f>COUNTIFS(Table2[Sub-Sector],Table3[[#This Row],[Sub-Sector]],Table2[% Away From Current Month Low],"&gt;=0.05")/Table3[[#This Row],[Count]]</f>
        <v>0.5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0.5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496.5</v>
      </c>
      <c r="X55">
        <f>_xlfn.RANK.AVG(Table3[[#This Row],[Score]],Table3[Score],1)</f>
        <v>80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5">
        <f>_xlfn.RANK.AVG(Table3[[#This Row],[Score 2 ]],Table3[[Score 2 ]],1)</f>
        <v>53.5</v>
      </c>
    </row>
    <row r="56" spans="1:26" x14ac:dyDescent="0.3">
      <c r="A56" t="s">
        <v>1011</v>
      </c>
      <c r="B56">
        <f>COUNTIFS(Table2[Sub-Sector],Table3[[#This Row],[Sub-Sector]])</f>
        <v>2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0.5</v>
      </c>
      <c r="J56" s="1">
        <f>COUNTIFS(Table2[Sub-Sector],Table3[[#This Row],[Sub-Sector]],Table2[% Away From Day Low],"&gt;=0.05")/Table3[[#This Row],[Count]]</f>
        <v>0.5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0.5</v>
      </c>
      <c r="M56" s="1">
        <f>COUNTIFS(Table2[Sub-Sector],Table3[[#This Row],[Sub-Sector]],Table2[% Away From Current Week High],"&lt;=0.05")/Table3[[#This Row],[Count]]</f>
        <v>0.5</v>
      </c>
      <c r="N56" s="1">
        <f>COUNTIFS(Table2[Sub-Sector],Table3[[#This Row],[Sub-Sector]],Table2[% Away From Current Month Low],"&gt;=0.05")/Table3[[#This Row],[Count]]</f>
        <v>0.5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0.5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498.5</v>
      </c>
      <c r="X56">
        <f>_xlfn.RANK.AVG(Table3[[#This Row],[Score]],Table3[Score],1)</f>
        <v>81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6">
        <f>_xlfn.RANK.AVG(Table3[[#This Row],[Score 2 ]],Table3[[Score 2 ]],1)</f>
        <v>55</v>
      </c>
    </row>
    <row r="57" spans="1:26" x14ac:dyDescent="0.3">
      <c r="A57" t="s">
        <v>83</v>
      </c>
      <c r="B57">
        <f>COUNTIFS(Table2[Sub-Sector],Table3[[#This Row],[Sub-Sector]])</f>
        <v>5</v>
      </c>
      <c r="C57" s="1">
        <f>COUNTIFS(Table2[Sub-Sector],Table3[[#This Row],[Sub-Sector]],Table2[Uptrend],"Uptrend")/Table3[[#This Row],[Count]]</f>
        <v>0.4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0.4</v>
      </c>
      <c r="G57" s="1">
        <f>COUNTIFS(Table2[Sub-Sector],Table3[[#This Row],[Sub-Sector]],Table2[1Y Return vs Nifty],"&gt;=10")/Table3[[#This Row],[Count]]</f>
        <v>0.6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0.2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0.8</v>
      </c>
      <c r="L57" s="1">
        <f>COUNTIFS(Table2[Sub-Sector],Table3[[#This Row],[Sub-Sector]],Table2[% Away From Current Week Low],"&gt;=0.05")/Table3[[#This Row],[Count]]</f>
        <v>0.4</v>
      </c>
      <c r="M57" s="1">
        <f>COUNTIFS(Table2[Sub-Sector],Table3[[#This Row],[Sub-Sector]],Table2[% Away From Current Week High],"&lt;=0.05")/Table3[[#This Row],[Count]]</f>
        <v>0.4</v>
      </c>
      <c r="N57" s="1">
        <f>COUNTIFS(Table2[Sub-Sector],Table3[[#This Row],[Sub-Sector]],Table2[% Away From Current Month Low],"&gt;=0.05")/Table3[[#This Row],[Count]]</f>
        <v>0.4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0.6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0.2</v>
      </c>
      <c r="T57" s="1">
        <f>COUNTIFS(Table2[Sub-Sector],Table3[[#This Row],[Sub-Sector]],Table2[% Price above 200 EMA],"&gt;=0")/Table3[[#This Row],[Count]]</f>
        <v>0.4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0.4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57">
        <f>_xlfn.RANK.AVG(Table3[[#This Row],[Score]],Table3[Score],1)</f>
        <v>63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7">
        <f>_xlfn.RANK.AVG(Table3[[#This Row],[Score 2 ]],Table3[[Score 2 ]],1)</f>
        <v>56</v>
      </c>
    </row>
    <row r="58" spans="1:26" x14ac:dyDescent="0.3">
      <c r="A58" t="s">
        <v>442</v>
      </c>
      <c r="B58">
        <f>COUNTIFS(Table2[Sub-Sector],Table3[[#This Row],[Sub-Sector]])</f>
        <v>4</v>
      </c>
      <c r="C58" s="1">
        <f>COUNTIFS(Table2[Sub-Sector],Table3[[#This Row],[Sub-Sector]],Table2[Uptrend],"Uptrend")/Table3[[#This Row],[Count]]</f>
        <v>0.25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0.25</v>
      </c>
      <c r="F58" s="1">
        <f>COUNTIFS(Table2[Sub-Sector],Table3[[#This Row],[Sub-Sector]],Table2[6M Return vs Nifty],"&gt;=10")/Table3[[#This Row],[Count]]</f>
        <v>0.25</v>
      </c>
      <c r="G58" s="1">
        <f>COUNTIFS(Table2[Sub-Sector],Table3[[#This Row],[Sub-Sector]],Table2[1Y Return vs Nifty],"&gt;=10")/Table3[[#This Row],[Count]]</f>
        <v>0.75</v>
      </c>
      <c r="H58" s="1">
        <f>COUNTIFS(Table2[Sub-Sector],Table3[[#This Row],[Sub-Sector]],Table2[RSI Exponential â€“ 14D],"&gt;=50")/Table3[[#This Row],[Count]]</f>
        <v>0.25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0.75</v>
      </c>
      <c r="L58" s="1">
        <f>COUNTIFS(Table2[Sub-Sector],Table3[[#This Row],[Sub-Sector]],Table2[% Away From Current Week Low],"&gt;=0.05")/Table3[[#This Row],[Count]]</f>
        <v>0.75</v>
      </c>
      <c r="M58" s="1">
        <f>COUNTIFS(Table2[Sub-Sector],Table3[[#This Row],[Sub-Sector]],Table2[% Away From Current Week High],"&lt;=0.05")/Table3[[#This Row],[Count]]</f>
        <v>0.75</v>
      </c>
      <c r="N58" s="1">
        <f>COUNTIFS(Table2[Sub-Sector],Table3[[#This Row],[Sub-Sector]],Table2[% Away From Current Month Low],"&gt;=0.05")/Table3[[#This Row],[Count]]</f>
        <v>0.75</v>
      </c>
      <c r="O58" s="1">
        <f>COUNTIFS(Table2[Sub-Sector],Table3[[#This Row],[Sub-Sector]],Table2[% Away From Current Month High],"&lt;=0.05")/Table3[[#This Row],[Count]]</f>
        <v>0.25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0.25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0.75</v>
      </c>
      <c r="U58" s="1">
        <f>COUNTIFS(Table2[Sub-Sector],Table3[[#This Row],[Sub-Sector]],Table2[Rate of Change - Zone],"Positive")/Table3[[#This Row],[Count]]</f>
        <v>0.25</v>
      </c>
      <c r="V58" s="1">
        <f>COUNTIFS(Table2[Sub-Sector],Table3[[#This Row],[Sub-Sector]],Table2[Sharpe Ratio],"&gt;=0.10")/Table3[[#This Row],[Count]]</f>
        <v>0.5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411.5</v>
      </c>
      <c r="X58">
        <f>_xlfn.RANK.AVG(Table3[[#This Row],[Score]],Table3[Score],1)</f>
        <v>52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58">
        <f>_xlfn.RANK.AVG(Table3[[#This Row],[Score 2 ]],Table3[[Score 2 ]],1)</f>
        <v>57</v>
      </c>
    </row>
    <row r="59" spans="1:26" x14ac:dyDescent="0.3">
      <c r="A59" t="s">
        <v>60</v>
      </c>
      <c r="B59">
        <f>COUNTIFS(Table2[Sub-Sector],Table3[[#This Row],[Sub-Sector]])</f>
        <v>4</v>
      </c>
      <c r="C59" s="1">
        <f>COUNTIFS(Table2[Sub-Sector],Table3[[#This Row],[Sub-Sector]],Table2[Uptrend],"Uptrend")/Table3[[#This Row],[Count]]</f>
        <v>0.25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0.25</v>
      </c>
      <c r="G59" s="1">
        <f>COUNTIFS(Table2[Sub-Sector],Table3[[#This Row],[Sub-Sector]],Table2[1Y Return vs Nifty],"&gt;=10")/Table3[[#This Row],[Count]]</f>
        <v>0.75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0.25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0.5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0.25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0.5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473.5</v>
      </c>
      <c r="X59">
        <f>_xlfn.RANK.AVG(Table3[[#This Row],[Score]],Table3[Score],1)</f>
        <v>73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59">
        <f>_xlfn.RANK.AVG(Table3[[#This Row],[Score 2 ]],Table3[[Score 2 ]],1)</f>
        <v>58</v>
      </c>
    </row>
    <row r="60" spans="1:26" x14ac:dyDescent="0.3">
      <c r="A60" t="s">
        <v>806</v>
      </c>
      <c r="B60">
        <f>COUNTIFS(Table2[Sub-Sector],Table3[[#This Row],[Sub-Sector]])</f>
        <v>3</v>
      </c>
      <c r="C60" s="1">
        <f>COUNTIFS(Table2[Sub-Sector],Table3[[#This Row],[Sub-Sector]],Table2[Uptrend],"Uptrend")/Table3[[#This Row],[Count]]</f>
        <v>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0.66666666666666663</v>
      </c>
      <c r="G60" s="1">
        <f>COUNTIFS(Table2[Sub-Sector],Table3[[#This Row],[Sub-Sector]],Table2[1Y Return vs Nifty],"&gt;=10")/Table3[[#This Row],[Count]]</f>
        <v>0.66666666666666663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0.33333333333333331</v>
      </c>
      <c r="N60" s="1">
        <f>COUNTIFS(Table2[Sub-Sector],Table3[[#This Row],[Sub-Sector]],Table2[% Away From Current Month Low],"&gt;=0.05")/Table3[[#This Row],[Count]]</f>
        <v>0.33333333333333331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0.33333333333333331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0.33333333333333331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60">
        <f>_xlfn.RANK.AVG(Table3[[#This Row],[Score]],Table3[Score],1)</f>
        <v>53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0">
        <f>_xlfn.RANK.AVG(Table3[[#This Row],[Score 2 ]],Table3[[Score 2 ]],1)</f>
        <v>59</v>
      </c>
    </row>
    <row r="61" spans="1:26" x14ac:dyDescent="0.3">
      <c r="A61" t="s">
        <v>24</v>
      </c>
      <c r="B61">
        <f>COUNTIFS(Table2[Sub-Sector],Table3[[#This Row],[Sub-Sector]])</f>
        <v>20</v>
      </c>
      <c r="C61" s="1">
        <f>COUNTIFS(Table2[Sub-Sector],Table3[[#This Row],[Sub-Sector]],Table2[Uptrend],"Uptrend")/Table3[[#This Row],[Count]]</f>
        <v>0.2</v>
      </c>
      <c r="D61" s="1">
        <f>COUNTIFS(Table2[Sub-Sector],Table3[[#This Row],[Sub-Sector]],Table2[1W Return vs Nifty],"&gt;=5")/Table3[[#This Row],[Count]]</f>
        <v>0.1</v>
      </c>
      <c r="E61" s="1">
        <f>COUNTIFS(Table2[Sub-Sector],Table3[[#This Row],[Sub-Sector]],Table2[1M Return vs Nifty],"&gt;=5")/Table3[[#This Row],[Count]]</f>
        <v>0.05</v>
      </c>
      <c r="F61" s="1">
        <f>COUNTIFS(Table2[Sub-Sector],Table3[[#This Row],[Sub-Sector]],Table2[6M Return vs Nifty],"&gt;=10")/Table3[[#This Row],[Count]]</f>
        <v>0.05</v>
      </c>
      <c r="G61" s="1">
        <f>COUNTIFS(Table2[Sub-Sector],Table3[[#This Row],[Sub-Sector]],Table2[1Y Return vs Nifty],"&gt;=10")/Table3[[#This Row],[Count]]</f>
        <v>0.1</v>
      </c>
      <c r="H61" s="1">
        <f>COUNTIFS(Table2[Sub-Sector],Table3[[#This Row],[Sub-Sector]],Table2[RSI Exponential â€“ 14D],"&gt;=50")/Table3[[#This Row],[Count]]</f>
        <v>0.2</v>
      </c>
      <c r="I61" s="1">
        <f>COUNTIFS(Table2[Sub-Sector],Table3[[#This Row],[Sub-Sector]],Table2[Relative Volume],"&gt;=1")/Table3[[#This Row],[Count]]</f>
        <v>0.35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0.95</v>
      </c>
      <c r="L61" s="1">
        <f>COUNTIFS(Table2[Sub-Sector],Table3[[#This Row],[Sub-Sector]],Table2[% Away From Current Week Low],"&gt;=0.05")/Table3[[#This Row],[Count]]</f>
        <v>0.15</v>
      </c>
      <c r="M61" s="1">
        <f>COUNTIFS(Table2[Sub-Sector],Table3[[#This Row],[Sub-Sector]],Table2[% Away From Current Week High],"&lt;=0.05")/Table3[[#This Row],[Count]]</f>
        <v>0.45</v>
      </c>
      <c r="N61" s="1">
        <f>COUNTIFS(Table2[Sub-Sector],Table3[[#This Row],[Sub-Sector]],Table2[% Away From Current Month Low],"&gt;=0.05")/Table3[[#This Row],[Count]]</f>
        <v>0.25</v>
      </c>
      <c r="O61" s="1">
        <f>COUNTIFS(Table2[Sub-Sector],Table3[[#This Row],[Sub-Sector]],Table2[% Away From Current Month High],"&lt;=0.05")/Table3[[#This Row],[Count]]</f>
        <v>0.25</v>
      </c>
      <c r="P61" s="1">
        <f>COUNTIFS(Table2[Sub-Sector],Table3[[#This Row],[Sub-Sector]],Table2[% Away From 52W High],"&lt;=10")/Table3[[#This Row],[Count]]</f>
        <v>0.25</v>
      </c>
      <c r="Q61" s="1">
        <f>COUNTIFS(Table2[Sub-Sector],Table3[[#This Row],[Sub-Sector]],Table2[% Away From 52W Low],"&gt;=10")/Table3[[#This Row],[Count]]</f>
        <v>0.45</v>
      </c>
      <c r="R61" s="1">
        <f>COUNTIFS(Table2[Sub-Sector],Table3[[#This Row],[Sub-Sector]],Table2[% Price above 20 EMA],"&gt;=0")/Table3[[#This Row],[Count]]</f>
        <v>0.15</v>
      </c>
      <c r="S61" s="1">
        <f>COUNTIFS(Table2[Sub-Sector],Table3[[#This Row],[Sub-Sector]],Table2[% Price above 50 EMA],"&gt;=0")/Table3[[#This Row],[Count]]</f>
        <v>0.2</v>
      </c>
      <c r="T61" s="1">
        <f>COUNTIFS(Table2[Sub-Sector],Table3[[#This Row],[Sub-Sector]],Table2[% Price above 200 EMA],"&gt;=0")/Table3[[#This Row],[Count]]</f>
        <v>0.3</v>
      </c>
      <c r="U61" s="1">
        <f>COUNTIFS(Table2[Sub-Sector],Table3[[#This Row],[Sub-Sector]],Table2[Rate of Change - Zone],"Positive")/Table3[[#This Row],[Count]]</f>
        <v>0.3</v>
      </c>
      <c r="V61" s="1">
        <f>COUNTIFS(Table2[Sub-Sector],Table3[[#This Row],[Sub-Sector]],Table2[Sharpe Ratio],"&gt;=0.10")/Table3[[#This Row],[Count]]</f>
        <v>0.15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394.5</v>
      </c>
      <c r="X61">
        <f>_xlfn.RANK.AVG(Table3[[#This Row],[Score]],Table3[Score],1)</f>
        <v>48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1">
        <f>_xlfn.RANK.AVG(Table3[[#This Row],[Score 2 ]],Table3[[Score 2 ]],1)</f>
        <v>60</v>
      </c>
    </row>
    <row r="62" spans="1:26" x14ac:dyDescent="0.3">
      <c r="A62" t="s">
        <v>453</v>
      </c>
      <c r="B62">
        <f>COUNTIFS(Table2[Sub-Sector],Table3[[#This Row],[Sub-Sector]])</f>
        <v>10</v>
      </c>
      <c r="C62" s="1">
        <f>COUNTIFS(Table2[Sub-Sector],Table3[[#This Row],[Sub-Sector]],Table2[Uptrend],"Uptrend")/Table3[[#This Row],[Count]]</f>
        <v>0.3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0.1</v>
      </c>
      <c r="F62" s="1">
        <f>COUNTIFS(Table2[Sub-Sector],Table3[[#This Row],[Sub-Sector]],Table2[6M Return vs Nifty],"&gt;=10")/Table3[[#This Row],[Count]]</f>
        <v>0.3</v>
      </c>
      <c r="G62" s="1">
        <f>COUNTIFS(Table2[Sub-Sector],Table3[[#This Row],[Sub-Sector]],Table2[1Y Return vs Nifty],"&gt;=10")/Table3[[#This Row],[Count]]</f>
        <v>0.3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0.2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0.9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0.2</v>
      </c>
      <c r="N62" s="1">
        <f>COUNTIFS(Table2[Sub-Sector],Table3[[#This Row],[Sub-Sector]],Table2[% Away From Current Month Low],"&gt;=0.05")/Table3[[#This Row],[Count]]</f>
        <v>0.1</v>
      </c>
      <c r="O62" s="1">
        <f>COUNTIFS(Table2[Sub-Sector],Table3[[#This Row],[Sub-Sector]],Table2[% Away From Current Month High],"&lt;=0.05")/Table3[[#This Row],[Count]]</f>
        <v>0</v>
      </c>
      <c r="P62" s="1">
        <f>COUNTIFS(Table2[Sub-Sector],Table3[[#This Row],[Sub-Sector]],Table2[% Away From 52W High],"&lt;=10")/Table3[[#This Row],[Count]]</f>
        <v>0.1</v>
      </c>
      <c r="Q62" s="1">
        <f>COUNTIFS(Table2[Sub-Sector],Table3[[#This Row],[Sub-Sector]],Table2[% Away From 52W Low],"&gt;=10")/Table3[[#This Row],[Count]]</f>
        <v>0.9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0.1</v>
      </c>
      <c r="T62" s="1">
        <f>COUNTIFS(Table2[Sub-Sector],Table3[[#This Row],[Sub-Sector]],Table2[% Price above 200 EMA],"&gt;=0")/Table3[[#This Row],[Count]]</f>
        <v>0.5</v>
      </c>
      <c r="U62" s="1">
        <f>COUNTIFS(Table2[Sub-Sector],Table3[[#This Row],[Sub-Sector]],Table2[Rate of Change - Zone],"Positive")/Table3[[#This Row],[Count]]</f>
        <v>0.2</v>
      </c>
      <c r="V62" s="1">
        <f>COUNTIFS(Table2[Sub-Sector],Table3[[#This Row],[Sub-Sector]],Table2[Sharpe Ratio],"&gt;=0.10")/Table3[[#This Row],[Count]]</f>
        <v>0.4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62">
        <f>_xlfn.RANK.AVG(Table3[[#This Row],[Score]],Table3[Score],1)</f>
        <v>56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2">
        <f>_xlfn.RANK.AVG(Table3[[#This Row],[Score 2 ]],Table3[[Score 2 ]],1)</f>
        <v>61</v>
      </c>
    </row>
    <row r="63" spans="1:26" x14ac:dyDescent="0.3">
      <c r="A63" t="s">
        <v>185</v>
      </c>
      <c r="B63">
        <f>COUNTIFS(Table2[Sub-Sector],Table3[[#This Row],[Sub-Sector]])</f>
        <v>6</v>
      </c>
      <c r="C63" s="1">
        <f>COUNTIFS(Table2[Sub-Sector],Table3[[#This Row],[Sub-Sector]],Table2[Uptrend],"Uptrend")/Table3[[#This Row],[Count]]</f>
        <v>0.16666666666666666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0.16666666666666666</v>
      </c>
      <c r="G63" s="1">
        <f>COUNTIFS(Table2[Sub-Sector],Table3[[#This Row],[Sub-Sector]],Table2[1Y Return vs Nifty],"&gt;=10")/Table3[[#This Row],[Count]]</f>
        <v>0.66666666666666663</v>
      </c>
      <c r="H63" s="1">
        <f>COUNTIFS(Table2[Sub-Sector],Table3[[#This Row],[Sub-Sector]],Table2[RSI Exponential â€“ 14D],"&gt;=50")/Table3[[#This Row],[Count]]</f>
        <v>0.16666666666666666</v>
      </c>
      <c r="I63" s="1">
        <f>COUNTIFS(Table2[Sub-Sector],Table3[[#This Row],[Sub-Sector]],Table2[Relative Volume],"&gt;=1")/Table3[[#This Row],[Count]]</f>
        <v>0.33333333333333331</v>
      </c>
      <c r="J63" s="1">
        <f>COUNTIFS(Table2[Sub-Sector],Table3[[#This Row],[Sub-Sector]],Table2[% Away From Day Low],"&gt;=0.05")/Table3[[#This Row],[Count]]</f>
        <v>0.16666666666666666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0.16666666666666666</v>
      </c>
      <c r="M63" s="1">
        <f>COUNTIFS(Table2[Sub-Sector],Table3[[#This Row],[Sub-Sector]],Table2[% Away From Current Week High],"&lt;=0.05")/Table3[[#This Row],[Count]]</f>
        <v>0.5</v>
      </c>
      <c r="N63" s="1">
        <f>COUNTIFS(Table2[Sub-Sector],Table3[[#This Row],[Sub-Sector]],Table2[% Away From Current Month Low],"&gt;=0.05")/Table3[[#This Row],[Count]]</f>
        <v>0.16666666666666666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0.16666666666666666</v>
      </c>
      <c r="S63" s="1">
        <f>COUNTIFS(Table2[Sub-Sector],Table3[[#This Row],[Sub-Sector]],Table2[% Price above 50 EMA],"&gt;=0")/Table3[[#This Row],[Count]]</f>
        <v>0</v>
      </c>
      <c r="T63" s="1">
        <f>COUNTIFS(Table2[Sub-Sector],Table3[[#This Row],[Sub-Sector]],Table2[% Price above 200 EMA],"&gt;=0")/Table3[[#This Row],[Count]]</f>
        <v>0.33333333333333331</v>
      </c>
      <c r="U63" s="1">
        <f>COUNTIFS(Table2[Sub-Sector],Table3[[#This Row],[Sub-Sector]],Table2[Rate of Change - Zone],"Positive")/Table3[[#This Row],[Count]]</f>
        <v>0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494.5</v>
      </c>
      <c r="X63">
        <f>_xlfn.RANK.AVG(Table3[[#This Row],[Score]],Table3[Score],1)</f>
        <v>79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63">
        <f>_xlfn.RANK.AVG(Table3[[#This Row],[Score 2 ]],Table3[[Score 2 ]],1)</f>
        <v>62</v>
      </c>
    </row>
    <row r="64" spans="1:26" x14ac:dyDescent="0.3">
      <c r="A64" t="s">
        <v>1236</v>
      </c>
      <c r="B64">
        <f>COUNTIFS(Table2[Sub-Sector],Table3[[#This Row],[Sub-Sector]])</f>
        <v>2</v>
      </c>
      <c r="C64" s="1">
        <f>COUNTIFS(Table2[Sub-Sector],Table3[[#This Row],[Sub-Sector]],Table2[Uptrend],"Uptrend")/Table3[[#This Row],[Count]]</f>
        <v>0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0.5</v>
      </c>
      <c r="F64" s="1">
        <f>COUNTIFS(Table2[Sub-Sector],Table3[[#This Row],[Sub-Sector]],Table2[6M Return vs Nifty],"&gt;=10")/Table3[[#This Row],[Count]]</f>
        <v>0</v>
      </c>
      <c r="G64" s="1">
        <f>COUNTIFS(Table2[Sub-Sector],Table3[[#This Row],[Sub-Sector]],Table2[1Y Return vs Nifty],"&gt;=10")/Table3[[#This Row],[Count]]</f>
        <v>0</v>
      </c>
      <c r="H64" s="1">
        <f>COUNTIFS(Table2[Sub-Sector],Table3[[#This Row],[Sub-Sector]],Table2[RSI Exponential â€“ 14D],"&gt;=50")/Table3[[#This Row],[Count]]</f>
        <v>0.5</v>
      </c>
      <c r="I64" s="1">
        <f>COUNTIFS(Table2[Sub-Sector],Table3[[#This Row],[Sub-Sector]],Table2[Relative Volume],"&gt;=1")/Table3[[#This Row],[Count]]</f>
        <v>0.5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0.5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0</v>
      </c>
      <c r="N64" s="1">
        <f>COUNTIFS(Table2[Sub-Sector],Table3[[#This Row],[Sub-Sector]],Table2[% Away From Current Month Low],"&gt;=0.05")/Table3[[#This Row],[Count]]</f>
        <v>0.5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0.5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</v>
      </c>
      <c r="U64" s="1">
        <f>COUNTIFS(Table2[Sub-Sector],Table3[[#This Row],[Sub-Sector]],Table2[Rate of Change - Zone],"Positive")/Table3[[#This Row],[Count]]</f>
        <v>0.5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439.5</v>
      </c>
      <c r="X64">
        <f>_xlfn.RANK.AVG(Table3[[#This Row],[Score]],Table3[Score],1)</f>
        <v>59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64">
        <f>_xlfn.RANK.AVG(Table3[[#This Row],[Score 2 ]],Table3[[Score 2 ]],1)</f>
        <v>63</v>
      </c>
    </row>
    <row r="65" spans="1:26" x14ac:dyDescent="0.3">
      <c r="A65" t="s">
        <v>54</v>
      </c>
      <c r="B65">
        <f>COUNTIFS(Table2[Sub-Sector],Table3[[#This Row],[Sub-Sector]])</f>
        <v>17</v>
      </c>
      <c r="C65" s="1">
        <f>COUNTIFS(Table2[Sub-Sector],Table3[[#This Row],[Sub-Sector]],Table2[Uptrend],"Uptrend")/Table3[[#This Row],[Count]]</f>
        <v>0.23529411764705882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5.8823529411764705E-2</v>
      </c>
      <c r="F65" s="1">
        <f>COUNTIFS(Table2[Sub-Sector],Table3[[#This Row],[Sub-Sector]],Table2[6M Return vs Nifty],"&gt;=10")/Table3[[#This Row],[Count]]</f>
        <v>0.11764705882352941</v>
      </c>
      <c r="G65" s="1">
        <f>COUNTIFS(Table2[Sub-Sector],Table3[[#This Row],[Sub-Sector]],Table2[1Y Return vs Nifty],"&gt;=10")/Table3[[#This Row],[Count]]</f>
        <v>0.23529411764705882</v>
      </c>
      <c r="H65" s="1">
        <f>COUNTIFS(Table2[Sub-Sector],Table3[[#This Row],[Sub-Sector]],Table2[RSI Exponential â€“ 14D],"&gt;=50")/Table3[[#This Row],[Count]]</f>
        <v>5.8823529411764705E-2</v>
      </c>
      <c r="I65" s="1">
        <f>COUNTIFS(Table2[Sub-Sector],Table3[[#This Row],[Sub-Sector]],Table2[Relative Volume],"&gt;=1")/Table3[[#This Row],[Count]]</f>
        <v>0.47058823529411764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0.82352941176470584</v>
      </c>
      <c r="L65" s="1">
        <f>COUNTIFS(Table2[Sub-Sector],Table3[[#This Row],[Sub-Sector]],Table2[% Away From Current Week Low],"&gt;=0.05")/Table3[[#This Row],[Count]]</f>
        <v>0.17647058823529413</v>
      </c>
      <c r="M65" s="1">
        <f>COUNTIFS(Table2[Sub-Sector],Table3[[#This Row],[Sub-Sector]],Table2[% Away From Current Week High],"&lt;=0.05")/Table3[[#This Row],[Count]]</f>
        <v>0.29411764705882354</v>
      </c>
      <c r="N65" s="1">
        <f>COUNTIFS(Table2[Sub-Sector],Table3[[#This Row],[Sub-Sector]],Table2[% Away From Current Month Low],"&gt;=0.05")/Table3[[#This Row],[Count]]</f>
        <v>0.17647058823529413</v>
      </c>
      <c r="O65" s="1">
        <f>COUNTIFS(Table2[Sub-Sector],Table3[[#This Row],[Sub-Sector]],Table2[% Away From Current Month High],"&lt;=0.05")/Table3[[#This Row],[Count]]</f>
        <v>5.8823529411764705E-2</v>
      </c>
      <c r="P65" s="1">
        <f>COUNTIFS(Table2[Sub-Sector],Table3[[#This Row],[Sub-Sector]],Table2[% Away From 52W High],"&lt;=10")/Table3[[#This Row],[Count]]</f>
        <v>0.11764705882352941</v>
      </c>
      <c r="Q65" s="1">
        <f>COUNTIFS(Table2[Sub-Sector],Table3[[#This Row],[Sub-Sector]],Table2[% Away From 52W Low],"&gt;=10")/Table3[[#This Row],[Count]]</f>
        <v>0.70588235294117652</v>
      </c>
      <c r="R65" s="1">
        <f>COUNTIFS(Table2[Sub-Sector],Table3[[#This Row],[Sub-Sector]],Table2[% Price above 20 EMA],"&gt;=0")/Table3[[#This Row],[Count]]</f>
        <v>5.8823529411764705E-2</v>
      </c>
      <c r="S65" s="1">
        <f>COUNTIFS(Table2[Sub-Sector],Table3[[#This Row],[Sub-Sector]],Table2[% Price above 50 EMA],"&gt;=0")/Table3[[#This Row],[Count]]</f>
        <v>5.8823529411764705E-2</v>
      </c>
      <c r="T65" s="1">
        <f>COUNTIFS(Table2[Sub-Sector],Table3[[#This Row],[Sub-Sector]],Table2[% Price above 200 EMA],"&gt;=0")/Table3[[#This Row],[Count]]</f>
        <v>0.29411764705882354</v>
      </c>
      <c r="U65" s="1">
        <f>COUNTIFS(Table2[Sub-Sector],Table3[[#This Row],[Sub-Sector]],Table2[Rate of Change - Zone],"Positive")/Table3[[#This Row],[Count]]</f>
        <v>0.11764705882352941</v>
      </c>
      <c r="V65" s="1">
        <f>COUNTIFS(Table2[Sub-Sector],Table3[[#This Row],[Sub-Sector]],Table2[Sharpe Ratio],"&gt;=0.10")/Table3[[#This Row],[Count]]</f>
        <v>0.11764705882352941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65">
        <f>_xlfn.RANK.AVG(Table3[[#This Row],[Score]],Table3[Score],1)</f>
        <v>66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65">
        <f>_xlfn.RANK.AVG(Table3[[#This Row],[Score 2 ]],Table3[[Score 2 ]],1)</f>
        <v>64</v>
      </c>
    </row>
    <row r="66" spans="1:26" x14ac:dyDescent="0.3">
      <c r="A66" t="s">
        <v>105</v>
      </c>
      <c r="B66">
        <f>COUNTIFS(Table2[Sub-Sector],Table3[[#This Row],[Sub-Sector]])</f>
        <v>4</v>
      </c>
      <c r="C66" s="1">
        <f>COUNTIFS(Table2[Sub-Sector],Table3[[#This Row],[Sub-Sector]],Table2[Uptrend],"Uptrend")/Table3[[#This Row],[Count]]</f>
        <v>0.25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0.25</v>
      </c>
      <c r="F66" s="1">
        <f>COUNTIFS(Table2[Sub-Sector],Table3[[#This Row],[Sub-Sector]],Table2[6M Return vs Nifty],"&gt;=10")/Table3[[#This Row],[Count]]</f>
        <v>0</v>
      </c>
      <c r="G66" s="1">
        <f>COUNTIFS(Table2[Sub-Sector],Table3[[#This Row],[Sub-Sector]],Table2[1Y Return vs Nifty],"&gt;=10")/Table3[[#This Row],[Count]]</f>
        <v>1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0.25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0.5</v>
      </c>
      <c r="M66" s="1">
        <f>COUNTIFS(Table2[Sub-Sector],Table3[[#This Row],[Sub-Sector]],Table2[% Away From Current Week High],"&lt;=0.05")/Table3[[#This Row],[Count]]</f>
        <v>0.25</v>
      </c>
      <c r="N66" s="1">
        <f>COUNTIFS(Table2[Sub-Sector],Table3[[#This Row],[Sub-Sector]],Table2[% Away From Current Month Low],"&gt;=0.05")/Table3[[#This Row],[Count]]</f>
        <v>0.75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0.25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0.75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66">
        <f>_xlfn.RANK.AVG(Table3[[#This Row],[Score]],Table3[Score],1)</f>
        <v>55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66">
        <f>_xlfn.RANK.AVG(Table3[[#This Row],[Score 2 ]],Table3[[Score 2 ]],1)</f>
        <v>65</v>
      </c>
    </row>
    <row r="67" spans="1:26" x14ac:dyDescent="0.3">
      <c r="A67" t="s">
        <v>77</v>
      </c>
      <c r="B67">
        <f>COUNTIFS(Table2[Sub-Sector],Table3[[#This Row],[Sub-Sector]])</f>
        <v>17</v>
      </c>
      <c r="C67" s="1">
        <f>COUNTIFS(Table2[Sub-Sector],Table3[[#This Row],[Sub-Sector]],Table2[Uptrend],"Uptrend")/Table3[[#This Row],[Count]]</f>
        <v>0.29411764705882354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0.17647058823529413</v>
      </c>
      <c r="F67" s="1">
        <f>COUNTIFS(Table2[Sub-Sector],Table3[[#This Row],[Sub-Sector]],Table2[6M Return vs Nifty],"&gt;=10")/Table3[[#This Row],[Count]]</f>
        <v>0.11764705882352941</v>
      </c>
      <c r="G67" s="1">
        <f>COUNTIFS(Table2[Sub-Sector],Table3[[#This Row],[Sub-Sector]],Table2[1Y Return vs Nifty],"&gt;=10")/Table3[[#This Row],[Count]]</f>
        <v>0.17647058823529413</v>
      </c>
      <c r="H67" s="1">
        <f>COUNTIFS(Table2[Sub-Sector],Table3[[#This Row],[Sub-Sector]],Table2[RSI Exponential â€“ 14D],"&gt;=50")/Table3[[#This Row],[Count]]</f>
        <v>0.11764705882352941</v>
      </c>
      <c r="I67" s="1">
        <f>COUNTIFS(Table2[Sub-Sector],Table3[[#This Row],[Sub-Sector]],Table2[Relative Volume],"&gt;=1")/Table3[[#This Row],[Count]]</f>
        <v>0.35294117647058826</v>
      </c>
      <c r="J67" s="1">
        <f>COUNTIFS(Table2[Sub-Sector],Table3[[#This Row],[Sub-Sector]],Table2[% Away From Day Low],"&gt;=0.05")/Table3[[#This Row],[Count]]</f>
        <v>5.8823529411764705E-2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5.8823529411764705E-2</v>
      </c>
      <c r="M67" s="1">
        <f>COUNTIFS(Table2[Sub-Sector],Table3[[#This Row],[Sub-Sector]],Table2[% Away From Current Week High],"&lt;=0.05")/Table3[[#This Row],[Count]]</f>
        <v>0.58823529411764708</v>
      </c>
      <c r="N67" s="1">
        <f>COUNTIFS(Table2[Sub-Sector],Table3[[#This Row],[Sub-Sector]],Table2[% Away From Current Month Low],"&gt;=0.05")/Table3[[#This Row],[Count]]</f>
        <v>0.11764705882352941</v>
      </c>
      <c r="O67" s="1">
        <f>COUNTIFS(Table2[Sub-Sector],Table3[[#This Row],[Sub-Sector]],Table2[% Away From Current Month High],"&lt;=0.05")/Table3[[#This Row],[Count]]</f>
        <v>0.11764705882352941</v>
      </c>
      <c r="P67" s="1">
        <f>COUNTIFS(Table2[Sub-Sector],Table3[[#This Row],[Sub-Sector]],Table2[% Away From 52W High],"&lt;=10")/Table3[[#This Row],[Count]]</f>
        <v>0.17647058823529413</v>
      </c>
      <c r="Q67" s="1">
        <f>COUNTIFS(Table2[Sub-Sector],Table3[[#This Row],[Sub-Sector]],Table2[% Away From 52W Low],"&gt;=10")/Table3[[#This Row],[Count]]</f>
        <v>0.76470588235294112</v>
      </c>
      <c r="R67" s="1">
        <f>COUNTIFS(Table2[Sub-Sector],Table3[[#This Row],[Sub-Sector]],Table2[% Price above 20 EMA],"&gt;=0")/Table3[[#This Row],[Count]]</f>
        <v>0.11764705882352941</v>
      </c>
      <c r="S67" s="1">
        <f>COUNTIFS(Table2[Sub-Sector],Table3[[#This Row],[Sub-Sector]],Table2[% Price above 50 EMA],"&gt;=0")/Table3[[#This Row],[Count]]</f>
        <v>0.17647058823529413</v>
      </c>
      <c r="T67" s="1">
        <f>COUNTIFS(Table2[Sub-Sector],Table3[[#This Row],[Sub-Sector]],Table2[% Price above 200 EMA],"&gt;=0")/Table3[[#This Row],[Count]]</f>
        <v>0.35294117647058826</v>
      </c>
      <c r="U67" s="1">
        <f>COUNTIFS(Table2[Sub-Sector],Table3[[#This Row],[Sub-Sector]],Table2[Rate of Change - Zone],"Positive")/Table3[[#This Row],[Count]]</f>
        <v>5.8823529411764705E-2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67">
        <f>_xlfn.RANK.AVG(Table3[[#This Row],[Score]],Table3[Score],1)</f>
        <v>61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67">
        <f>_xlfn.RANK.AVG(Table3[[#This Row],[Score 2 ]],Table3[[Score 2 ]],1)</f>
        <v>66</v>
      </c>
    </row>
    <row r="68" spans="1:26" x14ac:dyDescent="0.3">
      <c r="A68" t="s">
        <v>366</v>
      </c>
      <c r="B68">
        <f>COUNTIFS(Table2[Sub-Sector],Table3[[#This Row],[Sub-Sector]])</f>
        <v>5</v>
      </c>
      <c r="C68" s="1">
        <f>COUNTIFS(Table2[Sub-Sector],Table3[[#This Row],[Sub-Sector]],Table2[Uptrend],"Uptrend")/Table3[[#This Row],[Count]]</f>
        <v>0.2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0.2</v>
      </c>
      <c r="F68" s="1">
        <f>COUNTIFS(Table2[Sub-Sector],Table3[[#This Row],[Sub-Sector]],Table2[6M Return vs Nifty],"&gt;=10")/Table3[[#This Row],[Count]]</f>
        <v>0.2</v>
      </c>
      <c r="G68" s="1">
        <f>COUNTIFS(Table2[Sub-Sector],Table3[[#This Row],[Sub-Sector]],Table2[1Y Return vs Nifty],"&gt;=10")/Table3[[#This Row],[Count]]</f>
        <v>0.6</v>
      </c>
      <c r="H68" s="1">
        <f>COUNTIFS(Table2[Sub-Sector],Table3[[#This Row],[Sub-Sector]],Table2[RSI Exponential â€“ 14D],"&gt;=50")/Table3[[#This Row],[Count]]</f>
        <v>0.2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0.8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0.2</v>
      </c>
      <c r="N68" s="1">
        <f>COUNTIFS(Table2[Sub-Sector],Table3[[#This Row],[Sub-Sector]],Table2[% Away From Current Month Low],"&gt;=0.05")/Table3[[#This Row],[Count]]</f>
        <v>0.2</v>
      </c>
      <c r="O68" s="1">
        <f>COUNTIFS(Table2[Sub-Sector],Table3[[#This Row],[Sub-Sector]],Table2[% Away From Current Month High],"&lt;=0.05")/Table3[[#This Row],[Count]]</f>
        <v>0.2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0.8</v>
      </c>
      <c r="R68" s="1">
        <f>COUNTIFS(Table2[Sub-Sector],Table3[[#This Row],[Sub-Sector]],Table2[% Price above 20 EMA],"&gt;=0")/Table3[[#This Row],[Count]]</f>
        <v>0.2</v>
      </c>
      <c r="S68" s="1">
        <f>COUNTIFS(Table2[Sub-Sector],Table3[[#This Row],[Sub-Sector]],Table2[% Price above 50 EMA],"&gt;=0")/Table3[[#This Row],[Count]]</f>
        <v>0.2</v>
      </c>
      <c r="T68" s="1">
        <f>COUNTIFS(Table2[Sub-Sector],Table3[[#This Row],[Sub-Sector]],Table2[% Price above 200 EMA],"&gt;=0")/Table3[[#This Row],[Count]]</f>
        <v>0.4</v>
      </c>
      <c r="U68" s="1">
        <f>COUNTIFS(Table2[Sub-Sector],Table3[[#This Row],[Sub-Sector]],Table2[Rate of Change - Zone],"Positive")/Table3[[#This Row],[Count]]</f>
        <v>0.2</v>
      </c>
      <c r="V68" s="1">
        <f>COUNTIFS(Table2[Sub-Sector],Table3[[#This Row],[Sub-Sector]],Table2[Sharpe Ratio],"&gt;=0.10")/Table3[[#This Row],[Count]]</f>
        <v>0.2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68">
        <f>_xlfn.RANK.AVG(Table3[[#This Row],[Score]],Table3[Score],1)</f>
        <v>68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68">
        <f>_xlfn.RANK.AVG(Table3[[#This Row],[Score 2 ]],Table3[[Score 2 ]],1)</f>
        <v>67</v>
      </c>
    </row>
    <row r="69" spans="1:26" x14ac:dyDescent="0.3">
      <c r="A69" t="s">
        <v>57</v>
      </c>
      <c r="B69">
        <f>COUNTIFS(Table2[Sub-Sector],Table3[[#This Row],[Sub-Sector]])</f>
        <v>4</v>
      </c>
      <c r="C69" s="1">
        <f>COUNTIFS(Table2[Sub-Sector],Table3[[#This Row],[Sub-Sector]],Table2[Uptrend],"Uptrend")/Table3[[#This Row],[Count]]</f>
        <v>0.5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0.25</v>
      </c>
      <c r="G69" s="1">
        <f>COUNTIFS(Table2[Sub-Sector],Table3[[#This Row],[Sub-Sector]],Table2[1Y Return vs Nifty],"&gt;=10")/Table3[[#This Row],[Count]]</f>
        <v>1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0.75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0.25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0.75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69">
        <f>_xlfn.RANK.AVG(Table3[[#This Row],[Score]],Table3[Score],1)</f>
        <v>72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69">
        <f>_xlfn.RANK.AVG(Table3[[#This Row],[Score 2 ]],Table3[[Score 2 ]],1)</f>
        <v>68</v>
      </c>
    </row>
    <row r="70" spans="1:26" x14ac:dyDescent="0.3">
      <c r="A70" t="s">
        <v>554</v>
      </c>
      <c r="B70">
        <f>COUNTIFS(Table2[Sub-Sector],Table3[[#This Row],[Sub-Sector]])</f>
        <v>5</v>
      </c>
      <c r="C70" s="1">
        <f>COUNTIFS(Table2[Sub-Sector],Table3[[#This Row],[Sub-Sector]],Table2[Uptrend],"Uptrend")/Table3[[#This Row],[Count]]</f>
        <v>0.2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0.2</v>
      </c>
      <c r="G70" s="1">
        <f>COUNTIFS(Table2[Sub-Sector],Table3[[#This Row],[Sub-Sector]],Table2[1Y Return vs Nifty],"&gt;=10")/Table3[[#This Row],[Count]]</f>
        <v>0.4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0.4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0.2</v>
      </c>
      <c r="M70" s="1">
        <f>COUNTIFS(Table2[Sub-Sector],Table3[[#This Row],[Sub-Sector]],Table2[% Away From Current Week High],"&lt;=0.05")/Table3[[#This Row],[Count]]</f>
        <v>0.6</v>
      </c>
      <c r="N70" s="1">
        <f>COUNTIFS(Table2[Sub-Sector],Table3[[#This Row],[Sub-Sector]],Table2[% Away From Current Month Low],"&gt;=0.05")/Table3[[#This Row],[Count]]</f>
        <v>0.2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0.8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0.2</v>
      </c>
      <c r="U70" s="1">
        <f>COUNTIFS(Table2[Sub-Sector],Table3[[#This Row],[Sub-Sector]],Table2[Rate of Change - Zone],"Positive")/Table3[[#This Row],[Count]]</f>
        <v>0</v>
      </c>
      <c r="V70" s="1">
        <f>COUNTIFS(Table2[Sub-Sector],Table3[[#This Row],[Sub-Sector]],Table2[Sharpe Ratio],"&gt;=0.10")/Table3[[#This Row],[Count]]</f>
        <v>0.4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70">
        <f>_xlfn.RANK.AVG(Table3[[#This Row],[Score]],Table3[Score],1)</f>
        <v>83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70">
        <f>_xlfn.RANK.AVG(Table3[[#This Row],[Score 2 ]],Table3[[Score 2 ]],1)</f>
        <v>69</v>
      </c>
    </row>
    <row r="71" spans="1:26" x14ac:dyDescent="0.3">
      <c r="A71" t="s">
        <v>100</v>
      </c>
      <c r="B71">
        <f>COUNTIFS(Table2[Sub-Sector],Table3[[#This Row],[Sub-Sector]])</f>
        <v>5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0.2</v>
      </c>
      <c r="G71" s="1">
        <f>COUNTIFS(Table2[Sub-Sector],Table3[[#This Row],[Sub-Sector]],Table2[1Y Return vs Nifty],"&gt;=10")/Table3[[#This Row],[Count]]</f>
        <v>0.6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0.2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0.8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0.2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0.6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71">
        <f>_xlfn.RANK.AVG(Table3[[#This Row],[Score]],Table3[Score],1)</f>
        <v>87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71">
        <f>_xlfn.RANK.AVG(Table3[[#This Row],[Score 2 ]],Table3[[Score 2 ]],1)</f>
        <v>70</v>
      </c>
    </row>
    <row r="72" spans="1:26" x14ac:dyDescent="0.3">
      <c r="A72" t="s">
        <v>1024</v>
      </c>
      <c r="B72">
        <f>COUNTIFS(Table2[Sub-Sector],Table3[[#This Row],[Sub-Sector]])</f>
        <v>2</v>
      </c>
      <c r="C72" s="1">
        <f>COUNTIFS(Table2[Sub-Sector],Table3[[#This Row],[Sub-Sector]],Table2[Uptrend],"Uptrend")/Table3[[#This Row],[Count]]</f>
        <v>0.5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0.5</v>
      </c>
      <c r="G72" s="1">
        <f>COUNTIFS(Table2[Sub-Sector],Table3[[#This Row],[Sub-Sector]],Table2[1Y Return vs Nifty],"&gt;=10")/Table3[[#This Row],[Count]]</f>
        <v>0.5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0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0.5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480.5</v>
      </c>
      <c r="X72">
        <f>_xlfn.RANK.AVG(Table3[[#This Row],[Score]],Table3[Score],1)</f>
        <v>74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72">
        <f>_xlfn.RANK.AVG(Table3[[#This Row],[Score 2 ]],Table3[[Score 2 ]],1)</f>
        <v>72</v>
      </c>
    </row>
    <row r="73" spans="1:26" x14ac:dyDescent="0.3">
      <c r="A73" t="s">
        <v>970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0.5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0.5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0.5</v>
      </c>
      <c r="N73" s="1">
        <f>COUNTIFS(Table2[Sub-Sector],Table3[[#This Row],[Sub-Sector]],Table2[% Away From Current Month Low],"&gt;=0.05")/Table3[[#This Row],[Count]]</f>
        <v>1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0.5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0.5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73">
        <f>_xlfn.RANK.AVG(Table3[[#This Row],[Score]],Table3[Score],1)</f>
        <v>69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73">
        <f>_xlfn.RANK.AVG(Table3[[#This Row],[Score 2 ]],Table3[[Score 2 ]],1)</f>
        <v>72</v>
      </c>
    </row>
    <row r="74" spans="1:26" x14ac:dyDescent="0.3">
      <c r="A74" t="s">
        <v>200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0.5</v>
      </c>
      <c r="G74" s="1">
        <f>COUNTIFS(Table2[Sub-Sector],Table3[[#This Row],[Sub-Sector]],Table2[1Y Return vs Nifty],"&gt;=10")/Table3[[#This Row],[Count]]</f>
        <v>0.5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0.5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</v>
      </c>
      <c r="X74">
        <f>_xlfn.RANK.AVG(Table3[[#This Row],[Score]],Table3[Score],1)</f>
        <v>90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74">
        <f>_xlfn.RANK.AVG(Table3[[#This Row],[Score 2 ]],Table3[[Score 2 ]],1)</f>
        <v>72</v>
      </c>
    </row>
    <row r="75" spans="1:26" x14ac:dyDescent="0.3">
      <c r="A75" t="s">
        <v>512</v>
      </c>
      <c r="B75">
        <f>COUNTIFS(Table2[Sub-Sector],Table3[[#This Row],[Sub-Sector]])</f>
        <v>4</v>
      </c>
      <c r="C75" s="1">
        <f>COUNTIFS(Table2[Sub-Sector],Table3[[#This Row],[Sub-Sector]],Table2[Uptrend],"Uptrend")/Table3[[#This Row],[Count]]</f>
        <v>0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0.25</v>
      </c>
      <c r="F75" s="1">
        <f>COUNTIFS(Table2[Sub-Sector],Table3[[#This Row],[Sub-Sector]],Table2[6M Return vs Nifty],"&gt;=10")/Table3[[#This Row],[Count]]</f>
        <v>0</v>
      </c>
      <c r="G75" s="1">
        <f>COUNTIFS(Table2[Sub-Sector],Table3[[#This Row],[Sub-Sector]],Table2[1Y Return vs Nifty],"&gt;=10")/Table3[[#This Row],[Count]]</f>
        <v>0.75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0.25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0.75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0.25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1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75">
        <f>_xlfn.RANK.AVG(Table3[[#This Row],[Score]],Table3[Score],1)</f>
        <v>78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75">
        <f>_xlfn.RANK.AVG(Table3[[#This Row],[Score 2 ]],Table3[[Score 2 ]],1)</f>
        <v>74</v>
      </c>
    </row>
    <row r="76" spans="1:26" x14ac:dyDescent="0.3">
      <c r="A76" t="s">
        <v>994</v>
      </c>
      <c r="B76">
        <f>COUNTIFS(Table2[Sub-Sector],Table3[[#This Row],[Sub-Sector]])</f>
        <v>5</v>
      </c>
      <c r="C76" s="1">
        <f>COUNTIFS(Table2[Sub-Sector],Table3[[#This Row],[Sub-Sector]],Table2[Uptrend],"Uptrend")/Table3[[#This Row],[Count]]</f>
        <v>0.2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0.2</v>
      </c>
      <c r="F76" s="1">
        <f>COUNTIFS(Table2[Sub-Sector],Table3[[#This Row],[Sub-Sector]],Table2[6M Return vs Nifty],"&gt;=10")/Table3[[#This Row],[Count]]</f>
        <v>0.4</v>
      </c>
      <c r="G76" s="1">
        <f>COUNTIFS(Table2[Sub-Sector],Table3[[#This Row],[Sub-Sector]],Table2[1Y Return vs Nifty],"&gt;=10")/Table3[[#This Row],[Count]]</f>
        <v>0.6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0.2</v>
      </c>
      <c r="M76" s="1">
        <f>COUNTIFS(Table2[Sub-Sector],Table3[[#This Row],[Sub-Sector]],Table2[% Away From Current Week High],"&lt;=0.05")/Table3[[#This Row],[Count]]</f>
        <v>0.2</v>
      </c>
      <c r="N76" s="1">
        <f>COUNTIFS(Table2[Sub-Sector],Table3[[#This Row],[Sub-Sector]],Table2[% Away From Current Month Low],"&gt;=0.05")/Table3[[#This Row],[Count]]</f>
        <v>0.2</v>
      </c>
      <c r="O76" s="1">
        <f>COUNTIFS(Table2[Sub-Sector],Table3[[#This Row],[Sub-Sector]],Table2[% Away From Current Month High],"&lt;=0.05")/Table3[[#This Row],[Count]]</f>
        <v>0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0.2</v>
      </c>
      <c r="T76" s="1">
        <f>COUNTIFS(Table2[Sub-Sector],Table3[[#This Row],[Sub-Sector]],Table2[% Price above 200 EMA],"&gt;=0")/Table3[[#This Row],[Count]]</f>
        <v>0.6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76">
        <f>_xlfn.RANK.AVG(Table3[[#This Row],[Score]],Table3[Score],1)</f>
        <v>71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76">
        <f>_xlfn.RANK.AVG(Table3[[#This Row],[Score 2 ]],Table3[[Score 2 ]],1)</f>
        <v>75</v>
      </c>
    </row>
    <row r="77" spans="1:26" x14ac:dyDescent="0.3">
      <c r="A77" t="s">
        <v>269</v>
      </c>
      <c r="B77">
        <f>COUNTIFS(Table2[Sub-Sector],Table3[[#This Row],[Sub-Sector]])</f>
        <v>6</v>
      </c>
      <c r="C77" s="1">
        <f>COUNTIFS(Table2[Sub-Sector],Table3[[#This Row],[Sub-Sector]],Table2[Uptrend],"Uptrend")/Table3[[#This Row],[Count]]</f>
        <v>0.33333333333333331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0.16666666666666666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0.5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0.16666666666666666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0.16666666666666666</v>
      </c>
      <c r="Q77" s="1">
        <f>COUNTIFS(Table2[Sub-Sector],Table3[[#This Row],[Sub-Sector]],Table2[% Away From 52W Low],"&gt;=10")/Table3[[#This Row],[Count]]</f>
        <v>0.83333333333333337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0.33333333333333331</v>
      </c>
      <c r="U77" s="1">
        <f>COUNTIFS(Table2[Sub-Sector],Table3[[#This Row],[Sub-Sector]],Table2[Rate of Change - Zone],"Positive")/Table3[[#This Row],[Count]]</f>
        <v>0.16666666666666666</v>
      </c>
      <c r="V77" s="1">
        <f>COUNTIFS(Table2[Sub-Sector],Table3[[#This Row],[Sub-Sector]],Table2[Sharpe Ratio],"&gt;=0.10")/Table3[[#This Row],[Count]]</f>
        <v>0.5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77">
        <f>_xlfn.RANK.AVG(Table3[[#This Row],[Score]],Table3[Score],1)</f>
        <v>66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77">
        <f>_xlfn.RANK.AVG(Table3[[#This Row],[Score 2 ]],Table3[[Score 2 ]],1)</f>
        <v>76</v>
      </c>
    </row>
    <row r="78" spans="1:26" x14ac:dyDescent="0.3">
      <c r="A78" t="s">
        <v>467</v>
      </c>
      <c r="B78">
        <f>COUNTIFS(Table2[Sub-Sector],Table3[[#This Row],[Sub-Sector]])</f>
        <v>17</v>
      </c>
      <c r="C78" s="1">
        <f>COUNTIFS(Table2[Sub-Sector],Table3[[#This Row],[Sub-Sector]],Table2[Uptrend],"Uptrend")/Table3[[#This Row],[Count]]</f>
        <v>0.41176470588235292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0.11764705882352941</v>
      </c>
      <c r="F78" s="1">
        <f>COUNTIFS(Table2[Sub-Sector],Table3[[#This Row],[Sub-Sector]],Table2[6M Return vs Nifty],"&gt;=10")/Table3[[#This Row],[Count]]</f>
        <v>0.11764705882352941</v>
      </c>
      <c r="G78" s="1">
        <f>COUNTIFS(Table2[Sub-Sector],Table3[[#This Row],[Sub-Sector]],Table2[1Y Return vs Nifty],"&gt;=10")/Table3[[#This Row],[Count]]</f>
        <v>0.23529411764705882</v>
      </c>
      <c r="H78" s="1">
        <f>COUNTIFS(Table2[Sub-Sector],Table3[[#This Row],[Sub-Sector]],Table2[RSI Exponential â€“ 14D],"&gt;=50")/Table3[[#This Row],[Count]]</f>
        <v>5.8823529411764705E-2</v>
      </c>
      <c r="I78" s="1">
        <f>COUNTIFS(Table2[Sub-Sector],Table3[[#This Row],[Sub-Sector]],Table2[Relative Volume],"&gt;=1")/Table3[[#This Row],[Count]]</f>
        <v>0.17647058823529413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0.94117647058823528</v>
      </c>
      <c r="L78" s="1">
        <f>COUNTIFS(Table2[Sub-Sector],Table3[[#This Row],[Sub-Sector]],Table2[% Away From Current Week Low],"&gt;=0.05")/Table3[[#This Row],[Count]]</f>
        <v>5.8823529411764705E-2</v>
      </c>
      <c r="M78" s="1">
        <f>COUNTIFS(Table2[Sub-Sector],Table3[[#This Row],[Sub-Sector]],Table2[% Away From Current Week High],"&lt;=0.05")/Table3[[#This Row],[Count]]</f>
        <v>0.23529411764705882</v>
      </c>
      <c r="N78" s="1">
        <f>COUNTIFS(Table2[Sub-Sector],Table3[[#This Row],[Sub-Sector]],Table2[% Away From Current Month Low],"&gt;=0.05")/Table3[[#This Row],[Count]]</f>
        <v>0.11764705882352941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0.82352941176470584</v>
      </c>
      <c r="R78" s="1">
        <f>COUNTIFS(Table2[Sub-Sector],Table3[[#This Row],[Sub-Sector]],Table2[% Price above 20 EMA],"&gt;=0")/Table3[[#This Row],[Count]]</f>
        <v>5.8823529411764705E-2</v>
      </c>
      <c r="S78" s="1">
        <f>COUNTIFS(Table2[Sub-Sector],Table3[[#This Row],[Sub-Sector]],Table2[% Price above 50 EMA],"&gt;=0")/Table3[[#This Row],[Count]]</f>
        <v>0.17647058823529413</v>
      </c>
      <c r="T78" s="1">
        <f>COUNTIFS(Table2[Sub-Sector],Table3[[#This Row],[Sub-Sector]],Table2[% Price above 200 EMA],"&gt;=0")/Table3[[#This Row],[Count]]</f>
        <v>0.47058823529411764</v>
      </c>
      <c r="U78" s="1">
        <f>COUNTIFS(Table2[Sub-Sector],Table3[[#This Row],[Sub-Sector]],Table2[Rate of Change - Zone],"Positive")/Table3[[#This Row],[Count]]</f>
        <v>0.17647058823529413</v>
      </c>
      <c r="V78" s="1">
        <f>COUNTIFS(Table2[Sub-Sector],Table3[[#This Row],[Sub-Sector]],Table2[Sharpe Ratio],"&gt;=0.10")/Table3[[#This Row],[Count]]</f>
        <v>0.11764705882352941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78">
        <f>_xlfn.RANK.AVG(Table3[[#This Row],[Score]],Table3[Score],1)</f>
        <v>64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78">
        <f>_xlfn.RANK.AVG(Table3[[#This Row],[Score 2 ]],Table3[[Score 2 ]],1)</f>
        <v>77</v>
      </c>
    </row>
    <row r="79" spans="1:26" x14ac:dyDescent="0.3">
      <c r="A79" t="s">
        <v>617</v>
      </c>
      <c r="B79">
        <f>COUNTIFS(Table2[Sub-Sector],Table3[[#This Row],[Sub-Sector]])</f>
        <v>13</v>
      </c>
      <c r="C79" s="1">
        <f>COUNTIFS(Table2[Sub-Sector],Table3[[#This Row],[Sub-Sector]],Table2[Uptrend],"Uptrend")/Table3[[#This Row],[Count]]</f>
        <v>0.30769230769230771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7.6923076923076927E-2</v>
      </c>
      <c r="F79" s="1">
        <f>COUNTIFS(Table2[Sub-Sector],Table3[[#This Row],[Sub-Sector]],Table2[6M Return vs Nifty],"&gt;=10")/Table3[[#This Row],[Count]]</f>
        <v>0.15384615384615385</v>
      </c>
      <c r="G79" s="1">
        <f>COUNTIFS(Table2[Sub-Sector],Table3[[#This Row],[Sub-Sector]],Table2[1Y Return vs Nifty],"&gt;=10")/Table3[[#This Row],[Count]]</f>
        <v>0.30769230769230771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0.15384615384615385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0.92307692307692313</v>
      </c>
      <c r="L79" s="1">
        <f>COUNTIFS(Table2[Sub-Sector],Table3[[#This Row],[Sub-Sector]],Table2[% Away From Current Week Low],"&gt;=0.05")/Table3[[#This Row],[Count]]</f>
        <v>7.6923076923076927E-2</v>
      </c>
      <c r="M79" s="1">
        <f>COUNTIFS(Table2[Sub-Sector],Table3[[#This Row],[Sub-Sector]],Table2[% Away From Current Week High],"&lt;=0.05")/Table3[[#This Row],[Count]]</f>
        <v>7.6923076923076927E-2</v>
      </c>
      <c r="N79" s="1">
        <f>COUNTIFS(Table2[Sub-Sector],Table3[[#This Row],[Sub-Sector]],Table2[% Away From Current Month Low],"&gt;=0.05")/Table3[[#This Row],[Count]]</f>
        <v>0.23076923076923078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0.84615384615384615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7.6923076923076927E-2</v>
      </c>
      <c r="T79" s="1">
        <f>COUNTIFS(Table2[Sub-Sector],Table3[[#This Row],[Sub-Sector]],Table2[% Price above 200 EMA],"&gt;=0")/Table3[[#This Row],[Count]]</f>
        <v>0.38461538461538464</v>
      </c>
      <c r="U79" s="1">
        <f>COUNTIFS(Table2[Sub-Sector],Table3[[#This Row],[Sub-Sector]],Table2[Rate of Change - Zone],"Positive")/Table3[[#This Row],[Count]]</f>
        <v>0.15384615384615385</v>
      </c>
      <c r="V79" s="1">
        <f>COUNTIFS(Table2[Sub-Sector],Table3[[#This Row],[Sub-Sector]],Table2[Sharpe Ratio],"&gt;=0.10")/Table3[[#This Row],[Count]]</f>
        <v>0.15384615384615385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469.5</v>
      </c>
      <c r="X79">
        <f>_xlfn.RANK.AVG(Table3[[#This Row],[Score]],Table3[Score],1)</f>
        <v>70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79">
        <f>_xlfn.RANK.AVG(Table3[[#This Row],[Score 2 ]],Table3[[Score 2 ]],1)</f>
        <v>78</v>
      </c>
    </row>
    <row r="80" spans="1:26" x14ac:dyDescent="0.3">
      <c r="A80" t="s">
        <v>69</v>
      </c>
      <c r="B80">
        <f>COUNTIFS(Table2[Sub-Sector],Table3[[#This Row],[Sub-Sector]])</f>
        <v>3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0.33333333333333331</v>
      </c>
      <c r="G80" s="1">
        <f>COUNTIFS(Table2[Sub-Sector],Table3[[#This Row],[Sub-Sector]],Table2[1Y Return vs Nifty],"&gt;=10")/Table3[[#This Row],[Count]]</f>
        <v>0.66666666666666663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0.66666666666666663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0.33333333333333331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0.33333333333333331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0.33333333333333331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80">
        <f>_xlfn.RANK.AVG(Table3[[#This Row],[Score]],Table3[Score],1)</f>
        <v>91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0">
        <f>_xlfn.RANK.AVG(Table3[[#This Row],[Score 2 ]],Table3[[Score 2 ]],1)</f>
        <v>79.5</v>
      </c>
    </row>
    <row r="81" spans="1:26" x14ac:dyDescent="0.3">
      <c r="A81" t="s">
        <v>146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0.33333333333333331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0.33333333333333331</v>
      </c>
      <c r="F81" s="1">
        <f>COUNTIFS(Table2[Sub-Sector],Table3[[#This Row],[Sub-Sector]],Table2[6M Return vs Nifty],"&gt;=10")/Table3[[#This Row],[Count]]</f>
        <v>0.33333333333333331</v>
      </c>
      <c r="G81" s="1">
        <f>COUNTIFS(Table2[Sub-Sector],Table3[[#This Row],[Sub-Sector]],Table2[1Y Return vs Nifty],"&gt;=10")/Table3[[#This Row],[Count]]</f>
        <v>0.66666666666666663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0.33333333333333331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0.66666666666666663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0.66666666666666663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0.33333333333333331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81">
        <f>_xlfn.RANK.AVG(Table3[[#This Row],[Score]],Table3[Score],1)</f>
        <v>57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1">
        <f>_xlfn.RANK.AVG(Table3[[#This Row],[Score 2 ]],Table3[[Score 2 ]],1)</f>
        <v>79.5</v>
      </c>
    </row>
    <row r="82" spans="1:26" x14ac:dyDescent="0.3">
      <c r="A82" t="s">
        <v>149</v>
      </c>
      <c r="B82">
        <f>COUNTIFS(Table2[Sub-Sector],Table3[[#This Row],[Sub-Sector]])</f>
        <v>8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0.25</v>
      </c>
      <c r="G82" s="1">
        <f>COUNTIFS(Table2[Sub-Sector],Table3[[#This Row],[Sub-Sector]],Table2[1Y Return vs Nifty],"&gt;=10")/Table3[[#This Row],[Count]]</f>
        <v>0.875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0.5</v>
      </c>
      <c r="M82" s="1">
        <f>COUNTIFS(Table2[Sub-Sector],Table3[[#This Row],[Sub-Sector]],Table2[% Away From Current Week High],"&lt;=0.05")/Table3[[#This Row],[Count]]</f>
        <v>0.125</v>
      </c>
      <c r="N82" s="1">
        <f>COUNTIFS(Table2[Sub-Sector],Table3[[#This Row],[Sub-Sector]],Table2[% Away From Current Month Low],"&gt;=0.05")/Table3[[#This Row],[Count]]</f>
        <v>0.5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0.5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0.75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82">
        <f>_xlfn.RANK.AVG(Table3[[#This Row],[Score]],Table3[Score],1)</f>
        <v>92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82">
        <f>_xlfn.RANK.AVG(Table3[[#This Row],[Score 2 ]],Table3[[Score 2 ]],1)</f>
        <v>81</v>
      </c>
    </row>
    <row r="83" spans="1:26" x14ac:dyDescent="0.3">
      <c r="A83" t="s">
        <v>40</v>
      </c>
      <c r="B83">
        <f>COUNTIFS(Table2[Sub-Sector],Table3[[#This Row],[Sub-Sector]])</f>
        <v>3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0.33333333333333331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0.66666666666666663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0.66666666666666663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0.33333333333333331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0.33333333333333331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83">
        <f>_xlfn.RANK.AVG(Table3[[#This Row],[Score]],Table3[Score],1)</f>
        <v>93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293.5</v>
      </c>
      <c r="Z83">
        <f>_xlfn.RANK.AVG(Table3[[#This Row],[Score 2 ]],Table3[[Score 2 ]],1)</f>
        <v>82</v>
      </c>
    </row>
    <row r="84" spans="1:26" x14ac:dyDescent="0.3">
      <c r="A84" t="s">
        <v>460</v>
      </c>
      <c r="B84">
        <f>COUNTIFS(Table2[Sub-Sector],Table3[[#This Row],[Sub-Sector]])</f>
        <v>9</v>
      </c>
      <c r="C84" s="1">
        <f>COUNTIFS(Table2[Sub-Sector],Table3[[#This Row],[Sub-Sector]],Table2[Uptrend],"Uptrend")/Table3[[#This Row],[Count]]</f>
        <v>0.33333333333333331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0.22222222222222221</v>
      </c>
      <c r="F84" s="1">
        <f>COUNTIFS(Table2[Sub-Sector],Table3[[#This Row],[Sub-Sector]],Table2[6M Return vs Nifty],"&gt;=10")/Table3[[#This Row],[Count]]</f>
        <v>0.1111111111111111</v>
      </c>
      <c r="G84" s="1">
        <f>COUNTIFS(Table2[Sub-Sector],Table3[[#This Row],[Sub-Sector]],Table2[1Y Return vs Nifty],"&gt;=10")/Table3[[#This Row],[Count]]</f>
        <v>0.33333333333333331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0.1111111111111111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0.1111111111111111</v>
      </c>
      <c r="N84" s="1">
        <f>COUNTIFS(Table2[Sub-Sector],Table3[[#This Row],[Sub-Sector]],Table2[% Away From Current Month Low],"&gt;=0.05")/Table3[[#This Row],[Count]]</f>
        <v>0.1111111111111111</v>
      </c>
      <c r="O84" s="1">
        <f>COUNTIFS(Table2[Sub-Sector],Table3[[#This Row],[Sub-Sector]],Table2[% Away From Current Month High],"&lt;=0.05")/Table3[[#This Row],[Count]]</f>
        <v>0.1111111111111111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0.66666666666666663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0.33333333333333331</v>
      </c>
      <c r="U84" s="1">
        <f>COUNTIFS(Table2[Sub-Sector],Table3[[#This Row],[Sub-Sector]],Table2[Rate of Change - Zone],"Positive")/Table3[[#This Row],[Count]]</f>
        <v>0.1111111111111111</v>
      </c>
      <c r="V84" s="1">
        <f>COUNTIFS(Table2[Sub-Sector],Table3[[#This Row],[Sub-Sector]],Table2[Sharpe Ratio],"&gt;=0.10")/Table3[[#This Row],[Count]]</f>
        <v>0.33333333333333331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84">
        <f>_xlfn.RANK.AVG(Table3[[#This Row],[Score]],Table3[Score],1)</f>
        <v>66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84">
        <f>_xlfn.RANK.AVG(Table3[[#This Row],[Score 2 ]],Table3[[Score 2 ]],1)</f>
        <v>83</v>
      </c>
    </row>
    <row r="85" spans="1:26" x14ac:dyDescent="0.3">
      <c r="A85" t="s">
        <v>27</v>
      </c>
      <c r="B85">
        <f>COUNTIFS(Table2[Sub-Sector],Table3[[#This Row],[Sub-Sector]])</f>
        <v>4</v>
      </c>
      <c r="C85" s="1">
        <f>COUNTIFS(Table2[Sub-Sector],Table3[[#This Row],[Sub-Sector]],Table2[Uptrend],"Uptrend")/Table3[[#This Row],[Count]]</f>
        <v>0.25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0.25</v>
      </c>
      <c r="G85" s="1">
        <f>COUNTIFS(Table2[Sub-Sector],Table3[[#This Row],[Sub-Sector]],Table2[1Y Return vs Nifty],"&gt;=10")/Table3[[#This Row],[Count]]</f>
        <v>0.25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0.25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0.25</v>
      </c>
      <c r="P85" s="1">
        <f>COUNTIFS(Table2[Sub-Sector],Table3[[#This Row],[Sub-Sector]],Table2[% Away From 52W High],"&lt;=10")/Table3[[#This Row],[Count]]</f>
        <v>0.25</v>
      </c>
      <c r="Q85" s="1">
        <f>COUNTIFS(Table2[Sub-Sector],Table3[[#This Row],[Sub-Sector]],Table2[% Away From 52W Low],"&gt;=10")/Table3[[#This Row],[Count]]</f>
        <v>0.75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0.25</v>
      </c>
      <c r="T85" s="1">
        <f>COUNTIFS(Table2[Sub-Sector],Table3[[#This Row],[Sub-Sector]],Table2[% Price above 200 EMA],"&gt;=0")/Table3[[#This Row],[Count]]</f>
        <v>0.25</v>
      </c>
      <c r="U85" s="1">
        <f>COUNTIFS(Table2[Sub-Sector],Table3[[#This Row],[Sub-Sector]],Table2[Rate of Change - Zone],"Positive")/Table3[[#This Row],[Count]]</f>
        <v>0.25</v>
      </c>
      <c r="V85" s="1">
        <f>COUNTIFS(Table2[Sub-Sector],Table3[[#This Row],[Sub-Sector]],Table2[Sharpe Ratio],"&gt;=0.10")/Table3[[#This Row],[Count]]</f>
        <v>0.25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85">
        <f>_xlfn.RANK.AVG(Table3[[#This Row],[Score]],Table3[Score],1)</f>
        <v>84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85">
        <f>_xlfn.RANK.AVG(Table3[[#This Row],[Score 2 ]],Table3[[Score 2 ]],1)</f>
        <v>84</v>
      </c>
    </row>
    <row r="86" spans="1:26" x14ac:dyDescent="0.3">
      <c r="A86" t="s">
        <v>397</v>
      </c>
      <c r="B86">
        <f>COUNTIFS(Table2[Sub-Sector],Table3[[#This Row],[Sub-Sector]])</f>
        <v>6</v>
      </c>
      <c r="C86" s="1">
        <f>COUNTIFS(Table2[Sub-Sector],Table3[[#This Row],[Sub-Sector]],Table2[Uptrend],"Uptrend")/Table3[[#This Row],[Count]]</f>
        <v>0.16666666666666666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0.33333333333333331</v>
      </c>
      <c r="G86" s="1">
        <f>COUNTIFS(Table2[Sub-Sector],Table3[[#This Row],[Sub-Sector]],Table2[1Y Return vs Nifty],"&gt;=10")/Table3[[#This Row],[Count]]</f>
        <v>0.16666666666666666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0.16666666666666666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0.33333333333333331</v>
      </c>
      <c r="N86" s="1">
        <f>COUNTIFS(Table2[Sub-Sector],Table3[[#This Row],[Sub-Sector]],Table2[% Away From Current Month Low],"&gt;=0.05")/Table3[[#This Row],[Count]]</f>
        <v>0.16666666666666666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0.16666666666666666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0.5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0.5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543.5</v>
      </c>
      <c r="X86">
        <f>_xlfn.RANK.AVG(Table3[[#This Row],[Score]],Table3[Score],1)</f>
        <v>88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86">
        <f>_xlfn.RANK.AVG(Table3[[#This Row],[Score 2 ]],Table3[[Score 2 ]],1)</f>
        <v>85</v>
      </c>
    </row>
    <row r="87" spans="1:26" x14ac:dyDescent="0.3">
      <c r="A87" t="s">
        <v>197</v>
      </c>
      <c r="B87">
        <f>COUNTIFS(Table2[Sub-Sector],Table3[[#This Row],[Sub-Sector]])</f>
        <v>9</v>
      </c>
      <c r="C87" s="1">
        <f>COUNTIFS(Table2[Sub-Sector],Table3[[#This Row],[Sub-Sector]],Table2[Uptrend],"Uptrend")/Table3[[#This Row],[Count]]</f>
        <v>0.22222222222222221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0.33333333333333331</v>
      </c>
      <c r="G87" s="1">
        <f>COUNTIFS(Table2[Sub-Sector],Table3[[#This Row],[Sub-Sector]],Table2[1Y Return vs Nifty],"&gt;=10")/Table3[[#This Row],[Count]]</f>
        <v>0.1111111111111111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0.1111111111111111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0.77777777777777779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0.33333333333333331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0.1111111111111111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0.88888888888888884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0.33333333333333331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0.1111111111111111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87">
        <f>_xlfn.RANK.AVG(Table3[[#This Row],[Score]],Table3[Score],1)</f>
        <v>89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87">
        <f>_xlfn.RANK.AVG(Table3[[#This Row],[Score 2 ]],Table3[[Score 2 ]],1)</f>
        <v>86</v>
      </c>
    </row>
    <row r="88" spans="1:26" x14ac:dyDescent="0.3">
      <c r="A88" t="s">
        <v>86</v>
      </c>
      <c r="B88">
        <f>COUNTIFS(Table2[Sub-Sector],Table3[[#This Row],[Sub-Sector]])</f>
        <v>1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1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577.5</v>
      </c>
      <c r="X88">
        <f>_xlfn.RANK.AVG(Table3[[#This Row],[Score]],Table3[Score],1)</f>
        <v>96.5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88">
        <f>_xlfn.RANK.AVG(Table3[[#This Row],[Score 2 ]],Table3[[Score 2 ]],1)</f>
        <v>90</v>
      </c>
    </row>
    <row r="89" spans="1:26" x14ac:dyDescent="0.3">
      <c r="A89" t="s">
        <v>89</v>
      </c>
      <c r="B89">
        <f>COUNTIFS(Table2[Sub-Sector],Table3[[#This Row],[Sub-Sector]])</f>
        <v>3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1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0.33333333333333331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0.66666666666666663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577.5</v>
      </c>
      <c r="X89">
        <f>_xlfn.RANK.AVG(Table3[[#This Row],[Score]],Table3[Score],1)</f>
        <v>96.5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89">
        <f>_xlfn.RANK.AVG(Table3[[#This Row],[Score 2 ]],Table3[[Score 2 ]],1)</f>
        <v>90</v>
      </c>
    </row>
    <row r="90" spans="1:26" x14ac:dyDescent="0.3">
      <c r="A90" t="s">
        <v>290</v>
      </c>
      <c r="B90">
        <f>COUNTIFS(Table2[Sub-Sector],Table3[[#This Row],[Sub-Sector]])</f>
        <v>1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1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577.5</v>
      </c>
      <c r="X90">
        <f>_xlfn.RANK.AVG(Table3[[#This Row],[Score]],Table3[Score],1)</f>
        <v>96.5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0">
        <f>_xlfn.RANK.AVG(Table3[[#This Row],[Score 2 ]],Table3[[Score 2 ]],1)</f>
        <v>90</v>
      </c>
    </row>
    <row r="91" spans="1:26" x14ac:dyDescent="0.3">
      <c r="A91" t="s">
        <v>651</v>
      </c>
      <c r="B91">
        <f>COUNTIFS(Table2[Sub-Sector],Table3[[#This Row],[Sub-Sector]])</f>
        <v>1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1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577.5</v>
      </c>
      <c r="X91">
        <f>_xlfn.RANK.AVG(Table3[[#This Row],[Score]],Table3[Score],1)</f>
        <v>96.5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1">
        <f>_xlfn.RANK.AVG(Table3[[#This Row],[Score 2 ]],Table3[[Score 2 ]],1)</f>
        <v>90</v>
      </c>
    </row>
    <row r="92" spans="1:26" x14ac:dyDescent="0.3">
      <c r="A92" t="s">
        <v>1453</v>
      </c>
      <c r="B92">
        <f>COUNTIFS(Table2[Sub-Sector],Table3[[#This Row],[Sub-Sector]])</f>
        <v>1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1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577.5</v>
      </c>
      <c r="X92">
        <f>_xlfn.RANK.AVG(Table3[[#This Row],[Score]],Table3[Score],1)</f>
        <v>96.5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2">
        <f>_xlfn.RANK.AVG(Table3[[#This Row],[Score 2 ]],Table3[[Score 2 ]],1)</f>
        <v>90</v>
      </c>
    </row>
    <row r="93" spans="1:26" x14ac:dyDescent="0.3">
      <c r="A93" t="s">
        <v>373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1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93">
        <f>_xlfn.RANK.AVG(Table3[[#This Row],[Score]],Table3[Score],1)</f>
        <v>77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3">
        <f>_xlfn.RANK.AVG(Table3[[#This Row],[Score 2 ]],Table3[[Score 2 ]],1)</f>
        <v>90</v>
      </c>
    </row>
    <row r="94" spans="1:26" x14ac:dyDescent="0.3">
      <c r="A94" t="s">
        <v>520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577.5</v>
      </c>
      <c r="X94">
        <f>_xlfn.RANK.AVG(Table3[[#This Row],[Score]],Table3[Score],1)</f>
        <v>96.5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4">
        <f>_xlfn.RANK.AVG(Table3[[#This Row],[Score 2 ]],Table3[[Score 2 ]],1)</f>
        <v>90</v>
      </c>
    </row>
    <row r="95" spans="1:26" x14ac:dyDescent="0.3">
      <c r="A95" t="s">
        <v>587</v>
      </c>
      <c r="B95">
        <f>COUNTIFS(Table2[Sub-Sector],Table3[[#This Row],[Sub-Sector]])</f>
        <v>8</v>
      </c>
      <c r="C95" s="1">
        <f>COUNTIFS(Table2[Sub-Sector],Table3[[#This Row],[Sub-Sector]],Table2[Uptrend],"Uptrend")/Table3[[#This Row],[Count]]</f>
        <v>0.5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0.375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0.125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0.75</v>
      </c>
      <c r="L95" s="1">
        <f>COUNTIFS(Table2[Sub-Sector],Table3[[#This Row],[Sub-Sector]],Table2[% Away From Current Week Low],"&gt;=0.05")/Table3[[#This Row],[Count]]</f>
        <v>0.25</v>
      </c>
      <c r="M95" s="1">
        <f>COUNTIFS(Table2[Sub-Sector],Table3[[#This Row],[Sub-Sector]],Table2[% Away From Current Week High],"&lt;=0.05")/Table3[[#This Row],[Count]]</f>
        <v>0.5</v>
      </c>
      <c r="N95" s="1">
        <f>COUNTIFS(Table2[Sub-Sector],Table3[[#This Row],[Sub-Sector]],Table2[% Away From Current Month Low],"&gt;=0.05")/Table3[[#This Row],[Count]]</f>
        <v>0.25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0.875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0.125</v>
      </c>
      <c r="T95" s="1">
        <f>COUNTIFS(Table2[Sub-Sector],Table3[[#This Row],[Sub-Sector]],Table2[% Price above 200 EMA],"&gt;=0")/Table3[[#This Row],[Count]]</f>
        <v>0.625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95">
        <f>_xlfn.RANK.AVG(Table3[[#This Row],[Score]],Table3[Score],1)</f>
        <v>82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5">
        <f>_xlfn.RANK.AVG(Table3[[#This Row],[Score 2 ]],Table3[[Score 2 ]],1)</f>
        <v>95.5</v>
      </c>
    </row>
    <row r="96" spans="1:26" x14ac:dyDescent="0.3">
      <c r="A96" t="s">
        <v>529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</v>
      </c>
      <c r="X96">
        <f>_xlfn.RANK.AVG(Table3[[#This Row],[Score]],Table3[Score],1)</f>
        <v>101.5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6">
        <f>_xlfn.RANK.AVG(Table3[[#This Row],[Score 2 ]],Table3[[Score 2 ]],1)</f>
        <v>95.5</v>
      </c>
    </row>
    <row r="97" spans="1:26" x14ac:dyDescent="0.3">
      <c r="A97" t="s">
        <v>1564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1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0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</v>
      </c>
      <c r="X97">
        <f>_xlfn.RANK.AVG(Table3[[#This Row],[Score]],Table3[Score],1)</f>
        <v>101.5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7">
        <f>_xlfn.RANK.AVG(Table3[[#This Row],[Score 2 ]],Table3[[Score 2 ]],1)</f>
        <v>95.5</v>
      </c>
    </row>
    <row r="98" spans="1:26" x14ac:dyDescent="0.3">
      <c r="A98" t="s">
        <v>957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1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</v>
      </c>
      <c r="X98">
        <f>_xlfn.RANK.AVG(Table3[[#This Row],[Score]],Table3[Score],1)</f>
        <v>75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8">
        <f>_xlfn.RANK.AVG(Table3[[#This Row],[Score 2 ]],Table3[[Score 2 ]],1)</f>
        <v>95.5</v>
      </c>
    </row>
    <row r="99" spans="1:26" x14ac:dyDescent="0.3">
      <c r="A99" t="s">
        <v>72</v>
      </c>
      <c r="B99">
        <f>COUNTIFS(Table2[Sub-Sector],Table3[[#This Row],[Sub-Sector]])</f>
        <v>3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0.33333333333333331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0</v>
      </c>
      <c r="N99" s="1">
        <f>COUNTIFS(Table2[Sub-Sector],Table3[[#This Row],[Sub-Sector]],Table2[% Away From Current Month Low],"&gt;=0.05")/Table3[[#This Row],[Count]]</f>
        <v>0.33333333333333331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0.33333333333333331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</v>
      </c>
      <c r="X99">
        <f>_xlfn.RANK.AVG(Table3[[#This Row],[Score]],Table3[Score],1)</f>
        <v>103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9">
        <f>_xlfn.RANK.AVG(Table3[[#This Row],[Score 2 ]],Table3[[Score 2 ]],1)</f>
        <v>98</v>
      </c>
    </row>
    <row r="100" spans="1:26" x14ac:dyDescent="0.3">
      <c r="A100" t="s">
        <v>97</v>
      </c>
      <c r="B100">
        <f>COUNTIFS(Table2[Sub-Sector],Table3[[#This Row],[Sub-Sector]])</f>
        <v>4</v>
      </c>
      <c r="C100" s="1">
        <f>COUNTIFS(Table2[Sub-Sector],Table3[[#This Row],[Sub-Sector]],Table2[Uptrend],"Uptrend")/Table3[[#This Row],[Count]]</f>
        <v>0.25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0.25</v>
      </c>
      <c r="F100" s="1">
        <f>COUNTIFS(Table2[Sub-Sector],Table3[[#This Row],[Sub-Sector]],Table2[6M Return vs Nifty],"&gt;=10")/Table3[[#This Row],[Count]]</f>
        <v>0.25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0.25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0.75</v>
      </c>
      <c r="N100" s="1">
        <f>COUNTIFS(Table2[Sub-Sector],Table3[[#This Row],[Sub-Sector]],Table2[% Away From Current Month Low],"&gt;=0.05")/Table3[[#This Row],[Count]]</f>
        <v>0.25</v>
      </c>
      <c r="O100" s="1">
        <f>COUNTIFS(Table2[Sub-Sector],Table3[[#This Row],[Sub-Sector]],Table2[% Away From Current Month High],"&lt;=0.05")/Table3[[#This Row],[Count]]</f>
        <v>0.25</v>
      </c>
      <c r="P100" s="1">
        <f>COUNTIFS(Table2[Sub-Sector],Table3[[#This Row],[Sub-Sector]],Table2[% Away From 52W High],"&lt;=10")/Table3[[#This Row],[Count]]</f>
        <v>0.25</v>
      </c>
      <c r="Q100" s="1">
        <f>COUNTIFS(Table2[Sub-Sector],Table3[[#This Row],[Sub-Sector]],Table2[% Away From 52W Low],"&gt;=10")/Table3[[#This Row],[Count]]</f>
        <v>0.75</v>
      </c>
      <c r="R100" s="1">
        <f>COUNTIFS(Table2[Sub-Sector],Table3[[#This Row],[Sub-Sector]],Table2[% Price above 20 EMA],"&gt;=0")/Table3[[#This Row],[Count]]</f>
        <v>0.25</v>
      </c>
      <c r="S100" s="1">
        <f>COUNTIFS(Table2[Sub-Sector],Table3[[#This Row],[Sub-Sector]],Table2[% Price above 50 EMA],"&gt;=0")/Table3[[#This Row],[Count]]</f>
        <v>0.25</v>
      </c>
      <c r="T100" s="1">
        <f>COUNTIFS(Table2[Sub-Sector],Table3[[#This Row],[Sub-Sector]],Table2[% Price above 200 EMA],"&gt;=0")/Table3[[#This Row],[Count]]</f>
        <v>0.25</v>
      </c>
      <c r="U100" s="1">
        <f>COUNTIFS(Table2[Sub-Sector],Table3[[#This Row],[Sub-Sector]],Table2[Rate of Change - Zone],"Positive")/Table3[[#This Row],[Count]]</f>
        <v>0.25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485.5</v>
      </c>
      <c r="X100">
        <f>_xlfn.RANK.AVG(Table3[[#This Row],[Score]],Table3[Score],1)</f>
        <v>76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100">
        <f>_xlfn.RANK.AVG(Table3[[#This Row],[Score 2 ]],Table3[[Score 2 ]],1)</f>
        <v>99</v>
      </c>
    </row>
    <row r="101" spans="1:26" x14ac:dyDescent="0.3">
      <c r="A101" t="s">
        <v>1378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</v>
      </c>
      <c r="X101">
        <f>_xlfn.RANK.AVG(Table3[[#This Row],[Score]],Table3[Score],1)</f>
        <v>105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1">
        <f>_xlfn.RANK.AVG(Table3[[#This Row],[Score 2 ]],Table3[[Score 2 ]],1)</f>
        <v>101</v>
      </c>
    </row>
    <row r="102" spans="1:26" x14ac:dyDescent="0.3">
      <c r="A102" t="s">
        <v>534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</v>
      </c>
      <c r="X102">
        <f>_xlfn.RANK.AVG(Table3[[#This Row],[Score]],Table3[Score],1)</f>
        <v>105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2">
        <f>_xlfn.RANK.AVG(Table3[[#This Row],[Score 2 ]],Table3[[Score 2 ]],1)</f>
        <v>101</v>
      </c>
    </row>
    <row r="103" spans="1:26" x14ac:dyDescent="0.3">
      <c r="A103" t="s">
        <v>1438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1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1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</v>
      </c>
      <c r="X103">
        <f>_xlfn.RANK.AVG(Table3[[#This Row],[Score]],Table3[Score],1)</f>
        <v>105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3">
        <f>_xlfn.RANK.AVG(Table3[[#This Row],[Score 2 ]],Table3[[Score 2 ]],1)</f>
        <v>101</v>
      </c>
    </row>
    <row r="104" spans="1:26" x14ac:dyDescent="0.3">
      <c r="A104" t="s">
        <v>34</v>
      </c>
      <c r="B104">
        <f>COUNTIFS(Table2[Sub-Sector],Table3[[#This Row],[Sub-Sector]])</f>
        <v>11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0.27272727272727271</v>
      </c>
      <c r="H104" s="1">
        <f>COUNTIFS(Table2[Sub-Sector],Table3[[#This Row],[Sub-Sector]],Table2[RSI Exponential â€“ 14D],"&gt;=50")/Table3[[#This Row],[Count]]</f>
        <v>9.0909090909090912E-2</v>
      </c>
      <c r="I104" s="1">
        <f>COUNTIFS(Table2[Sub-Sector],Table3[[#This Row],[Sub-Sector]],Table2[Relative Volume],"&gt;=1")/Table3[[#This Row],[Count]]</f>
        <v>9.0909090909090912E-2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0.45454545454545453</v>
      </c>
      <c r="M104" s="1">
        <f>COUNTIFS(Table2[Sub-Sector],Table3[[#This Row],[Sub-Sector]],Table2[% Away From Current Week High],"&lt;=0.05")/Table3[[#This Row],[Count]]</f>
        <v>0.27272727272727271</v>
      </c>
      <c r="N104" s="1">
        <f>COUNTIFS(Table2[Sub-Sector],Table3[[#This Row],[Sub-Sector]],Table2[% Away From Current Month Low],"&gt;=0.05")/Table3[[#This Row],[Count]]</f>
        <v>0.45454545454545453</v>
      </c>
      <c r="O104" s="1">
        <f>COUNTIFS(Table2[Sub-Sector],Table3[[#This Row],[Sub-Sector]],Table2[% Away From Current Month High],"&lt;=0.05")/Table3[[#This Row],[Count]]</f>
        <v>0.18181818181818182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9.0909090909090912E-2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9.0909090909090912E-2</v>
      </c>
      <c r="U104" s="1">
        <f>COUNTIFS(Table2[Sub-Sector],Table3[[#This Row],[Sub-Sector]],Table2[Rate of Change - Zone],"Positive")/Table3[[#This Row],[Count]]</f>
        <v>9.0909090909090912E-2</v>
      </c>
      <c r="V104" s="1">
        <f>COUNTIFS(Table2[Sub-Sector],Table3[[#This Row],[Sub-Sector]],Table2[Sharpe Ratio],"&gt;=0.10")/Table3[[#This Row],[Count]]</f>
        <v>0.54545454545454541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590.5</v>
      </c>
      <c r="X104">
        <f>_xlfn.RANK.AVG(Table3[[#This Row],[Score]],Table3[Score],1)</f>
        <v>108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4">
        <f>_xlfn.RANK.AVG(Table3[[#This Row],[Score 2 ]],Table3[[Score 2 ]],1)</f>
        <v>103</v>
      </c>
    </row>
    <row r="105" spans="1:26" x14ac:dyDescent="0.3">
      <c r="A105" t="s">
        <v>37</v>
      </c>
      <c r="B105">
        <f>COUNTIFS(Table2[Sub-Sector],Table3[[#This Row],[Sub-Sector]])</f>
        <v>3</v>
      </c>
      <c r="C105" s="1">
        <f>COUNTIFS(Table2[Sub-Sector],Table3[[#This Row],[Sub-Sector]],Table2[Uptrend],"Uptrend")/Table3[[#This Row],[Count]]</f>
        <v>0.33333333333333331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0.33333333333333331</v>
      </c>
      <c r="G105" s="1">
        <f>COUNTIFS(Table2[Sub-Sector],Table3[[#This Row],[Sub-Sector]],Table2[1Y Return vs Nifty],"&gt;=10")/Table3[[#This Row],[Count]]</f>
        <v>0.33333333333333331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0.66666666666666663</v>
      </c>
      <c r="L105" s="1">
        <f>COUNTIFS(Table2[Sub-Sector],Table3[[#This Row],[Sub-Sector]],Table2[% Away From Current Week Low],"&gt;=0.05")/Table3[[#This Row],[Count]]</f>
        <v>0.33333333333333331</v>
      </c>
      <c r="M105" s="1">
        <f>COUNTIFS(Table2[Sub-Sector],Table3[[#This Row],[Sub-Sector]],Table2[% Away From Current Week High],"&lt;=0.05")/Table3[[#This Row],[Count]]</f>
        <v>0.33333333333333331</v>
      </c>
      <c r="N105" s="1">
        <f>COUNTIFS(Table2[Sub-Sector],Table3[[#This Row],[Sub-Sector]],Table2[% Away From Current Month Low],"&gt;=0.05")/Table3[[#This Row],[Count]]</f>
        <v>0.33333333333333331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0.33333333333333331</v>
      </c>
      <c r="T105" s="1">
        <f>COUNTIFS(Table2[Sub-Sector],Table3[[#This Row],[Sub-Sector]],Table2[% Price above 200 EMA],"&gt;=0")/Table3[[#This Row],[Count]]</f>
        <v>0.66666666666666663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0.66666666666666663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105">
        <f>_xlfn.RANK.AVG(Table3[[#This Row],[Score]],Table3[Score],1)</f>
        <v>85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5">
        <f>_xlfn.RANK.AVG(Table3[[#This Row],[Score 2 ]],Table3[[Score 2 ]],1)</f>
        <v>104.5</v>
      </c>
    </row>
    <row r="106" spans="1:26" x14ac:dyDescent="0.3">
      <c r="A106" t="s">
        <v>902</v>
      </c>
      <c r="B106">
        <f>COUNTIFS(Table2[Sub-Sector],Table3[[#This Row],[Sub-Sector]])</f>
        <v>3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0.33333333333333331</v>
      </c>
      <c r="G106" s="1">
        <f>COUNTIFS(Table2[Sub-Sector],Table3[[#This Row],[Sub-Sector]],Table2[1Y Return vs Nifty],"&gt;=10")/Table3[[#This Row],[Count]]</f>
        <v>0.33333333333333331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0.33333333333333331</v>
      </c>
      <c r="M106" s="1">
        <f>COUNTIFS(Table2[Sub-Sector],Table3[[#This Row],[Sub-Sector]],Table2[% Away From Current Week High],"&lt;=0.05")/Table3[[#This Row],[Count]]</f>
        <v>0.33333333333333331</v>
      </c>
      <c r="N106" s="1">
        <f>COUNTIFS(Table2[Sub-Sector],Table3[[#This Row],[Sub-Sector]],Table2[% Away From Current Month Low],"&gt;=0.05")/Table3[[#This Row],[Count]]</f>
        <v>0.33333333333333331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0.33333333333333331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</v>
      </c>
      <c r="X106">
        <f>_xlfn.RANK.AVG(Table3[[#This Row],[Score]],Table3[Score],1)</f>
        <v>109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6">
        <f>_xlfn.RANK.AVG(Table3[[#This Row],[Score 2 ]],Table3[[Score 2 ]],1)</f>
        <v>104.5</v>
      </c>
    </row>
    <row r="107" spans="1:26" x14ac:dyDescent="0.3">
      <c r="A107" t="s">
        <v>1369</v>
      </c>
      <c r="B107">
        <f>COUNTIFS(Table2[Sub-Sector],Table3[[#This Row],[Sub-Sector]])</f>
        <v>2</v>
      </c>
      <c r="C107" s="1">
        <f>COUNTIFS(Table2[Sub-Sector],Table3[[#This Row],[Sub-Sector]],Table2[Uptrend],"Uptrend")/Table3[[#This Row],[Count]]</f>
        <v>0.5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0.5</v>
      </c>
      <c r="F107" s="1">
        <f>COUNTIFS(Table2[Sub-Sector],Table3[[#This Row],[Sub-Sector]],Table2[6M Return vs Nifty],"&gt;=10")/Table3[[#This Row],[Count]]</f>
        <v>0.5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0.5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0.5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107">
        <f>_xlfn.RANK.AVG(Table3[[#This Row],[Score]],Table3[Score],1)</f>
        <v>62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7">
        <f>_xlfn.RANK.AVG(Table3[[#This Row],[Score 2 ]],Table3[[Score 2 ]],1)</f>
        <v>106.5</v>
      </c>
    </row>
    <row r="108" spans="1:26" x14ac:dyDescent="0.3">
      <c r="A108" t="s">
        <v>632</v>
      </c>
      <c r="B108">
        <f>COUNTIFS(Table2[Sub-Sector],Table3[[#This Row],[Sub-Sector]])</f>
        <v>2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0.5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0.5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0.5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0.5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593.5</v>
      </c>
      <c r="X108">
        <f>_xlfn.RANK.AVG(Table3[[#This Row],[Score]],Table3[Score],1)</f>
        <v>110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8">
        <f>_xlfn.RANK.AVG(Table3[[#This Row],[Score 2 ]],Table3[[Score 2 ]],1)</f>
        <v>106.5</v>
      </c>
    </row>
    <row r="109" spans="1:26" x14ac:dyDescent="0.3">
      <c r="A109" t="s">
        <v>447</v>
      </c>
      <c r="B109">
        <f>COUNTIFS(Table2[Sub-Sector],Table3[[#This Row],[Sub-Sector]])</f>
        <v>11</v>
      </c>
      <c r="C109" s="1">
        <f>COUNTIFS(Table2[Sub-Sector],Table3[[#This Row],[Sub-Sector]],Table2[Uptrend],"Uptrend")/Table3[[#This Row],[Count]]</f>
        <v>9.0909090909090912E-2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9.0909090909090912E-2</v>
      </c>
      <c r="F109" s="1">
        <f>COUNTIFS(Table2[Sub-Sector],Table3[[#This Row],[Sub-Sector]],Table2[6M Return vs Nifty],"&gt;=10")/Table3[[#This Row],[Count]]</f>
        <v>9.0909090909090912E-2</v>
      </c>
      <c r="G109" s="1">
        <f>COUNTIFS(Table2[Sub-Sector],Table3[[#This Row],[Sub-Sector]],Table2[1Y Return vs Nifty],"&gt;=10")/Table3[[#This Row],[Count]]</f>
        <v>9.0909090909090912E-2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0.18181818181818182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0.90909090909090906</v>
      </c>
      <c r="L109" s="1">
        <f>COUNTIFS(Table2[Sub-Sector],Table3[[#This Row],[Sub-Sector]],Table2[% Away From Current Week Low],"&gt;=0.05")/Table3[[#This Row],[Count]]</f>
        <v>9.0909090909090912E-2</v>
      </c>
      <c r="M109" s="1">
        <f>COUNTIFS(Table2[Sub-Sector],Table3[[#This Row],[Sub-Sector]],Table2[% Away From Current Week High],"&lt;=0.05")/Table3[[#This Row],[Count]]</f>
        <v>9.0909090909090912E-2</v>
      </c>
      <c r="N109" s="1">
        <f>COUNTIFS(Table2[Sub-Sector],Table3[[#This Row],[Sub-Sector]],Table2[% Away From Current Month Low],"&gt;=0.05")/Table3[[#This Row],[Count]]</f>
        <v>9.0909090909090912E-2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0.54545454545454541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9.0909090909090912E-2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109">
        <f>_xlfn.RANK.AVG(Table3[[#This Row],[Score]],Table3[Score],1)</f>
        <v>86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9">
        <f>_xlfn.RANK.AVG(Table3[[#This Row],[Score 2 ]],Table3[[Score 2 ]],1)</f>
        <v>108</v>
      </c>
    </row>
    <row r="110" spans="1:26" x14ac:dyDescent="0.3">
      <c r="A110" t="s">
        <v>1492</v>
      </c>
      <c r="B110">
        <f>COUNTIFS(Table2[Sub-Sector],Table3[[#This Row],[Sub-Sector]])</f>
        <v>4</v>
      </c>
      <c r="C110" s="1">
        <f>COUNTIFS(Table2[Sub-Sector],Table3[[#This Row],[Sub-Sector]],Table2[Uptrend],"Uptrend")/Table3[[#This Row],[Count]]</f>
        <v>0.25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0.25</v>
      </c>
      <c r="G110" s="1">
        <f>COUNTIFS(Table2[Sub-Sector],Table3[[#This Row],[Sub-Sector]],Table2[1Y Return vs Nifty],"&gt;=10")/Table3[[#This Row],[Count]]</f>
        <v>0.25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0.25</v>
      </c>
      <c r="N110" s="1">
        <f>COUNTIFS(Table2[Sub-Sector],Table3[[#This Row],[Sub-Sector]],Table2[% Away From Current Month Low],"&gt;=0.05")/Table3[[#This Row],[Count]]</f>
        <v>0.25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0.5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</v>
      </c>
      <c r="X110">
        <f>_xlfn.RANK.AVG(Table3[[#This Row],[Score]],Table3[Score],1)</f>
        <v>100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352.5</v>
      </c>
      <c r="Z110">
        <f>_xlfn.RANK.AVG(Table3[[#This Row],[Score 2 ]],Table3[[Score 2 ]],1)</f>
        <v>109</v>
      </c>
    </row>
    <row r="111" spans="1:26" x14ac:dyDescent="0.3">
      <c r="A111" t="s">
        <v>887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0.5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0.5</v>
      </c>
      <c r="M111" s="1">
        <f>COUNTIFS(Table2[Sub-Sector],Table3[[#This Row],[Sub-Sector]],Table2[% Away From Current Week High],"&lt;=0.05")/Table3[[#This Row],[Count]]</f>
        <v>0</v>
      </c>
      <c r="N111" s="1">
        <f>COUNTIFS(Table2[Sub-Sector],Table3[[#This Row],[Sub-Sector]],Table2[% Away From Current Month Low],"&gt;=0.05")/Table3[[#This Row],[Count]]</f>
        <v>0.5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629</v>
      </c>
      <c r="X111">
        <f>_xlfn.RANK.AVG(Table3[[#This Row],[Score]],Table3[Score],1)</f>
        <v>111.5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364.5</v>
      </c>
      <c r="Z111">
        <f>_xlfn.RANK.AVG(Table3[[#This Row],[Score 2 ]],Table3[[Score 2 ]],1)</f>
        <v>110.5</v>
      </c>
    </row>
    <row r="112" spans="1:26" x14ac:dyDescent="0.3">
      <c r="A112" t="s">
        <v>1138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0.5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0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629</v>
      </c>
      <c r="X112">
        <f>_xlfn.RANK.AVG(Table3[[#This Row],[Score]],Table3[Score],1)</f>
        <v>111.5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364.5</v>
      </c>
      <c r="Z112">
        <f>_xlfn.RANK.AVG(Table3[[#This Row],[Score 2 ]],Table3[[Score 2 ]],1)</f>
        <v>110.5</v>
      </c>
    </row>
    <row r="113" spans="1:26" x14ac:dyDescent="0.3">
      <c r="A113" t="s">
        <v>515</v>
      </c>
      <c r="B113">
        <f>COUNTIFS(Table2[Sub-Sector],Table3[[#This Row],[Sub-Sector]])</f>
        <v>5</v>
      </c>
      <c r="C113" s="1">
        <f>COUNTIFS(Table2[Sub-Sector],Table3[[#This Row],[Sub-Sector]],Table2[Uptrend],"Uptrend")/Table3[[#This Row],[Count]]</f>
        <v>0.4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0.2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0.8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0.8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0.4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113">
        <f>_xlfn.RANK.AVG(Table3[[#This Row],[Score]],Table3[Score],1)</f>
        <v>107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380.5</v>
      </c>
      <c r="Z113">
        <f>_xlfn.RANK.AVG(Table3[[#This Row],[Score 2 ]],Table3[[Score 2 ]],1)</f>
        <v>112</v>
      </c>
    </row>
    <row r="114" spans="1:26" x14ac:dyDescent="0.3">
      <c r="A114" t="s">
        <v>1766</v>
      </c>
      <c r="B114">
        <f>COUNTIFS(Table2[Sub-Sector],Table3[[#This Row],[Sub-Sector]])</f>
        <v>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14">
        <f>_xlfn.RANK.AVG(Table3[[#This Row],[Score]],Table3[Score],1)</f>
        <v>118.5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4">
        <f>_xlfn.RANK.AVG(Table3[[#This Row],[Score 2 ]],Table3[[Score 2 ]],1)</f>
        <v>118.5</v>
      </c>
    </row>
    <row r="115" spans="1:26" x14ac:dyDescent="0.3">
      <c r="A115" t="s">
        <v>606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0.5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0.5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15">
        <f>_xlfn.RANK.AVG(Table3[[#This Row],[Score]],Table3[Score],1)</f>
        <v>118.5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5">
        <f>_xlfn.RANK.AVG(Table3[[#This Row],[Score 2 ]],Table3[[Score 2 ]],1)</f>
        <v>118.5</v>
      </c>
    </row>
    <row r="116" spans="1:26" x14ac:dyDescent="0.3">
      <c r="A116" t="s">
        <v>307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1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16">
        <f>_xlfn.RANK.AVG(Table3[[#This Row],[Score]],Table3[Score],1)</f>
        <v>118.5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6">
        <f>_xlfn.RANK.AVG(Table3[[#This Row],[Score 2 ]],Table3[[Score 2 ]],1)</f>
        <v>118.5</v>
      </c>
    </row>
    <row r="117" spans="1:26" x14ac:dyDescent="0.3">
      <c r="A117" t="s">
        <v>1154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1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1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17">
        <f>_xlfn.RANK.AVG(Table3[[#This Row],[Score]],Table3[Score],1)</f>
        <v>118.5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7">
        <f>_xlfn.RANK.AVG(Table3[[#This Row],[Score 2 ]],Table3[[Score 2 ]],1)</f>
        <v>118.5</v>
      </c>
    </row>
    <row r="118" spans="1:26" x14ac:dyDescent="0.3">
      <c r="A118" t="s">
        <v>1859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0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18">
        <f>_xlfn.RANK.AVG(Table3[[#This Row],[Score]],Table3[Score],1)</f>
        <v>118.5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8">
        <f>_xlfn.RANK.AVG(Table3[[#This Row],[Score 2 ]],Table3[[Score 2 ]],1)</f>
        <v>118.5</v>
      </c>
    </row>
    <row r="119" spans="1:26" x14ac:dyDescent="0.3">
      <c r="A119" t="s">
        <v>439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19">
        <f>_xlfn.RANK.AVG(Table3[[#This Row],[Score]],Table3[Score],1)</f>
        <v>118.5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9">
        <f>_xlfn.RANK.AVG(Table3[[#This Row],[Score 2 ]],Table3[[Score 2 ]],1)</f>
        <v>118.5</v>
      </c>
    </row>
    <row r="120" spans="1:26" x14ac:dyDescent="0.3">
      <c r="A120" t="s">
        <v>799</v>
      </c>
      <c r="B120">
        <f>COUNTIFS(Table2[Sub-Sector],Table3[[#This Row],[Sub-Sector]])</f>
        <v>2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20">
        <f>_xlfn.RANK.AVG(Table3[[#This Row],[Score]],Table3[Score],1)</f>
        <v>118.5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0">
        <f>_xlfn.RANK.AVG(Table3[[#This Row],[Score 2 ]],Table3[[Score 2 ]],1)</f>
        <v>118.5</v>
      </c>
    </row>
    <row r="121" spans="1:26" x14ac:dyDescent="0.3">
      <c r="A121" t="s">
        <v>1178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21">
        <f>_xlfn.RANK.AVG(Table3[[#This Row],[Score]],Table3[Score],1)</f>
        <v>118.5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1">
        <f>_xlfn.RANK.AVG(Table3[[#This Row],[Score 2 ]],Table3[[Score 2 ]],1)</f>
        <v>118.5</v>
      </c>
    </row>
    <row r="122" spans="1:26" x14ac:dyDescent="0.3">
      <c r="A122" t="s">
        <v>1962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0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22">
        <f>_xlfn.RANK.AVG(Table3[[#This Row],[Score]],Table3[Score],1)</f>
        <v>118.5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2">
        <f>_xlfn.RANK.AVG(Table3[[#This Row],[Score 2 ]],Table3[[Score 2 ]],1)</f>
        <v>118.5</v>
      </c>
    </row>
    <row r="123" spans="1:26" x14ac:dyDescent="0.3">
      <c r="A123" t="s">
        <v>1982</v>
      </c>
      <c r="B123">
        <f>COUNTIFS(Table2[Sub-Sector],Table3[[#This Row],[Sub-Sector]])</f>
        <v>3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0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0.33333333333333331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23">
        <f>_xlfn.RANK.AVG(Table3[[#This Row],[Score]],Table3[Score],1)</f>
        <v>118.5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3">
        <f>_xlfn.RANK.AVG(Table3[[#This Row],[Score 2 ]],Table3[[Score 2 ]],1)</f>
        <v>118.5</v>
      </c>
    </row>
    <row r="124" spans="1:26" x14ac:dyDescent="0.3">
      <c r="A124" t="s">
        <v>353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24">
        <f>_xlfn.RANK.AVG(Table3[[#This Row],[Score]],Table3[Score],1)</f>
        <v>118.5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4">
        <f>_xlfn.RANK.AVG(Table3[[#This Row],[Score 2 ]],Table3[[Score 2 ]],1)</f>
        <v>118.5</v>
      </c>
    </row>
    <row r="125" spans="1:26" x14ac:dyDescent="0.3">
      <c r="A125" t="s">
        <v>1582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0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1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674.5</v>
      </c>
      <c r="X125">
        <f>_xlfn.RANK.AVG(Table3[[#This Row],[Score]],Table3[Score],1)</f>
        <v>118.5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5">
        <f>_xlfn.RANK.AVG(Table3[[#This Row],[Score 2 ]],Table3[[Score 2 ]],1)</f>
        <v>118.5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E9A8-C49F-446D-8457-36FA1431481C}">
  <dimension ref="A1:AV733"/>
  <sheetViews>
    <sheetView workbookViewId="0">
      <selection activeCell="A2" sqref="A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6" width="12" bestFit="1" customWidth="1"/>
    <col min="7" max="7" width="16" bestFit="1" customWidth="1"/>
    <col min="8" max="8" width="23" bestFit="1" customWidth="1"/>
    <col min="9" max="9" width="16.77734375" bestFit="1" customWidth="1"/>
    <col min="10" max="10" width="23.77734375" bestFit="1" customWidth="1"/>
    <col min="11" max="11" width="16.77734375" bestFit="1" customWidth="1"/>
    <col min="12" max="12" width="23.77734375" bestFit="1" customWidth="1"/>
    <col min="13" max="13" width="16.77734375" bestFit="1" customWidth="1"/>
    <col min="14" max="14" width="23.7773437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77734375" bestFit="1" customWidth="1"/>
    <col min="21" max="21" width="20.77734375" bestFit="1" customWidth="1"/>
    <col min="22" max="22" width="14.77734375" bestFit="1" customWidth="1"/>
    <col min="23" max="23" width="9" bestFit="1" customWidth="1"/>
    <col min="24" max="24" width="10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7773437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2187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77734375" bestFit="1" customWidth="1"/>
    <col min="42" max="42" width="12.6640625" bestFit="1" customWidth="1"/>
    <col min="43" max="43" width="18.664062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3107</v>
      </c>
      <c r="D1" t="s">
        <v>2</v>
      </c>
      <c r="E1" t="s">
        <v>3</v>
      </c>
      <c r="F1" t="s">
        <v>4</v>
      </c>
      <c r="G1" t="s">
        <v>5</v>
      </c>
      <c r="H1" t="s">
        <v>3130</v>
      </c>
      <c r="I1" t="s">
        <v>6</v>
      </c>
      <c r="J1" t="s">
        <v>3131</v>
      </c>
      <c r="K1" t="s">
        <v>7</v>
      </c>
      <c r="L1" t="s">
        <v>3132</v>
      </c>
      <c r="M1" t="s">
        <v>8</v>
      </c>
      <c r="N1" t="s">
        <v>3133</v>
      </c>
      <c r="O1" t="s">
        <v>3134</v>
      </c>
      <c r="P1" t="s">
        <v>9</v>
      </c>
      <c r="Q1" t="s">
        <v>10</v>
      </c>
      <c r="R1" t="s">
        <v>11</v>
      </c>
      <c r="S1" s="1" t="s">
        <v>3135</v>
      </c>
      <c r="T1" s="1" t="s">
        <v>3136</v>
      </c>
      <c r="U1" s="1" t="s">
        <v>3137</v>
      </c>
      <c r="V1" t="s">
        <v>12</v>
      </c>
      <c r="W1" t="s">
        <v>3138</v>
      </c>
      <c r="X1" t="s">
        <v>3139</v>
      </c>
      <c r="Y1" t="s">
        <v>3140</v>
      </c>
      <c r="Z1" t="s">
        <v>3141</v>
      </c>
      <c r="AA1" t="s">
        <v>3142</v>
      </c>
      <c r="AB1" t="s">
        <v>3143</v>
      </c>
      <c r="AC1" s="1" t="s">
        <v>3144</v>
      </c>
      <c r="AD1" s="1" t="s">
        <v>3145</v>
      </c>
      <c r="AE1" s="1" t="s">
        <v>3146</v>
      </c>
      <c r="AF1" s="1" t="s">
        <v>3147</v>
      </c>
      <c r="AG1" s="1" t="s">
        <v>3148</v>
      </c>
      <c r="AH1" s="1" t="s">
        <v>3149</v>
      </c>
      <c r="AI1" t="s">
        <v>13</v>
      </c>
      <c r="AJ1" t="s">
        <v>14</v>
      </c>
      <c r="AK1" t="s">
        <v>3150</v>
      </c>
      <c r="AL1" t="s">
        <v>3151</v>
      </c>
      <c r="AM1" t="s">
        <v>3152</v>
      </c>
      <c r="AN1" t="s">
        <v>3153</v>
      </c>
      <c r="AO1" t="s">
        <v>3154</v>
      </c>
      <c r="AP1" t="s">
        <v>15</v>
      </c>
      <c r="AQ1" s="2" t="s">
        <v>3158</v>
      </c>
      <c r="AR1" s="2" t="s">
        <v>3159</v>
      </c>
      <c r="AS1" s="2" t="s">
        <v>3160</v>
      </c>
      <c r="AT1" s="2" t="s">
        <v>3161</v>
      </c>
      <c r="AU1" s="2" t="s">
        <v>3162</v>
      </c>
      <c r="AV1" s="2" t="s">
        <v>3163</v>
      </c>
    </row>
    <row r="2" spans="1:48" x14ac:dyDescent="0.3">
      <c r="A2" t="s">
        <v>936</v>
      </c>
      <c r="B2" t="s">
        <v>937</v>
      </c>
      <c r="C2" t="s">
        <v>3119</v>
      </c>
      <c r="D2" t="s">
        <v>138</v>
      </c>
      <c r="E2">
        <v>15461.955756539999</v>
      </c>
      <c r="F2">
        <v>592.1</v>
      </c>
      <c r="G2">
        <v>184.01139783301701</v>
      </c>
      <c r="H2">
        <f>(Table2[[#This Row],[1Y Return vs Nifty]]-AVERAGE(Table2[1Y Return vs Nifty]))/_xlfn.STDEV.P(Table2[1Y Return vs Nifty])</f>
        <v>2.7312625374592132</v>
      </c>
      <c r="I2">
        <v>0.95311056955708495</v>
      </c>
      <c r="J2">
        <f>(Table2[[#This Row],[1M Return vs Nifty]]-AVERAGE(Table2[1M Return vs Nifty]))/_xlfn.STDEV.P(Table2[1M Return vs Nifty])</f>
        <v>0.25517828060454745</v>
      </c>
      <c r="K2">
        <v>186.456424034669</v>
      </c>
      <c r="L2">
        <f>(Table2[[#This Row],[6M Return vs Nifty]]-AVERAGE(Table2[6M Return vs Nifty]))/_xlfn.STDEV.P(Table2[6M Return vs Nifty])</f>
        <v>6.4772060355012302</v>
      </c>
      <c r="M2">
        <v>-2.2432703718764899</v>
      </c>
      <c r="N2">
        <f>(Table2[[#This Row],[1W Return vs Nifty]]-AVERAGE(Table2[1W Return vs Nifty]))/_xlfn.STDEV.P(Table2[1W Return vs Nifty])</f>
        <v>0.4910070578651976</v>
      </c>
      <c r="O2">
        <v>600.12</v>
      </c>
      <c r="P2">
        <v>567.73203545410604</v>
      </c>
      <c r="Q2">
        <v>392.41416522218998</v>
      </c>
      <c r="R2">
        <v>46.617287386025197</v>
      </c>
      <c r="S2" s="1">
        <f>(Table2[[#This Row],[Close Price]]-Table2[[#This Row],[20D EMA]])/Table2[[#This Row],[20D EMA]]</f>
        <v>-1.3363993867893057E-2</v>
      </c>
      <c r="T2" s="1">
        <f>(Table2[[#This Row],[Close Price]]-Table2[[#This Row],[50D EMA]])/Table2[[#This Row],[50D EMA]]</f>
        <v>4.2921595090900634E-2</v>
      </c>
      <c r="U2" s="1">
        <f>(Table2[[#This Row],[Close Price]]-Table2[[#This Row],[200D EMA]])/Table2[[#This Row],[200D EMA]]</f>
        <v>0.50886500150866198</v>
      </c>
      <c r="V2">
        <v>0.58953996068054504</v>
      </c>
      <c r="W2">
        <v>586</v>
      </c>
      <c r="X2">
        <v>600.04999999999995</v>
      </c>
      <c r="Y2">
        <v>556.54999999999995</v>
      </c>
      <c r="Z2">
        <v>620</v>
      </c>
      <c r="AA2">
        <v>532.20000000000005</v>
      </c>
      <c r="AB2">
        <v>648.4</v>
      </c>
      <c r="AC2" s="1">
        <f>(Table2[[#This Row],[Close Price]]/Table2[[#This Row],[Day Low]])-1</f>
        <v>1.0409556313993207E-2</v>
      </c>
      <c r="AD2" s="1">
        <f>(Table2[[#This Row],[Day High]]/Table2[[#This Row],[Close Price]])-1</f>
        <v>1.3426786015875658E-2</v>
      </c>
      <c r="AE2" s="1">
        <f>(Table2[[#This Row],[Close Price]]/Table2[[#This Row],[Current Week Low]])-1</f>
        <v>6.3875662564010449E-2</v>
      </c>
      <c r="AF2" s="1">
        <f>(Table2[[#This Row],[Current Week High]]/Table2[[#This Row],[Close Price]])-1</f>
        <v>4.7120418848167533E-2</v>
      </c>
      <c r="AG2" s="1">
        <f>(Table2[[#This Row],[Close Price]]/Table2[[#This Row],[Current Month Low]])-1</f>
        <v>0.11255167230364527</v>
      </c>
      <c r="AH2" s="1">
        <f>(Table2[[#This Row],[Current Month High]]/Table2[[#This Row],[Close Price]])-1</f>
        <v>9.50852896470189E-2</v>
      </c>
      <c r="AI2">
        <v>17.20993075494</v>
      </c>
      <c r="AJ2">
        <v>303.59905933676401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0.43</v>
      </c>
      <c r="AM2" t="s">
        <v>3156</v>
      </c>
      <c r="AN2">
        <v>-2.97</v>
      </c>
      <c r="AO2" t="s">
        <v>3155</v>
      </c>
      <c r="AP2">
        <v>0.26176301229937898</v>
      </c>
      <c r="AQ2">
        <f>(Table2[[#This Row],[Sharpe Ratio]]-AVERAGE(Table2[Sharpe Ratio]))/_xlfn.STDEV.P(Table2[Sharpe Ratio])</f>
        <v>2.3818588376374406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12.336512749067628</v>
      </c>
      <c r="AS2">
        <f>_xlfn.RANK.AVG(Table2[[#This Row],[1Y Return vs Nifty Z-Score]],Table2[1Y Return vs Nifty Z-Score])</f>
        <v>15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6</v>
      </c>
      <c r="AV2">
        <f>(Table2[[#This Row],[Rank 1Y]]+Table2[[#This Row],[Rank 6M]]+Table2[[#This Row],[Rank Sharpe]])/3</f>
        <v>7.333333333333333</v>
      </c>
    </row>
    <row r="3" spans="1:48" x14ac:dyDescent="0.3">
      <c r="A3" t="s">
        <v>106</v>
      </c>
      <c r="B3" t="s">
        <v>107</v>
      </c>
      <c r="C3" t="s">
        <v>3122</v>
      </c>
      <c r="D3" t="s">
        <v>108</v>
      </c>
      <c r="E3">
        <v>266189.01079680002</v>
      </c>
      <c r="F3">
        <v>7488</v>
      </c>
      <c r="G3">
        <v>249.12646039290601</v>
      </c>
      <c r="H3">
        <f>(Table2[[#This Row],[1Y Return vs Nifty]]-AVERAGE(Table2[1Y Return vs Nifty]))/_xlfn.STDEV.P(Table2[1Y Return vs Nifty])</f>
        <v>3.8443684653035541</v>
      </c>
      <c r="I3">
        <v>4.2817294167693998</v>
      </c>
      <c r="J3">
        <f>(Table2[[#This Row],[1M Return vs Nifty]]-AVERAGE(Table2[1M Return vs Nifty]))/_xlfn.STDEV.P(Table2[1M Return vs Nifty])</f>
        <v>0.63810961878304784</v>
      </c>
      <c r="K3">
        <v>68.452982066668994</v>
      </c>
      <c r="L3">
        <f>(Table2[[#This Row],[6M Return vs Nifty]]-AVERAGE(Table2[6M Return vs Nifty]))/_xlfn.STDEV.P(Table2[6M Return vs Nifty])</f>
        <v>2.3096331785689528</v>
      </c>
      <c r="M3">
        <v>-1.6677834191274801</v>
      </c>
      <c r="N3">
        <f>(Table2[[#This Row],[1W Return vs Nifty]]-AVERAGE(Table2[1W Return vs Nifty]))/_xlfn.STDEV.P(Table2[1W Return vs Nifty])</f>
        <v>0.60641341556426953</v>
      </c>
      <c r="O3">
        <v>7671.34</v>
      </c>
      <c r="P3">
        <v>7266.9786481870196</v>
      </c>
      <c r="Q3">
        <v>5446.9443099135297</v>
      </c>
      <c r="R3">
        <v>35.633430369679999</v>
      </c>
      <c r="S3" s="1">
        <f>(Table2[[#This Row],[Close Price]]-Table2[[#This Row],[20D EMA]])/Table2[[#This Row],[20D EMA]]</f>
        <v>-2.389934483414894E-2</v>
      </c>
      <c r="T3" s="1">
        <f>(Table2[[#This Row],[Close Price]]-Table2[[#This Row],[50D EMA]])/Table2[[#This Row],[50D EMA]]</f>
        <v>3.0414476567661473E-2</v>
      </c>
      <c r="U3" s="1">
        <f>(Table2[[#This Row],[Close Price]]-Table2[[#This Row],[200D EMA]])/Table2[[#This Row],[200D EMA]]</f>
        <v>0.37471572572748996</v>
      </c>
      <c r="V3">
        <v>0.59828992223072297</v>
      </c>
      <c r="W3">
        <v>7386.75</v>
      </c>
      <c r="X3">
        <v>7640.4</v>
      </c>
      <c r="Y3">
        <v>7386.75</v>
      </c>
      <c r="Z3">
        <v>7850</v>
      </c>
      <c r="AA3">
        <v>7272</v>
      </c>
      <c r="AB3">
        <v>8345</v>
      </c>
      <c r="AC3" s="1">
        <f>(Table2[[#This Row],[Close Price]]/Table2[[#This Row],[Day Low]])-1</f>
        <v>1.370697532744436E-2</v>
      </c>
      <c r="AD3" s="1">
        <f>(Table2[[#This Row],[Day High]]/Table2[[#This Row],[Close Price]])-1</f>
        <v>2.0352564102564141E-2</v>
      </c>
      <c r="AE3" s="1">
        <f>(Table2[[#This Row],[Close Price]]/Table2[[#This Row],[Current Week Low]])-1</f>
        <v>1.370697532744436E-2</v>
      </c>
      <c r="AF3" s="1">
        <f>(Table2[[#This Row],[Current Week High]]/Table2[[#This Row],[Close Price]])-1</f>
        <v>4.8344017094017033E-2</v>
      </c>
      <c r="AG3" s="1">
        <f>(Table2[[#This Row],[Close Price]]/Table2[[#This Row],[Current Month Low]])-1</f>
        <v>2.9702970297029729E-2</v>
      </c>
      <c r="AH3" s="1">
        <f>(Table2[[#This Row],[Current Month High]]/Table2[[#This Row],[Close Price]])-1</f>
        <v>0.11444978632478642</v>
      </c>
      <c r="AI3">
        <v>11.4449786324786</v>
      </c>
      <c r="AJ3">
        <v>284.98714652956301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0.41</v>
      </c>
      <c r="AM3" t="s">
        <v>3156</v>
      </c>
      <c r="AN3">
        <v>-6.89</v>
      </c>
      <c r="AO3" t="s">
        <v>3155</v>
      </c>
      <c r="AP3">
        <v>0.290143773409761</v>
      </c>
      <c r="AQ3">
        <f>(Table2[[#This Row],[Sharpe Ratio]]-AVERAGE(Table2[Sharpe Ratio]))/_xlfn.STDEV.P(Table2[Sharpe Ratio])</f>
        <v>2.7164295636328801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10.114954241852704</v>
      </c>
      <c r="AS3">
        <f>_xlfn.RANK.AVG(Table2[[#This Row],[1Y Return vs Nifty Z-Score]],Table2[1Y Return vs Nifty Z-Score])</f>
        <v>5</v>
      </c>
      <c r="AT3">
        <f>_xlfn.RANK.AVG(Table2[[#This Row],[6M Return vs Nifty Z-Score]],Table2[6M Return vs Nifty Z-Score])</f>
        <v>23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10</v>
      </c>
    </row>
    <row r="4" spans="1:48" x14ac:dyDescent="0.3">
      <c r="A4" t="s">
        <v>721</v>
      </c>
      <c r="B4" t="s">
        <v>722</v>
      </c>
      <c r="C4" t="s">
        <v>3123</v>
      </c>
      <c r="D4" t="s">
        <v>135</v>
      </c>
      <c r="E4">
        <v>23605.847040885001</v>
      </c>
      <c r="F4">
        <v>690.45</v>
      </c>
      <c r="G4">
        <v>170.810002489601</v>
      </c>
      <c r="H4">
        <f>(Table2[[#This Row],[1Y Return vs Nifty]]-AVERAGE(Table2[1Y Return vs Nifty]))/_xlfn.STDEV.P(Table2[1Y Return vs Nifty])</f>
        <v>2.505591996191471</v>
      </c>
      <c r="I4">
        <v>-1.26424464393545</v>
      </c>
      <c r="J4">
        <f>(Table2[[#This Row],[1M Return vs Nifty]]-AVERAGE(Table2[1M Return vs Nifty]))/_xlfn.STDEV.P(Table2[1M Return vs Nifty])</f>
        <v>8.9056486598634917E-5</v>
      </c>
      <c r="K4">
        <v>80.717745763163805</v>
      </c>
      <c r="L4">
        <f>(Table2[[#This Row],[6M Return vs Nifty]]-AVERAGE(Table2[6M Return vs Nifty]))/_xlfn.STDEV.P(Table2[6M Return vs Nifty])</f>
        <v>2.7427925460055507</v>
      </c>
      <c r="M4">
        <v>-10.4279853404843</v>
      </c>
      <c r="N4">
        <f>(Table2[[#This Row],[1W Return vs Nifty]]-AVERAGE(Table2[1W Return vs Nifty]))/_xlfn.STDEV.P(Table2[1W Return vs Nifty])</f>
        <v>-1.1503301415622602</v>
      </c>
      <c r="O4">
        <v>719.42</v>
      </c>
      <c r="P4">
        <v>668.63159558218695</v>
      </c>
      <c r="Q4">
        <v>490.02478119983499</v>
      </c>
      <c r="R4">
        <v>33.575167735073897</v>
      </c>
      <c r="S4" s="1">
        <f>(Table2[[#This Row],[Close Price]]-Table2[[#This Row],[20D EMA]])/Table2[[#This Row],[20D EMA]]</f>
        <v>-4.0268549665007806E-2</v>
      </c>
      <c r="T4" s="1">
        <f>(Table2[[#This Row],[Close Price]]-Table2[[#This Row],[50D EMA]])/Table2[[#This Row],[50D EMA]]</f>
        <v>3.2631428969215115E-2</v>
      </c>
      <c r="U4" s="1">
        <f>(Table2[[#This Row],[Close Price]]-Table2[[#This Row],[200D EMA]])/Table2[[#This Row],[200D EMA]]</f>
        <v>0.40901037353543651</v>
      </c>
      <c r="V4">
        <v>0.54179378083134</v>
      </c>
      <c r="W4">
        <v>680.5</v>
      </c>
      <c r="X4">
        <v>699.9</v>
      </c>
      <c r="Y4">
        <v>678.55</v>
      </c>
      <c r="Z4">
        <v>776.35</v>
      </c>
      <c r="AA4">
        <v>653.5</v>
      </c>
      <c r="AB4">
        <v>796.25</v>
      </c>
      <c r="AC4" s="1">
        <f>(Table2[[#This Row],[Close Price]]/Table2[[#This Row],[Day Low]])-1</f>
        <v>1.462160176340932E-2</v>
      </c>
      <c r="AD4" s="1">
        <f>(Table2[[#This Row],[Day High]]/Table2[[#This Row],[Close Price]])-1</f>
        <v>1.3686726048229403E-2</v>
      </c>
      <c r="AE4" s="1">
        <f>(Table2[[#This Row],[Close Price]]/Table2[[#This Row],[Current Week Low]])-1</f>
        <v>1.7537395917766041E-2</v>
      </c>
      <c r="AF4" s="1">
        <f>(Table2[[#This Row],[Current Week High]]/Table2[[#This Row],[Close Price]])-1</f>
        <v>0.12441161561300595</v>
      </c>
      <c r="AG4" s="1">
        <f>(Table2[[#This Row],[Close Price]]/Table2[[#This Row],[Current Month Low]])-1</f>
        <v>5.654169854628921E-2</v>
      </c>
      <c r="AH4" s="1">
        <f>(Table2[[#This Row],[Current Month High]]/Table2[[#This Row],[Close Price]])-1</f>
        <v>0.15323339850821927</v>
      </c>
      <c r="AI4">
        <v>15.323339850821901</v>
      </c>
      <c r="AJ4">
        <v>213.84090909090901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0.4</v>
      </c>
      <c r="AM4" t="s">
        <v>3156</v>
      </c>
      <c r="AN4">
        <v>-5.21</v>
      </c>
      <c r="AO4" t="s">
        <v>3155</v>
      </c>
      <c r="AP4">
        <v>0.26616014278815803</v>
      </c>
      <c r="AQ4">
        <f>(Table2[[#This Row],[Sharpe Ratio]]-AVERAGE(Table2[Sharpe Ratio]))/_xlfn.STDEV.P(Table2[Sharpe Ratio])</f>
        <v>2.4336950492952498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6.5318385064166096</v>
      </c>
      <c r="AS4">
        <f>_xlfn.RANK.AVG(Table2[[#This Row],[1Y Return vs Nifty Z-Score]],Table2[1Y Return vs Nifty Z-Score])</f>
        <v>19</v>
      </c>
      <c r="AT4">
        <f>_xlfn.RANK.AVG(Table2[[#This Row],[6M Return vs Nifty Z-Score]],Table2[6M Return vs Nifty Z-Score])</f>
        <v>14</v>
      </c>
      <c r="AU4">
        <f>_xlfn.RANK.AVG(Table2[[#This Row],[Sharpe Ratio Z-Score]],Table2[Sharpe Ratio Z-Score])</f>
        <v>5</v>
      </c>
      <c r="AV4">
        <f>(Table2[[#This Row],[Rank 1Y]]+Table2[[#This Row],[Rank 6M]]+Table2[[#This Row],[Rank Sharpe]])/3</f>
        <v>12.666666666666666</v>
      </c>
    </row>
    <row r="5" spans="1:48" x14ac:dyDescent="0.3">
      <c r="A5" t="s">
        <v>1145</v>
      </c>
      <c r="B5" t="s">
        <v>1146</v>
      </c>
      <c r="C5" t="s">
        <v>3128</v>
      </c>
      <c r="D5" t="s">
        <v>1147</v>
      </c>
      <c r="E5">
        <v>10480.6418787</v>
      </c>
      <c r="F5">
        <v>1685.25</v>
      </c>
      <c r="G5">
        <v>242.02063706915001</v>
      </c>
      <c r="H5">
        <f>(Table2[[#This Row],[1Y Return vs Nifty]]-AVERAGE(Table2[1Y Return vs Nifty]))/_xlfn.STDEV.P(Table2[1Y Return vs Nifty])</f>
        <v>3.7228983514322409</v>
      </c>
      <c r="I5">
        <v>20.323987419558801</v>
      </c>
      <c r="J5">
        <f>(Table2[[#This Row],[1M Return vs Nifty]]-AVERAGE(Table2[1M Return vs Nifty]))/_xlfn.STDEV.P(Table2[1M Return vs Nifty])</f>
        <v>2.4836448411644483</v>
      </c>
      <c r="K5">
        <v>68.939187953419804</v>
      </c>
      <c r="L5">
        <f>(Table2[[#This Row],[6M Return vs Nifty]]-AVERAGE(Table2[6M Return vs Nifty]))/_xlfn.STDEV.P(Table2[6M Return vs Nifty])</f>
        <v>2.3268046985069293</v>
      </c>
      <c r="M5">
        <v>-3.9473680228534702</v>
      </c>
      <c r="N5">
        <f>(Table2[[#This Row],[1W Return vs Nifty]]-AVERAGE(Table2[1W Return vs Nifty]))/_xlfn.STDEV.P(Table2[1W Return vs Nifty])</f>
        <v>0.14927263256959986</v>
      </c>
      <c r="O5">
        <v>1617.77</v>
      </c>
      <c r="P5">
        <v>1490.93335305401</v>
      </c>
      <c r="Q5">
        <v>1131.95423992116</v>
      </c>
      <c r="R5">
        <v>53.757779325238197</v>
      </c>
      <c r="S5" s="1">
        <f>(Table2[[#This Row],[Close Price]]-Table2[[#This Row],[20D EMA]])/Table2[[#This Row],[20D EMA]]</f>
        <v>4.1711738998745196E-2</v>
      </c>
      <c r="T5" s="1">
        <f>(Table2[[#This Row],[Close Price]]-Table2[[#This Row],[50D EMA]])/Table2[[#This Row],[50D EMA]]</f>
        <v>0.13033221541925674</v>
      </c>
      <c r="U5" s="1">
        <f>(Table2[[#This Row],[Close Price]]-Table2[[#This Row],[200D EMA]])/Table2[[#This Row],[200D EMA]]</f>
        <v>0.4887969323895785</v>
      </c>
      <c r="V5">
        <v>1.42243506790276</v>
      </c>
      <c r="W5">
        <v>1648</v>
      </c>
      <c r="X5">
        <v>1744.25</v>
      </c>
      <c r="Y5">
        <v>1552.3</v>
      </c>
      <c r="Z5">
        <v>1892.3</v>
      </c>
      <c r="AA5">
        <v>1405.05</v>
      </c>
      <c r="AB5">
        <v>1905.65</v>
      </c>
      <c r="AC5" s="1">
        <f>(Table2[[#This Row],[Close Price]]/Table2[[#This Row],[Day Low]])-1</f>
        <v>2.2603155339805836E-2</v>
      </c>
      <c r="AD5" s="1">
        <f>(Table2[[#This Row],[Day High]]/Table2[[#This Row],[Close Price]])-1</f>
        <v>3.5009642486278025E-2</v>
      </c>
      <c r="AE5" s="1">
        <f>(Table2[[#This Row],[Close Price]]/Table2[[#This Row],[Current Week Low]])-1</f>
        <v>8.5647104296849852E-2</v>
      </c>
      <c r="AF5" s="1">
        <f>(Table2[[#This Row],[Current Week High]]/Table2[[#This Row],[Close Price]])-1</f>
        <v>0.12286010977599759</v>
      </c>
      <c r="AG5" s="1">
        <f>(Table2[[#This Row],[Close Price]]/Table2[[#This Row],[Current Month Low]])-1</f>
        <v>0.19942350806021136</v>
      </c>
      <c r="AH5" s="1">
        <f>(Table2[[#This Row],[Current Month High]]/Table2[[#This Row],[Close Price]])-1</f>
        <v>0.13078178311823185</v>
      </c>
      <c r="AI5">
        <v>13.0781783118231</v>
      </c>
      <c r="AJ5">
        <v>282.96784456311701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</v>
      </c>
      <c r="AM5">
        <v>0</v>
      </c>
      <c r="AN5">
        <v>16.2</v>
      </c>
      <c r="AO5" t="s">
        <v>3156</v>
      </c>
      <c r="AP5">
        <v>0.195964725924068</v>
      </c>
      <c r="AQ5">
        <f>(Table2[[#This Row],[Sharpe Ratio]]-AVERAGE(Table2[Sharpe Ratio]))/_xlfn.STDEV.P(Table2[Sharpe Ratio])</f>
        <v>1.6061861783939717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10.288806702067191</v>
      </c>
      <c r="AS5">
        <f>_xlfn.RANK.AVG(Table2[[#This Row],[1Y Return vs Nifty Z-Score]],Table2[1Y Return vs Nifty Z-Score])</f>
        <v>6</v>
      </c>
      <c r="AT5">
        <f>_xlfn.RANK.AVG(Table2[[#This Row],[6M Return vs Nifty Z-Score]],Table2[6M Return vs Nifty Z-Score])</f>
        <v>22</v>
      </c>
      <c r="AU5">
        <f>_xlfn.RANK.AVG(Table2[[#This Row],[Sharpe Ratio Z-Score]],Table2[Sharpe Ratio Z-Score])</f>
        <v>32</v>
      </c>
      <c r="AV5">
        <f>(Table2[[#This Row],[Rank 1Y]]+Table2[[#This Row],[Rank 6M]]+Table2[[#This Row],[Rank Sharpe]])/3</f>
        <v>20</v>
      </c>
    </row>
    <row r="6" spans="1:48" x14ac:dyDescent="0.3">
      <c r="A6" t="s">
        <v>490</v>
      </c>
      <c r="B6" t="s">
        <v>491</v>
      </c>
      <c r="C6" t="s">
        <v>3121</v>
      </c>
      <c r="D6" t="s">
        <v>163</v>
      </c>
      <c r="E6">
        <v>43685.379569024997</v>
      </c>
      <c r="F6">
        <v>1706.15</v>
      </c>
      <c r="G6">
        <v>347.06024681103298</v>
      </c>
      <c r="H6">
        <f>(Table2[[#This Row],[1Y Return vs Nifty]]-AVERAGE(Table2[1Y Return vs Nifty]))/_xlfn.STDEV.P(Table2[1Y Return vs Nifty])</f>
        <v>5.5184922995238956</v>
      </c>
      <c r="I6">
        <v>20.661852099301498</v>
      </c>
      <c r="J6">
        <f>(Table2[[#This Row],[1M Return vs Nifty]]-AVERAGE(Table2[1M Return vs Nifty]))/_xlfn.STDEV.P(Table2[1M Return vs Nifty])</f>
        <v>2.5225135070813876</v>
      </c>
      <c r="K6">
        <v>48.262192921917098</v>
      </c>
      <c r="L6">
        <f>(Table2[[#This Row],[6M Return vs Nifty]]-AVERAGE(Table2[6M Return vs Nifty]))/_xlfn.STDEV.P(Table2[6M Return vs Nifty])</f>
        <v>1.5965473278822451</v>
      </c>
      <c r="M6">
        <v>-9.3238277407824395</v>
      </c>
      <c r="N6">
        <f>(Table2[[#This Row],[1W Return vs Nifty]]-AVERAGE(Table2[1W Return vs Nifty]))/_xlfn.STDEV.P(Table2[1W Return vs Nifty])</f>
        <v>-0.92890582203834393</v>
      </c>
      <c r="O6">
        <v>1750.47</v>
      </c>
      <c r="P6">
        <v>1697.49666293123</v>
      </c>
      <c r="Q6">
        <v>1320.1076963131</v>
      </c>
      <c r="R6">
        <v>38.563975103572801</v>
      </c>
      <c r="S6" s="1">
        <f>(Table2[[#This Row],[Close Price]]-Table2[[#This Row],[20D EMA]])/Table2[[#This Row],[20D EMA]]</f>
        <v>-2.5318914348717737E-2</v>
      </c>
      <c r="T6" s="1">
        <f>(Table2[[#This Row],[Close Price]]-Table2[[#This Row],[50D EMA]])/Table2[[#This Row],[50D EMA]]</f>
        <v>5.0977049073118626E-3</v>
      </c>
      <c r="U6" s="1">
        <f>(Table2[[#This Row],[Close Price]]-Table2[[#This Row],[200D EMA]])/Table2[[#This Row],[200D EMA]]</f>
        <v>0.29243243166074201</v>
      </c>
      <c r="V6">
        <v>1.45936286508377</v>
      </c>
      <c r="W6">
        <v>1665.15</v>
      </c>
      <c r="X6">
        <v>1798.8</v>
      </c>
      <c r="Y6">
        <v>1665.15</v>
      </c>
      <c r="Z6">
        <v>1829.65</v>
      </c>
      <c r="AA6">
        <v>1577.9</v>
      </c>
      <c r="AB6">
        <v>1969</v>
      </c>
      <c r="AC6" s="1">
        <f>(Table2[[#This Row],[Close Price]]/Table2[[#This Row],[Day Low]])-1</f>
        <v>2.4622406389814833E-2</v>
      </c>
      <c r="AD6" s="1">
        <f>(Table2[[#This Row],[Day High]]/Table2[[#This Row],[Close Price]])-1</f>
        <v>5.4303548925944245E-2</v>
      </c>
      <c r="AE6" s="1">
        <f>(Table2[[#This Row],[Close Price]]/Table2[[#This Row],[Current Week Low]])-1</f>
        <v>2.4622406389814833E-2</v>
      </c>
      <c r="AF6" s="1">
        <f>(Table2[[#This Row],[Current Week High]]/Table2[[#This Row],[Close Price]])-1</f>
        <v>7.2385194736687808E-2</v>
      </c>
      <c r="AG6" s="1">
        <f>(Table2[[#This Row],[Close Price]]/Table2[[#This Row],[Current Month Low]])-1</f>
        <v>8.1278915013625719E-2</v>
      </c>
      <c r="AH6" s="1">
        <f>(Table2[[#This Row],[Current Month High]]/Table2[[#This Row],[Close Price]])-1</f>
        <v>0.15406031122703157</v>
      </c>
      <c r="AI6">
        <v>15.4060311227031</v>
      </c>
      <c r="AJ6">
        <v>388.86819484240601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0.04</v>
      </c>
      <c r="AM6" t="s">
        <v>3156</v>
      </c>
      <c r="AN6">
        <v>1.08</v>
      </c>
      <c r="AO6" t="s">
        <v>3156</v>
      </c>
      <c r="AP6">
        <v>0.23953880353646101</v>
      </c>
      <c r="AQ6">
        <f>(Table2[[#This Row],[Sharpe Ratio]]-AVERAGE(Table2[Sharpe Ratio]))/_xlfn.STDEV.P(Table2[Sharpe Ratio])</f>
        <v>2.1198655235200237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10.828512835969208</v>
      </c>
      <c r="AS6">
        <f>_xlfn.RANK.AVG(Table2[[#This Row],[1Y Return vs Nifty Z-Score]],Table2[1Y Return vs Nifty Z-Score])</f>
        <v>2</v>
      </c>
      <c r="AT6">
        <f>_xlfn.RANK.AVG(Table2[[#This Row],[6M Return vs Nifty Z-Score]],Table2[6M Return vs Nifty Z-Score])</f>
        <v>54</v>
      </c>
      <c r="AU6">
        <f>_xlfn.RANK.AVG(Table2[[#This Row],[Sharpe Ratio Z-Score]],Table2[Sharpe Ratio Z-Score])</f>
        <v>13</v>
      </c>
      <c r="AV6">
        <f>(Table2[[#This Row],[Rank 1Y]]+Table2[[#This Row],[Rank 6M]]+Table2[[#This Row],[Rank Sharpe]])/3</f>
        <v>23</v>
      </c>
    </row>
    <row r="7" spans="1:48" x14ac:dyDescent="0.3">
      <c r="A7" t="s">
        <v>865</v>
      </c>
      <c r="B7" t="s">
        <v>866</v>
      </c>
      <c r="C7" t="s">
        <v>3114</v>
      </c>
      <c r="D7" t="s">
        <v>51</v>
      </c>
      <c r="E7">
        <v>17527.424558459999</v>
      </c>
      <c r="F7">
        <v>13661.4</v>
      </c>
      <c r="G7">
        <v>234.50831965923501</v>
      </c>
      <c r="H7">
        <f>(Table2[[#This Row],[1Y Return vs Nifty]]-AVERAGE(Table2[1Y Return vs Nifty]))/_xlfn.STDEV.P(Table2[1Y Return vs Nifty])</f>
        <v>3.5944794463112677</v>
      </c>
      <c r="I7">
        <v>17.0499183739357</v>
      </c>
      <c r="J7">
        <f>(Table2[[#This Row],[1M Return vs Nifty]]-AVERAGE(Table2[1M Return vs Nifty]))/_xlfn.STDEV.P(Table2[1M Return vs Nifty])</f>
        <v>2.1069890273036163</v>
      </c>
      <c r="K7">
        <v>80.297912005893593</v>
      </c>
      <c r="L7">
        <f>(Table2[[#This Row],[6M Return vs Nifty]]-AVERAGE(Table2[6M Return vs Nifty]))/_xlfn.STDEV.P(Table2[6M Return vs Nifty])</f>
        <v>2.727965116042129</v>
      </c>
      <c r="M7">
        <v>-12.530956739078601</v>
      </c>
      <c r="N7">
        <f>(Table2[[#This Row],[1W Return vs Nifty]]-AVERAGE(Table2[1W Return vs Nifty]))/_xlfn.STDEV.P(Table2[1W Return vs Nifty])</f>
        <v>-1.5720534635207686</v>
      </c>
      <c r="O7">
        <v>13535.97</v>
      </c>
      <c r="P7">
        <v>12516.3941201089</v>
      </c>
      <c r="Q7">
        <v>9067.8693986671806</v>
      </c>
      <c r="R7">
        <v>48.894380707063902</v>
      </c>
      <c r="S7" s="1">
        <f>(Table2[[#This Row],[Close Price]]-Table2[[#This Row],[20D EMA]])/Table2[[#This Row],[20D EMA]]</f>
        <v>9.266421246501011E-3</v>
      </c>
      <c r="T7" s="1">
        <f>(Table2[[#This Row],[Close Price]]-Table2[[#This Row],[50D EMA]])/Table2[[#This Row],[50D EMA]]</f>
        <v>9.148049101869743E-2</v>
      </c>
      <c r="U7" s="1">
        <f>(Table2[[#This Row],[Close Price]]-Table2[[#This Row],[200D EMA]])/Table2[[#This Row],[200D EMA]]</f>
        <v>0.50657220559528437</v>
      </c>
      <c r="V7">
        <v>1.27610655745159</v>
      </c>
      <c r="W7">
        <v>13601</v>
      </c>
      <c r="X7">
        <v>14422</v>
      </c>
      <c r="Y7">
        <v>13150</v>
      </c>
      <c r="Z7">
        <v>14470</v>
      </c>
      <c r="AA7">
        <v>11100</v>
      </c>
      <c r="AB7">
        <v>16524.95</v>
      </c>
      <c r="AC7" s="1">
        <f>(Table2[[#This Row],[Close Price]]/Table2[[#This Row],[Day Low]])-1</f>
        <v>4.4408499375045984E-3</v>
      </c>
      <c r="AD7" s="1">
        <f>(Table2[[#This Row],[Day High]]/Table2[[#This Row],[Close Price]])-1</f>
        <v>5.5675113824351863E-2</v>
      </c>
      <c r="AE7" s="1">
        <f>(Table2[[#This Row],[Close Price]]/Table2[[#This Row],[Current Week Low]])-1</f>
        <v>3.8889733840304253E-2</v>
      </c>
      <c r="AF7" s="1">
        <f>(Table2[[#This Row],[Current Week High]]/Table2[[#This Row],[Close Price]])-1</f>
        <v>5.9188662948160609E-2</v>
      </c>
      <c r="AG7" s="1">
        <f>(Table2[[#This Row],[Close Price]]/Table2[[#This Row],[Current Month Low]])-1</f>
        <v>0.23075675675675678</v>
      </c>
      <c r="AH7" s="1">
        <f>(Table2[[#This Row],[Current Month High]]/Table2[[#This Row],[Close Price]])-1</f>
        <v>0.20960882486421606</v>
      </c>
      <c r="AI7">
        <v>20.9608824864216</v>
      </c>
      <c r="AJ7">
        <v>278.31685635955802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0.21</v>
      </c>
      <c r="AM7" t="s">
        <v>3156</v>
      </c>
      <c r="AN7">
        <v>16.77</v>
      </c>
      <c r="AO7" t="s">
        <v>3156</v>
      </c>
      <c r="AP7">
        <v>0.18704637790978501</v>
      </c>
      <c r="AQ7">
        <f>(Table2[[#This Row],[Sharpe Ratio]]-AVERAGE(Table2[Sharpe Ratio]))/_xlfn.STDEV.P(Table2[Sharpe Ratio])</f>
        <v>1.50105093701642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8.358431063152663</v>
      </c>
      <c r="AS7">
        <f>_xlfn.RANK.AVG(Table2[[#This Row],[1Y Return vs Nifty Z-Score]],Table2[1Y Return vs Nifty Z-Score])</f>
        <v>8</v>
      </c>
      <c r="AT7">
        <f>_xlfn.RANK.AVG(Table2[[#This Row],[6M Return vs Nifty Z-Score]],Table2[6M Return vs Nifty Z-Score])</f>
        <v>15</v>
      </c>
      <c r="AU7">
        <f>_xlfn.RANK.AVG(Table2[[#This Row],[Sharpe Ratio Z-Score]],Table2[Sharpe Ratio Z-Score])</f>
        <v>50</v>
      </c>
      <c r="AV7">
        <f>(Table2[[#This Row],[Rank 1Y]]+Table2[[#This Row],[Rank 6M]]+Table2[[#This Row],[Rank Sharpe]])/3</f>
        <v>24.333333333333332</v>
      </c>
    </row>
    <row r="8" spans="1:48" x14ac:dyDescent="0.3">
      <c r="A8" t="s">
        <v>917</v>
      </c>
      <c r="B8" t="s">
        <v>918</v>
      </c>
      <c r="C8" t="s">
        <v>3121</v>
      </c>
      <c r="D8" t="s">
        <v>138</v>
      </c>
      <c r="E8">
        <v>15749.798113479999</v>
      </c>
      <c r="F8">
        <v>1752.55</v>
      </c>
      <c r="G8">
        <v>133.71251655490599</v>
      </c>
      <c r="H8">
        <f>(Table2[[#This Row],[1Y Return vs Nifty]]-AVERAGE(Table2[1Y Return vs Nifty]))/_xlfn.STDEV.P(Table2[1Y Return vs Nifty])</f>
        <v>1.8714310220842616</v>
      </c>
      <c r="I8">
        <v>9.4787102341675507</v>
      </c>
      <c r="J8">
        <f>(Table2[[#This Row],[1M Return vs Nifty]]-AVERAGE(Table2[1M Return vs Nifty]))/_xlfn.STDEV.P(Table2[1M Return vs Nifty])</f>
        <v>1.2359812617201622</v>
      </c>
      <c r="K8">
        <v>65.573032597221399</v>
      </c>
      <c r="L8">
        <f>(Table2[[#This Row],[6M Return vs Nifty]]-AVERAGE(Table2[6M Return vs Nifty]))/_xlfn.STDEV.P(Table2[6M Return vs Nifty])</f>
        <v>2.2079208976554767</v>
      </c>
      <c r="M8">
        <v>-6.6052973825810701</v>
      </c>
      <c r="N8">
        <f>(Table2[[#This Row],[1W Return vs Nifty]]-AVERAGE(Table2[1W Return vs Nifty]))/_xlfn.STDEV.P(Table2[1W Return vs Nifty])</f>
        <v>-0.38374022717001915</v>
      </c>
      <c r="O8">
        <v>1796.9</v>
      </c>
      <c r="P8">
        <v>1712.7565264367299</v>
      </c>
      <c r="Q8">
        <v>1306.6281220796</v>
      </c>
      <c r="R8">
        <v>39.479850423500501</v>
      </c>
      <c r="S8" s="1">
        <f>(Table2[[#This Row],[Close Price]]-Table2[[#This Row],[20D EMA]])/Table2[[#This Row],[20D EMA]]</f>
        <v>-2.4681395737102863E-2</v>
      </c>
      <c r="T8" s="1">
        <f>(Table2[[#This Row],[Close Price]]-Table2[[#This Row],[50D EMA]])/Table2[[#This Row],[50D EMA]]</f>
        <v>2.3233584545760022E-2</v>
      </c>
      <c r="U8" s="1">
        <f>(Table2[[#This Row],[Close Price]]-Table2[[#This Row],[200D EMA]])/Table2[[#This Row],[200D EMA]]</f>
        <v>0.34127681042918373</v>
      </c>
      <c r="V8">
        <v>1.0761473829614501</v>
      </c>
      <c r="W8">
        <v>1747</v>
      </c>
      <c r="X8">
        <v>1794.1</v>
      </c>
      <c r="Y8">
        <v>1685.55</v>
      </c>
      <c r="Z8">
        <v>1918.8</v>
      </c>
      <c r="AA8">
        <v>1583.5</v>
      </c>
      <c r="AB8">
        <v>1997.7</v>
      </c>
      <c r="AC8" s="1">
        <f>(Table2[[#This Row],[Close Price]]/Table2[[#This Row],[Day Low]])-1</f>
        <v>3.1768746422438099E-3</v>
      </c>
      <c r="AD8" s="1">
        <f>(Table2[[#This Row],[Day High]]/Table2[[#This Row],[Close Price]])-1</f>
        <v>2.3708310747196926E-2</v>
      </c>
      <c r="AE8" s="1">
        <f>(Table2[[#This Row],[Close Price]]/Table2[[#This Row],[Current Week Low]])-1</f>
        <v>3.9749636617127937E-2</v>
      </c>
      <c r="AF8" s="1">
        <f>(Table2[[#This Row],[Current Week High]]/Table2[[#This Row],[Close Price]])-1</f>
        <v>9.4861772845282522E-2</v>
      </c>
      <c r="AG8" s="1">
        <f>(Table2[[#This Row],[Close Price]]/Table2[[#This Row],[Current Month Low]])-1</f>
        <v>0.10675718345437324</v>
      </c>
      <c r="AH8" s="1">
        <f>(Table2[[#This Row],[Current Month High]]/Table2[[#This Row],[Close Price]])-1</f>
        <v>0.13988188639411159</v>
      </c>
      <c r="AI8">
        <v>13.988188639411099</v>
      </c>
      <c r="AJ8">
        <v>169.62307692307601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0.02</v>
      </c>
      <c r="AM8" t="s">
        <v>3156</v>
      </c>
      <c r="AN8">
        <v>6.18</v>
      </c>
      <c r="AO8" t="s">
        <v>3156</v>
      </c>
      <c r="AP8">
        <v>0.20570841259620401</v>
      </c>
      <c r="AQ8">
        <f>(Table2[[#This Row],[Sharpe Ratio]]-AVERAGE(Table2[Sharpe Ratio]))/_xlfn.STDEV.P(Table2[Sharpe Ratio])</f>
        <v>1.7210510444590366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6.6526439987489177</v>
      </c>
      <c r="AS8">
        <f>_xlfn.RANK.AVG(Table2[[#This Row],[1Y Return vs Nifty Z-Score]],Table2[1Y Return vs Nifty Z-Score])</f>
        <v>39</v>
      </c>
      <c r="AT8">
        <f>_xlfn.RANK.AVG(Table2[[#This Row],[6M Return vs Nifty Z-Score]],Table2[6M Return vs Nifty Z-Score])</f>
        <v>27</v>
      </c>
      <c r="AU8">
        <f>_xlfn.RANK.AVG(Table2[[#This Row],[Sharpe Ratio Z-Score]],Table2[Sharpe Ratio Z-Score])</f>
        <v>27</v>
      </c>
      <c r="AV8">
        <f>(Table2[[#This Row],[Rank 1Y]]+Table2[[#This Row],[Rank 6M]]+Table2[[#This Row],[Rank Sharpe]])/3</f>
        <v>31</v>
      </c>
    </row>
    <row r="9" spans="1:48" x14ac:dyDescent="0.3">
      <c r="A9" t="s">
        <v>316</v>
      </c>
      <c r="B9" t="s">
        <v>317</v>
      </c>
      <c r="C9" t="s">
        <v>3121</v>
      </c>
      <c r="D9" t="s">
        <v>318</v>
      </c>
      <c r="E9">
        <v>85006.284299999999</v>
      </c>
      <c r="F9">
        <v>4214.7</v>
      </c>
      <c r="G9">
        <v>100.653880745744</v>
      </c>
      <c r="H9">
        <f>(Table2[[#This Row],[1Y Return vs Nifty]]-AVERAGE(Table2[1Y Return vs Nifty]))/_xlfn.STDEV.P(Table2[1Y Return vs Nifty])</f>
        <v>1.306311953792175</v>
      </c>
      <c r="I9">
        <v>3.1785773341174499</v>
      </c>
      <c r="J9">
        <f>(Table2[[#This Row],[1M Return vs Nifty]]-AVERAGE(Table2[1M Return vs Nifty]))/_xlfn.STDEV.P(Table2[1M Return vs Nifty])</f>
        <v>0.51120067467907115</v>
      </c>
      <c r="K9">
        <v>73.571921310919905</v>
      </c>
      <c r="L9">
        <f>(Table2[[#This Row],[6M Return vs Nifty]]-AVERAGE(Table2[6M Return vs Nifty]))/_xlfn.STDEV.P(Table2[6M Return vs Nifty])</f>
        <v>2.4904207208205653</v>
      </c>
      <c r="M9">
        <v>-1.63489887443821</v>
      </c>
      <c r="N9">
        <f>(Table2[[#This Row],[1W Return vs Nifty]]-AVERAGE(Table2[1W Return vs Nifty]))/_xlfn.STDEV.P(Table2[1W Return vs Nifty])</f>
        <v>0.61300797954013819</v>
      </c>
      <c r="O9">
        <v>4287.72</v>
      </c>
      <c r="P9">
        <v>4324.4891207725104</v>
      </c>
      <c r="Q9">
        <v>3572.22429918338</v>
      </c>
      <c r="R9">
        <v>45.946213329404799</v>
      </c>
      <c r="S9" s="1">
        <f>(Table2[[#This Row],[Close Price]]-Table2[[#This Row],[20D EMA]])/Table2[[#This Row],[20D EMA]]</f>
        <v>-1.7030029945985379E-2</v>
      </c>
      <c r="T9" s="1">
        <f>(Table2[[#This Row],[Close Price]]-Table2[[#This Row],[50D EMA]])/Table2[[#This Row],[50D EMA]]</f>
        <v>-2.538776667170764E-2</v>
      </c>
      <c r="U9" s="1">
        <f>(Table2[[#This Row],[Close Price]]-Table2[[#This Row],[200D EMA]])/Table2[[#This Row],[200D EMA]]</f>
        <v>0.1798531242742768</v>
      </c>
      <c r="V9">
        <v>1.59121824981395</v>
      </c>
      <c r="W9">
        <v>4176</v>
      </c>
      <c r="X9">
        <v>4320</v>
      </c>
      <c r="Y9">
        <v>4075</v>
      </c>
      <c r="Z9">
        <v>4850</v>
      </c>
      <c r="AA9">
        <v>3852.55</v>
      </c>
      <c r="AB9">
        <v>4850</v>
      </c>
      <c r="AC9" s="1">
        <f>(Table2[[#This Row],[Close Price]]/Table2[[#This Row],[Day Low]])-1</f>
        <v>9.2672413793102315E-3</v>
      </c>
      <c r="AD9" s="1">
        <f>(Table2[[#This Row],[Day High]]/Table2[[#This Row],[Close Price]])-1</f>
        <v>2.4983984625240208E-2</v>
      </c>
      <c r="AE9" s="1">
        <f>(Table2[[#This Row],[Close Price]]/Table2[[#This Row],[Current Week Low]])-1</f>
        <v>3.4282208588956919E-2</v>
      </c>
      <c r="AF9" s="1">
        <f>(Table2[[#This Row],[Current Week High]]/Table2[[#This Row],[Close Price]])-1</f>
        <v>0.15073433459083696</v>
      </c>
      <c r="AG9" s="1">
        <f>(Table2[[#This Row],[Close Price]]/Table2[[#This Row],[Current Month Low]])-1</f>
        <v>9.4002673553879701E-2</v>
      </c>
      <c r="AH9" s="1">
        <f>(Table2[[#This Row],[Current Month High]]/Table2[[#This Row],[Close Price]])-1</f>
        <v>0.15073433459083696</v>
      </c>
      <c r="AI9">
        <v>39.037179395923701</v>
      </c>
      <c r="AJ9">
        <v>141.94603903559101</v>
      </c>
      <c r="AK9" t="str">
        <f>IF(AND(Table2[[#This Row],[20D EMA]]&gt;Table2[[#This Row],[50D EMA]],Table2[[#This Row],[50D EMA]]&gt;Table2[[#This Row],[200D EMA]]),"Uptrend","Downtrend/NoTrend")</f>
        <v>Downtrend/NoTrend</v>
      </c>
      <c r="AL9">
        <v>-7.0000000000000007E-2</v>
      </c>
      <c r="AM9" t="s">
        <v>3155</v>
      </c>
      <c r="AN9">
        <v>3.28</v>
      </c>
      <c r="AO9" t="s">
        <v>3156</v>
      </c>
      <c r="AP9">
        <v>0.25394502617910503</v>
      </c>
      <c r="AQ9">
        <f>(Table2[[#This Row],[Sharpe Ratio]]-AVERAGE(Table2[Sharpe Ratio]))/_xlfn.STDEV.P(Table2[Sharpe Ratio])</f>
        <v>2.2896953723269386</v>
      </c>
      <c r="AR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">
        <f>_xlfn.RANK.AVG(Table2[[#This Row],[1Y Return vs Nifty Z-Score]],Table2[1Y Return vs Nifty Z-Score])</f>
        <v>67</v>
      </c>
      <c r="AT9">
        <f>_xlfn.RANK.AVG(Table2[[#This Row],[6M Return vs Nifty Z-Score]],Table2[6M Return vs Nifty Z-Score])</f>
        <v>21</v>
      </c>
      <c r="AU9">
        <f>_xlfn.RANK.AVG(Table2[[#This Row],[Sharpe Ratio Z-Score]],Table2[Sharpe Ratio Z-Score])</f>
        <v>7</v>
      </c>
      <c r="AV9">
        <f>(Table2[[#This Row],[Rank 1Y]]+Table2[[#This Row],[Rank 6M]]+Table2[[#This Row],[Rank Sharpe]])/3</f>
        <v>31.666666666666668</v>
      </c>
    </row>
    <row r="10" spans="1:48" x14ac:dyDescent="0.3">
      <c r="A10" t="s">
        <v>847</v>
      </c>
      <c r="B10" t="s">
        <v>848</v>
      </c>
      <c r="C10" t="s">
        <v>3113</v>
      </c>
      <c r="D10" t="s">
        <v>48</v>
      </c>
      <c r="E10">
        <v>17905.482413040001</v>
      </c>
      <c r="F10">
        <v>1539.6</v>
      </c>
      <c r="G10">
        <v>179.17740576483101</v>
      </c>
      <c r="H10">
        <f>(Table2[[#This Row],[1Y Return vs Nifty]]-AVERAGE(Table2[1Y Return vs Nifty]))/_xlfn.STDEV.P(Table2[1Y Return vs Nifty])</f>
        <v>2.6486281205560354</v>
      </c>
      <c r="I10">
        <v>7.2664932500502903</v>
      </c>
      <c r="J10">
        <f>(Table2[[#This Row],[1M Return vs Nifty]]-AVERAGE(Table2[1M Return vs Nifty]))/_xlfn.STDEV.P(Table2[1M Return vs Nifty])</f>
        <v>0.98148315035523692</v>
      </c>
      <c r="K10">
        <v>52.494803100449502</v>
      </c>
      <c r="L10">
        <f>(Table2[[#This Row],[6M Return vs Nifty]]-AVERAGE(Table2[6M Return vs Nifty]))/_xlfn.STDEV.P(Table2[6M Return vs Nifty])</f>
        <v>1.7460320462924965</v>
      </c>
      <c r="M10">
        <v>-9.3815952166635697</v>
      </c>
      <c r="N10">
        <f>(Table2[[#This Row],[1W Return vs Nifty]]-AVERAGE(Table2[1W Return vs Nifty]))/_xlfn.STDEV.P(Table2[1W Return vs Nifty])</f>
        <v>-0.94049033138832017</v>
      </c>
      <c r="O10">
        <v>1641.41</v>
      </c>
      <c r="P10">
        <v>1615.38454786906</v>
      </c>
      <c r="Q10">
        <v>1287.6277269884199</v>
      </c>
      <c r="R10">
        <v>28.948871289909899</v>
      </c>
      <c r="S10" s="1">
        <f>(Table2[[#This Row],[Close Price]]-Table2[[#This Row],[20D EMA]])/Table2[[#This Row],[20D EMA]]</f>
        <v>-6.2025941111605365E-2</v>
      </c>
      <c r="T10" s="1">
        <f>(Table2[[#This Row],[Close Price]]-Table2[[#This Row],[50D EMA]])/Table2[[#This Row],[50D EMA]]</f>
        <v>-4.6914245879739025E-2</v>
      </c>
      <c r="U10" s="1">
        <f>(Table2[[#This Row],[Close Price]]-Table2[[#This Row],[200D EMA]])/Table2[[#This Row],[200D EMA]]</f>
        <v>0.19568720658175612</v>
      </c>
      <c r="V10">
        <v>1.17746714466747</v>
      </c>
      <c r="W10">
        <v>1528.7</v>
      </c>
      <c r="X10">
        <v>1591.95</v>
      </c>
      <c r="Y10">
        <v>1506.1</v>
      </c>
      <c r="Z10">
        <v>1779</v>
      </c>
      <c r="AA10">
        <v>1506.1</v>
      </c>
      <c r="AB10">
        <v>1822</v>
      </c>
      <c r="AC10" s="1">
        <f>(Table2[[#This Row],[Close Price]]/Table2[[#This Row],[Day Low]])-1</f>
        <v>7.1302413815659271E-3</v>
      </c>
      <c r="AD10" s="1">
        <f>(Table2[[#This Row],[Day High]]/Table2[[#This Row],[Close Price]])-1</f>
        <v>3.4002338269680576E-2</v>
      </c>
      <c r="AE10" s="1">
        <f>(Table2[[#This Row],[Close Price]]/Table2[[#This Row],[Current Week Low]])-1</f>
        <v>2.2242878958900425E-2</v>
      </c>
      <c r="AF10" s="1">
        <f>(Table2[[#This Row],[Current Week High]]/Table2[[#This Row],[Close Price]])-1</f>
        <v>0.1554949337490259</v>
      </c>
      <c r="AG10" s="1">
        <f>(Table2[[#This Row],[Close Price]]/Table2[[#This Row],[Current Month Low]])-1</f>
        <v>2.2242878958900425E-2</v>
      </c>
      <c r="AH10" s="1">
        <f>(Table2[[#This Row],[Current Month High]]/Table2[[#This Row],[Close Price]])-1</f>
        <v>0.18342426604312823</v>
      </c>
      <c r="AI10">
        <v>18.342426604312799</v>
      </c>
      <c r="AJ10">
        <v>220.75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</v>
      </c>
      <c r="AM10" t="s">
        <v>3157</v>
      </c>
      <c r="AN10">
        <v>-4.0599999999999996</v>
      </c>
      <c r="AO10" t="s">
        <v>3155</v>
      </c>
      <c r="AP10">
        <v>0.19578288188955101</v>
      </c>
      <c r="AQ10">
        <f>(Table2[[#This Row],[Sharpe Ratio]]-AVERAGE(Table2[Sharpe Ratio]))/_xlfn.STDEV.P(Table2[Sharpe Ratio])</f>
        <v>1.6040424835716354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6.0396954693870839</v>
      </c>
      <c r="AS10">
        <f>_xlfn.RANK.AVG(Table2[[#This Row],[1Y Return vs Nifty Z-Score]],Table2[1Y Return vs Nifty Z-Score])</f>
        <v>17</v>
      </c>
      <c r="AT10">
        <f>_xlfn.RANK.AVG(Table2[[#This Row],[6M Return vs Nifty Z-Score]],Table2[6M Return vs Nifty Z-Score])</f>
        <v>45</v>
      </c>
      <c r="AU10">
        <f>_xlfn.RANK.AVG(Table2[[#This Row],[Sharpe Ratio Z-Score]],Table2[Sharpe Ratio Z-Score])</f>
        <v>33</v>
      </c>
      <c r="AV10">
        <f>(Table2[[#This Row],[Rank 1Y]]+Table2[[#This Row],[Rank 6M]]+Table2[[#This Row],[Rank Sharpe]])/3</f>
        <v>31.666666666666668</v>
      </c>
    </row>
    <row r="11" spans="1:48" x14ac:dyDescent="0.3">
      <c r="A11" t="s">
        <v>391</v>
      </c>
      <c r="B11" t="s">
        <v>392</v>
      </c>
      <c r="C11" t="s">
        <v>3121</v>
      </c>
      <c r="D11" t="s">
        <v>163</v>
      </c>
      <c r="E11">
        <v>58347.911514375002</v>
      </c>
      <c r="F11">
        <v>13767.25</v>
      </c>
      <c r="G11">
        <v>194.969306304182</v>
      </c>
      <c r="H11">
        <f>(Table2[[#This Row],[1Y Return vs Nifty]]-AVERAGE(Table2[1Y Return vs Nifty]))/_xlfn.STDEV.P(Table2[1Y Return vs Nifty])</f>
        <v>2.9185819132919719</v>
      </c>
      <c r="I11">
        <v>13.417081130616699</v>
      </c>
      <c r="J11">
        <f>(Table2[[#This Row],[1M Return vs Nifty]]-AVERAGE(Table2[1M Return vs Nifty]))/_xlfn.STDEV.P(Table2[1M Return vs Nifty])</f>
        <v>1.6890597626976991</v>
      </c>
      <c r="K11">
        <v>58.718420887890098</v>
      </c>
      <c r="L11">
        <f>(Table2[[#This Row],[6M Return vs Nifty]]-AVERAGE(Table2[6M Return vs Nifty]))/_xlfn.STDEV.P(Table2[6M Return vs Nifty])</f>
        <v>1.9658339446972226</v>
      </c>
      <c r="M11">
        <v>-12.712388502035701</v>
      </c>
      <c r="N11">
        <f>(Table2[[#This Row],[1W Return vs Nifty]]-AVERAGE(Table2[1W Return vs Nifty]))/_xlfn.STDEV.P(Table2[1W Return vs Nifty])</f>
        <v>-1.6084372231069435</v>
      </c>
      <c r="O11">
        <v>14457.73</v>
      </c>
      <c r="P11">
        <v>13550.962634448601</v>
      </c>
      <c r="Q11">
        <v>10487.517223892401</v>
      </c>
      <c r="R11">
        <v>30.970217024120299</v>
      </c>
      <c r="S11" s="1">
        <f>(Table2[[#This Row],[Close Price]]-Table2[[#This Row],[20D EMA]])/Table2[[#This Row],[20D EMA]]</f>
        <v>-4.7758534707730713E-2</v>
      </c>
      <c r="T11" s="1">
        <f>(Table2[[#This Row],[Close Price]]-Table2[[#This Row],[50D EMA]])/Table2[[#This Row],[50D EMA]]</f>
        <v>1.5961033277559503E-2</v>
      </c>
      <c r="U11" s="1">
        <f>(Table2[[#This Row],[Close Price]]-Table2[[#This Row],[200D EMA]])/Table2[[#This Row],[200D EMA]]</f>
        <v>0.31272728388333837</v>
      </c>
      <c r="V11">
        <v>1.4384761345630701</v>
      </c>
      <c r="W11">
        <v>13523.2</v>
      </c>
      <c r="X11">
        <v>14019.95</v>
      </c>
      <c r="Y11">
        <v>13523.2</v>
      </c>
      <c r="Z11">
        <v>15799.85</v>
      </c>
      <c r="AA11">
        <v>13324.5</v>
      </c>
      <c r="AB11">
        <v>16549.95</v>
      </c>
      <c r="AC11" s="1">
        <f>(Table2[[#This Row],[Close Price]]/Table2[[#This Row],[Day Low]])-1</f>
        <v>1.8046764079507671E-2</v>
      </c>
      <c r="AD11" s="1">
        <f>(Table2[[#This Row],[Day High]]/Table2[[#This Row],[Close Price]])-1</f>
        <v>1.8355154442608379E-2</v>
      </c>
      <c r="AE11" s="1">
        <f>(Table2[[#This Row],[Close Price]]/Table2[[#This Row],[Current Week Low]])-1</f>
        <v>1.8046764079507671E-2</v>
      </c>
      <c r="AF11" s="1">
        <f>(Table2[[#This Row],[Current Week High]]/Table2[[#This Row],[Close Price]])-1</f>
        <v>0.14764023316203301</v>
      </c>
      <c r="AG11" s="1">
        <f>(Table2[[#This Row],[Close Price]]/Table2[[#This Row],[Current Month Low]])-1</f>
        <v>3.3228263724717655E-2</v>
      </c>
      <c r="AH11" s="1">
        <f>(Table2[[#This Row],[Current Month High]]/Table2[[#This Row],[Close Price]])-1</f>
        <v>0.20212460731082826</v>
      </c>
      <c r="AI11">
        <v>20.2124607310828</v>
      </c>
      <c r="AJ11">
        <v>241.58096490466301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0.28999999999999998</v>
      </c>
      <c r="AM11" t="s">
        <v>3156</v>
      </c>
      <c r="AN11">
        <v>-2.0499999999999998</v>
      </c>
      <c r="AO11" t="s">
        <v>3155</v>
      </c>
      <c r="AP11">
        <v>0.186298216508057</v>
      </c>
      <c r="AQ11">
        <f>(Table2[[#This Row],[Sharpe Ratio]]-AVERAGE(Table2[Sharpe Ratio]))/_xlfn.STDEV.P(Table2[Sharpe Ratio])</f>
        <v>1.4922311276263773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6.4572695252063284</v>
      </c>
      <c r="AS11">
        <f>_xlfn.RANK.AVG(Table2[[#This Row],[1Y Return vs Nifty Z-Score]],Table2[1Y Return vs Nifty Z-Score])</f>
        <v>12</v>
      </c>
      <c r="AT11">
        <f>_xlfn.RANK.AVG(Table2[[#This Row],[6M Return vs Nifty Z-Score]],Table2[6M Return vs Nifty Z-Score])</f>
        <v>34</v>
      </c>
      <c r="AU11">
        <f>_xlfn.RANK.AVG(Table2[[#This Row],[Sharpe Ratio Z-Score]],Table2[Sharpe Ratio Z-Score])</f>
        <v>51</v>
      </c>
      <c r="AV11">
        <f>(Table2[[#This Row],[Rank 1Y]]+Table2[[#This Row],[Rank 6M]]+Table2[[#This Row],[Rank Sharpe]])/3</f>
        <v>32.333333333333336</v>
      </c>
    </row>
    <row r="12" spans="1:48" x14ac:dyDescent="0.3">
      <c r="A12" t="s">
        <v>577</v>
      </c>
      <c r="B12" t="s">
        <v>578</v>
      </c>
      <c r="C12" t="s">
        <v>3112</v>
      </c>
      <c r="D12" t="s">
        <v>37</v>
      </c>
      <c r="E12">
        <v>33568.471589200002</v>
      </c>
      <c r="F12">
        <v>6482.6</v>
      </c>
      <c r="G12">
        <v>187.659822091975</v>
      </c>
      <c r="H12">
        <f>(Table2[[#This Row],[1Y Return vs Nifty]]-AVERAGE(Table2[1Y Return vs Nifty]))/_xlfn.STDEV.P(Table2[1Y Return vs Nifty])</f>
        <v>2.7936303293384284</v>
      </c>
      <c r="I12">
        <v>-1.9554012996877099</v>
      </c>
      <c r="J12">
        <f>(Table2[[#This Row],[1M Return vs Nifty]]-AVERAGE(Table2[1M Return vs Nifty]))/_xlfn.STDEV.P(Table2[1M Return vs Nifty])</f>
        <v>-7.9423064073508368E-2</v>
      </c>
      <c r="K12">
        <v>98.118224147858001</v>
      </c>
      <c r="L12">
        <f>(Table2[[#This Row],[6M Return vs Nifty]]-AVERAGE(Table2[6M Return vs Nifty]))/_xlfn.STDEV.P(Table2[6M Return vs Nifty])</f>
        <v>3.3573319204871321</v>
      </c>
      <c r="M12">
        <v>-1.7536791044620199</v>
      </c>
      <c r="N12">
        <f>(Table2[[#This Row],[1W Return vs Nifty]]-AVERAGE(Table2[1W Return vs Nifty]))/_xlfn.STDEV.P(Table2[1W Return vs Nifty])</f>
        <v>0.58918816286449516</v>
      </c>
      <c r="O12">
        <v>6795.22</v>
      </c>
      <c r="P12">
        <v>6428.9801547653897</v>
      </c>
      <c r="Q12">
        <v>4617.8965344420303</v>
      </c>
      <c r="R12">
        <v>41.0495182001617</v>
      </c>
      <c r="S12" s="1">
        <f>(Table2[[#This Row],[Close Price]]-Table2[[#This Row],[20D EMA]])/Table2[[#This Row],[20D EMA]]</f>
        <v>-4.6005868831325535E-2</v>
      </c>
      <c r="T12" s="1">
        <f>(Table2[[#This Row],[Close Price]]-Table2[[#This Row],[50D EMA]])/Table2[[#This Row],[50D EMA]]</f>
        <v>8.3403345388872833E-3</v>
      </c>
      <c r="U12" s="1">
        <f>(Table2[[#This Row],[Close Price]]-Table2[[#This Row],[200D EMA]])/Table2[[#This Row],[200D EMA]]</f>
        <v>0.40379931677773673</v>
      </c>
      <c r="V12">
        <v>0.228050453869096</v>
      </c>
      <c r="W12">
        <v>6395.55</v>
      </c>
      <c r="X12">
        <v>6950</v>
      </c>
      <c r="Y12">
        <v>6089.1</v>
      </c>
      <c r="Z12">
        <v>6950</v>
      </c>
      <c r="AA12">
        <v>6089.1</v>
      </c>
      <c r="AB12">
        <v>7231</v>
      </c>
      <c r="AC12" s="1">
        <f>(Table2[[#This Row],[Close Price]]/Table2[[#This Row],[Day Low]])-1</f>
        <v>1.361102641680545E-2</v>
      </c>
      <c r="AD12" s="1">
        <f>(Table2[[#This Row],[Day High]]/Table2[[#This Row],[Close Price]])-1</f>
        <v>7.2100700336284795E-2</v>
      </c>
      <c r="AE12" s="1">
        <f>(Table2[[#This Row],[Close Price]]/Table2[[#This Row],[Current Week Low]])-1</f>
        <v>6.4623671806999461E-2</v>
      </c>
      <c r="AF12" s="1">
        <f>(Table2[[#This Row],[Current Week High]]/Table2[[#This Row],[Close Price]])-1</f>
        <v>7.2100700336284795E-2</v>
      </c>
      <c r="AG12" s="1">
        <f>(Table2[[#This Row],[Close Price]]/Table2[[#This Row],[Current Month Low]])-1</f>
        <v>6.4623671806999461E-2</v>
      </c>
      <c r="AH12" s="1">
        <f>(Table2[[#This Row],[Current Month High]]/Table2[[#This Row],[Close Price]])-1</f>
        <v>0.11544750563045691</v>
      </c>
      <c r="AI12">
        <v>30.811711350384002</v>
      </c>
      <c r="AJ12">
        <v>225.415390793634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0.68</v>
      </c>
      <c r="AM12" t="s">
        <v>3156</v>
      </c>
      <c r="AN12">
        <v>-5.84</v>
      </c>
      <c r="AO12" t="s">
        <v>3155</v>
      </c>
      <c r="AP12">
        <v>0.16745805509623499</v>
      </c>
      <c r="AQ12">
        <f>(Table2[[#This Row],[Sharpe Ratio]]-AVERAGE(Table2[Sharpe Ratio]))/_xlfn.STDEV.P(Table2[Sharpe Ratio])</f>
        <v>1.270131147400029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7.930858496016576</v>
      </c>
      <c r="AS12">
        <f>_xlfn.RANK.AVG(Table2[[#This Row],[1Y Return vs Nifty Z-Score]],Table2[1Y Return vs Nifty Z-Score])</f>
        <v>14</v>
      </c>
      <c r="AT12">
        <f>_xlfn.RANK.AVG(Table2[[#This Row],[6M Return vs Nifty Z-Score]],Table2[6M Return vs Nifty Z-Score])</f>
        <v>8</v>
      </c>
      <c r="AU12">
        <f>_xlfn.RANK.AVG(Table2[[#This Row],[Sharpe Ratio Z-Score]],Table2[Sharpe Ratio Z-Score])</f>
        <v>78</v>
      </c>
      <c r="AV12">
        <f>(Table2[[#This Row],[Rank 1Y]]+Table2[[#This Row],[Rank 6M]]+Table2[[#This Row],[Rank Sharpe]])/3</f>
        <v>33.333333333333336</v>
      </c>
    </row>
    <row r="13" spans="1:48" x14ac:dyDescent="0.3">
      <c r="A13" t="s">
        <v>291</v>
      </c>
      <c r="B13" t="s">
        <v>292</v>
      </c>
      <c r="C13" t="s">
        <v>3113</v>
      </c>
      <c r="D13" t="s">
        <v>149</v>
      </c>
      <c r="E13">
        <v>92147.463319500006</v>
      </c>
      <c r="F13">
        <v>441.95</v>
      </c>
      <c r="G13">
        <v>165.85024521099399</v>
      </c>
      <c r="H13">
        <f>(Table2[[#This Row],[1Y Return vs Nifty]]-AVERAGE(Table2[1Y Return vs Nifty]))/_xlfn.STDEV.P(Table2[1Y Return vs Nifty])</f>
        <v>2.420807692676306</v>
      </c>
      <c r="I13">
        <v>-10.477228752289699</v>
      </c>
      <c r="J13">
        <f>(Table2[[#This Row],[1M Return vs Nifty]]-AVERAGE(Table2[1M Return vs Nifty]))/_xlfn.STDEV.P(Table2[1M Return vs Nifty])</f>
        <v>-1.0597920819573434</v>
      </c>
      <c r="K13">
        <v>46.565108098262201</v>
      </c>
      <c r="L13">
        <f>(Table2[[#This Row],[6M Return vs Nifty]]-AVERAGE(Table2[6M Return vs Nifty]))/_xlfn.STDEV.P(Table2[6M Return vs Nifty])</f>
        <v>1.5366107317201279</v>
      </c>
      <c r="M13">
        <v>-8.5514518997924203</v>
      </c>
      <c r="N13">
        <f>(Table2[[#This Row],[1W Return vs Nifty]]-AVERAGE(Table2[1W Return vs Nifty]))/_xlfn.STDEV.P(Table2[1W Return vs Nifty])</f>
        <v>-0.77401598108257252</v>
      </c>
      <c r="O13">
        <v>481.42</v>
      </c>
      <c r="P13">
        <v>506.24143782102198</v>
      </c>
      <c r="Q13">
        <v>410.66892606879998</v>
      </c>
      <c r="R13">
        <v>25.3682850446903</v>
      </c>
      <c r="S13" s="1">
        <f>(Table2[[#This Row],[Close Price]]-Table2[[#This Row],[20D EMA]])/Table2[[#This Row],[20D EMA]]</f>
        <v>-8.1986622907232826E-2</v>
      </c>
      <c r="T13" s="1">
        <f>(Table2[[#This Row],[Close Price]]-Table2[[#This Row],[50D EMA]])/Table2[[#This Row],[50D EMA]]</f>
        <v>-0.12699758063612279</v>
      </c>
      <c r="U13" s="1">
        <f>(Table2[[#This Row],[Close Price]]-Table2[[#This Row],[200D EMA]])/Table2[[#This Row],[200D EMA]]</f>
        <v>7.6171027183974102E-2</v>
      </c>
      <c r="V13">
        <v>0.38270699641689399</v>
      </c>
      <c r="W13">
        <v>435.65</v>
      </c>
      <c r="X13">
        <v>449.9</v>
      </c>
      <c r="Y13">
        <v>421.1</v>
      </c>
      <c r="Z13">
        <v>482.95</v>
      </c>
      <c r="AA13">
        <v>421.1</v>
      </c>
      <c r="AB13">
        <v>533.5</v>
      </c>
      <c r="AC13" s="1">
        <f>(Table2[[#This Row],[Close Price]]/Table2[[#This Row],[Day Low]])-1</f>
        <v>1.4461150005738554E-2</v>
      </c>
      <c r="AD13" s="1">
        <f>(Table2[[#This Row],[Day High]]/Table2[[#This Row],[Close Price]])-1</f>
        <v>1.7988460233058001E-2</v>
      </c>
      <c r="AE13" s="1">
        <f>(Table2[[#This Row],[Close Price]]/Table2[[#This Row],[Current Week Low]])-1</f>
        <v>4.9513179767276094E-2</v>
      </c>
      <c r="AF13" s="1">
        <f>(Table2[[#This Row],[Current Week High]]/Table2[[#This Row],[Close Price]])-1</f>
        <v>9.2770675415771109E-2</v>
      </c>
      <c r="AG13" s="1">
        <f>(Table2[[#This Row],[Close Price]]/Table2[[#This Row],[Current Month Low]])-1</f>
        <v>4.9513179767276094E-2</v>
      </c>
      <c r="AH13" s="1">
        <f>(Table2[[#This Row],[Current Month High]]/Table2[[#This Row],[Close Price]])-1</f>
        <v>0.20715013010521566</v>
      </c>
      <c r="AI13">
        <v>46.396651204887398</v>
      </c>
      <c r="AJ13">
        <v>210.90397467463899</v>
      </c>
      <c r="AK13" t="str">
        <f>IF(AND(Table2[[#This Row],[20D EMA]]&gt;Table2[[#This Row],[50D EMA]],Table2[[#This Row],[50D EMA]]&gt;Table2[[#This Row],[200D EMA]]),"Uptrend","Downtrend/NoTrend")</f>
        <v>Downtrend/NoTrend</v>
      </c>
      <c r="AL13">
        <v>-0.17</v>
      </c>
      <c r="AM13" t="s">
        <v>3155</v>
      </c>
      <c r="AN13">
        <v>-9.26</v>
      </c>
      <c r="AO13" t="s">
        <v>3155</v>
      </c>
      <c r="AP13">
        <v>0.205742967987398</v>
      </c>
      <c r="AQ13">
        <f>(Table2[[#This Row],[Sharpe Ratio]]-AVERAGE(Table2[Sharpe Ratio]))/_xlfn.STDEV.P(Table2[Sharpe Ratio])</f>
        <v>1.7214584057089293</v>
      </c>
      <c r="AR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">
        <f>_xlfn.RANK.AVG(Table2[[#This Row],[1Y Return vs Nifty Z-Score]],Table2[1Y Return vs Nifty Z-Score])</f>
        <v>23</v>
      </c>
      <c r="AT13">
        <f>_xlfn.RANK.AVG(Table2[[#This Row],[6M Return vs Nifty Z-Score]],Table2[6M Return vs Nifty Z-Score])</f>
        <v>56</v>
      </c>
      <c r="AU13">
        <f>_xlfn.RANK.AVG(Table2[[#This Row],[Sharpe Ratio Z-Score]],Table2[Sharpe Ratio Z-Score])</f>
        <v>26</v>
      </c>
      <c r="AV13">
        <f>(Table2[[#This Row],[Rank 1Y]]+Table2[[#This Row],[Rank 6M]]+Table2[[#This Row],[Rank Sharpe]])/3</f>
        <v>35</v>
      </c>
    </row>
    <row r="14" spans="1:48" x14ac:dyDescent="0.3">
      <c r="A14" t="s">
        <v>345</v>
      </c>
      <c r="B14" t="s">
        <v>346</v>
      </c>
      <c r="C14" t="s">
        <v>3119</v>
      </c>
      <c r="D14" t="s">
        <v>83</v>
      </c>
      <c r="E14">
        <v>71784.079637289993</v>
      </c>
      <c r="F14">
        <v>696.1</v>
      </c>
      <c r="G14">
        <v>110.42879406692801</v>
      </c>
      <c r="H14">
        <f>(Table2[[#This Row],[1Y Return vs Nifty]]-AVERAGE(Table2[1Y Return vs Nifty]))/_xlfn.STDEV.P(Table2[1Y Return vs Nifty])</f>
        <v>1.4734086827858279</v>
      </c>
      <c r="I14">
        <v>-4.2533830994438002</v>
      </c>
      <c r="J14">
        <f>(Table2[[#This Row],[1M Return vs Nifty]]-AVERAGE(Table2[1M Return vs Nifty]))/_xlfn.STDEV.P(Table2[1M Return vs Nifty])</f>
        <v>-0.34378774086051983</v>
      </c>
      <c r="K14">
        <v>56.116596817922002</v>
      </c>
      <c r="L14">
        <f>(Table2[[#This Row],[6M Return vs Nifty]]-AVERAGE(Table2[6M Return vs Nifty]))/_xlfn.STDEV.P(Table2[6M Return vs Nifty])</f>
        <v>1.8739443252787265</v>
      </c>
      <c r="M14">
        <v>-5.8898764981556901</v>
      </c>
      <c r="N14">
        <f>(Table2[[#This Row],[1W Return vs Nifty]]-AVERAGE(Table2[1W Return vs Nifty]))/_xlfn.STDEV.P(Table2[1W Return vs Nifty])</f>
        <v>-0.24027195547595878</v>
      </c>
      <c r="O14">
        <v>711.56</v>
      </c>
      <c r="P14">
        <v>674.07477755252296</v>
      </c>
      <c r="Q14">
        <v>511.57039728384899</v>
      </c>
      <c r="R14">
        <v>40.669616274505103</v>
      </c>
      <c r="S14" s="1">
        <f>(Table2[[#This Row],[Close Price]]-Table2[[#This Row],[20D EMA]])/Table2[[#This Row],[20D EMA]]</f>
        <v>-2.1726909888133011E-2</v>
      </c>
      <c r="T14" s="1">
        <f>(Table2[[#This Row],[Close Price]]-Table2[[#This Row],[50D EMA]])/Table2[[#This Row],[50D EMA]]</f>
        <v>3.2674746453869336E-2</v>
      </c>
      <c r="U14" s="1">
        <f>(Table2[[#This Row],[Close Price]]-Table2[[#This Row],[200D EMA]])/Table2[[#This Row],[200D EMA]]</f>
        <v>0.36071204216643382</v>
      </c>
      <c r="V14">
        <v>0.85510782758607495</v>
      </c>
      <c r="W14">
        <v>690.15</v>
      </c>
      <c r="X14">
        <v>713</v>
      </c>
      <c r="Y14">
        <v>658.85</v>
      </c>
      <c r="Z14">
        <v>728.05</v>
      </c>
      <c r="AA14">
        <v>658.85</v>
      </c>
      <c r="AB14">
        <v>773</v>
      </c>
      <c r="AC14" s="1">
        <f>(Table2[[#This Row],[Close Price]]/Table2[[#This Row],[Day Low]])-1</f>
        <v>8.6213142070565851E-3</v>
      </c>
      <c r="AD14" s="1">
        <f>(Table2[[#This Row],[Day High]]/Table2[[#This Row],[Close Price]])-1</f>
        <v>2.427812095963211E-2</v>
      </c>
      <c r="AE14" s="1">
        <f>(Table2[[#This Row],[Close Price]]/Table2[[#This Row],[Current Week Low]])-1</f>
        <v>5.6537906959095441E-2</v>
      </c>
      <c r="AF14" s="1">
        <f>(Table2[[#This Row],[Current Week High]]/Table2[[#This Row],[Close Price]])-1</f>
        <v>4.5898577790547179E-2</v>
      </c>
      <c r="AG14" s="1">
        <f>(Table2[[#This Row],[Close Price]]/Table2[[#This Row],[Current Month Low]])-1</f>
        <v>5.6537906959095441E-2</v>
      </c>
      <c r="AH14" s="1">
        <f>(Table2[[#This Row],[Current Month High]]/Table2[[#This Row],[Close Price]])-1</f>
        <v>0.11047263324235024</v>
      </c>
      <c r="AI14">
        <v>12.9507254704783</v>
      </c>
      <c r="AJ14">
        <v>150.30564545127601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0.27</v>
      </c>
      <c r="AM14" t="s">
        <v>3156</v>
      </c>
      <c r="AN14">
        <v>-1.95</v>
      </c>
      <c r="AO14" t="s">
        <v>3155</v>
      </c>
      <c r="AP14">
        <v>0.24159370995974</v>
      </c>
      <c r="AQ14">
        <f>(Table2[[#This Row],[Sharpe Ratio]]-AVERAGE(Table2[Sharpe Ratio]))/_xlfn.STDEV.P(Table2[Sharpe Ratio])</f>
        <v>2.1440900864630397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4.9073833981911159</v>
      </c>
      <c r="AS14">
        <f>_xlfn.RANK.AVG(Table2[[#This Row],[1Y Return vs Nifty Z-Score]],Table2[1Y Return vs Nifty Z-Score])</f>
        <v>57</v>
      </c>
      <c r="AT14">
        <f>_xlfn.RANK.AVG(Table2[[#This Row],[6M Return vs Nifty Z-Score]],Table2[6M Return vs Nifty Z-Score])</f>
        <v>38</v>
      </c>
      <c r="AU14">
        <f>_xlfn.RANK.AVG(Table2[[#This Row],[Sharpe Ratio Z-Score]],Table2[Sharpe Ratio Z-Score])</f>
        <v>10</v>
      </c>
      <c r="AV14">
        <f>(Table2[[#This Row],[Rank 1Y]]+Table2[[#This Row],[Rank 6M]]+Table2[[#This Row],[Rank Sharpe]])/3</f>
        <v>35</v>
      </c>
    </row>
    <row r="15" spans="1:48" x14ac:dyDescent="0.3">
      <c r="A15" t="s">
        <v>981</v>
      </c>
      <c r="B15" t="s">
        <v>982</v>
      </c>
      <c r="C15" t="s">
        <v>3117</v>
      </c>
      <c r="D15" t="s">
        <v>983</v>
      </c>
      <c r="E15">
        <v>13979.75018958</v>
      </c>
      <c r="F15">
        <v>2054.6999999999998</v>
      </c>
      <c r="G15">
        <v>90.290577924018805</v>
      </c>
      <c r="H15">
        <f>(Table2[[#This Row],[1Y Return vs Nifty]]-AVERAGE(Table2[1Y Return vs Nifty]))/_xlfn.STDEV.P(Table2[1Y Return vs Nifty])</f>
        <v>1.1291570321901467</v>
      </c>
      <c r="I15">
        <v>-6.2034459056058298</v>
      </c>
      <c r="J15">
        <f>(Table2[[#This Row],[1M Return vs Nifty]]-AVERAGE(Table2[1M Return vs Nifty]))/_xlfn.STDEV.P(Table2[1M Return vs Nifty])</f>
        <v>-0.56812708224264741</v>
      </c>
      <c r="K15">
        <v>103.370103417217</v>
      </c>
      <c r="L15">
        <f>(Table2[[#This Row],[6M Return vs Nifty]]-AVERAGE(Table2[6M Return vs Nifty]))/_xlfn.STDEV.P(Table2[6M Return vs Nifty])</f>
        <v>3.5428145566360105</v>
      </c>
      <c r="M15">
        <v>-12.727270238725501</v>
      </c>
      <c r="N15">
        <f>(Table2[[#This Row],[1W Return vs Nifty]]-AVERAGE(Table2[1W Return vs Nifty]))/_xlfn.STDEV.P(Table2[1W Return vs Nifty])</f>
        <v>-1.6114215601443034</v>
      </c>
      <c r="O15">
        <v>2355.96</v>
      </c>
      <c r="P15">
        <v>2250.7398626079898</v>
      </c>
      <c r="Q15">
        <v>1615.0496466504901</v>
      </c>
      <c r="R15">
        <v>21.830479602272</v>
      </c>
      <c r="S15" s="1">
        <f>(Table2[[#This Row],[Close Price]]-Table2[[#This Row],[20D EMA]])/Table2[[#This Row],[20D EMA]]</f>
        <v>-0.12787144094127245</v>
      </c>
      <c r="T15" s="1">
        <f>(Table2[[#This Row],[Close Price]]-Table2[[#This Row],[50D EMA]])/Table2[[#This Row],[50D EMA]]</f>
        <v>-8.7100186860703491E-2</v>
      </c>
      <c r="U15" s="1">
        <f>(Table2[[#This Row],[Close Price]]-Table2[[#This Row],[200D EMA]])/Table2[[#This Row],[200D EMA]]</f>
        <v>0.2722209526260177</v>
      </c>
      <c r="V15">
        <v>0.597772579548837</v>
      </c>
      <c r="W15">
        <v>2042.5</v>
      </c>
      <c r="X15">
        <v>2157.9</v>
      </c>
      <c r="Y15">
        <v>1951.3</v>
      </c>
      <c r="Z15">
        <v>2600</v>
      </c>
      <c r="AA15">
        <v>1951.3</v>
      </c>
      <c r="AB15">
        <v>2609.85</v>
      </c>
      <c r="AC15" s="1">
        <f>(Table2[[#This Row],[Close Price]]/Table2[[#This Row],[Day Low]])-1</f>
        <v>5.9730722154220928E-3</v>
      </c>
      <c r="AD15" s="1">
        <f>(Table2[[#This Row],[Day High]]/Table2[[#This Row],[Close Price]])-1</f>
        <v>5.0226310410278918E-2</v>
      </c>
      <c r="AE15" s="1">
        <f>(Table2[[#This Row],[Close Price]]/Table2[[#This Row],[Current Week Low]])-1</f>
        <v>5.2990314149541362E-2</v>
      </c>
      <c r="AF15" s="1">
        <f>(Table2[[#This Row],[Current Week High]]/Table2[[#This Row],[Close Price]])-1</f>
        <v>0.26539154134423537</v>
      </c>
      <c r="AG15" s="1">
        <f>(Table2[[#This Row],[Close Price]]/Table2[[#This Row],[Current Month Low]])-1</f>
        <v>5.2990314149541362E-2</v>
      </c>
      <c r="AH15" s="1">
        <f>(Table2[[#This Row],[Current Month High]]/Table2[[#This Row],[Close Price]])-1</f>
        <v>0.2701854285297125</v>
      </c>
      <c r="AI15">
        <v>31.406044678055199</v>
      </c>
      <c r="AJ15">
        <v>181.46575342465701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0.15</v>
      </c>
      <c r="AM15" t="s">
        <v>3156</v>
      </c>
      <c r="AN15">
        <v>-13.29</v>
      </c>
      <c r="AO15" t="s">
        <v>3155</v>
      </c>
      <c r="AP15">
        <v>0.226099151547311</v>
      </c>
      <c r="AQ15">
        <f>(Table2[[#This Row],[Sharpe Ratio]]-AVERAGE(Table2[Sharpe Ratio]))/_xlfn.STDEV.P(Table2[Sharpe Ratio])</f>
        <v>1.9614302333018523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4.453853179741059</v>
      </c>
      <c r="AS15">
        <f>_xlfn.RANK.AVG(Table2[[#This Row],[1Y Return vs Nifty Z-Score]],Table2[1Y Return vs Nifty Z-Score])</f>
        <v>89</v>
      </c>
      <c r="AT15">
        <f>_xlfn.RANK.AVG(Table2[[#This Row],[6M Return vs Nifty Z-Score]],Table2[6M Return vs Nifty Z-Score])</f>
        <v>4</v>
      </c>
      <c r="AU15">
        <f>_xlfn.RANK.AVG(Table2[[#This Row],[Sharpe Ratio Z-Score]],Table2[Sharpe Ratio Z-Score])</f>
        <v>16</v>
      </c>
      <c r="AV15">
        <f>(Table2[[#This Row],[Rank 1Y]]+Table2[[#This Row],[Rank 6M]]+Table2[[#This Row],[Rank Sharpe]])/3</f>
        <v>36.333333333333336</v>
      </c>
    </row>
    <row r="16" spans="1:48" x14ac:dyDescent="0.3">
      <c r="A16" t="s">
        <v>639</v>
      </c>
      <c r="B16" t="s">
        <v>640</v>
      </c>
      <c r="C16" t="s">
        <v>3124</v>
      </c>
      <c r="D16" t="s">
        <v>277</v>
      </c>
      <c r="E16">
        <v>28558.012558400002</v>
      </c>
      <c r="F16">
        <v>578.5</v>
      </c>
      <c r="G16">
        <v>115.96539329007101</v>
      </c>
      <c r="H16">
        <f>(Table2[[#This Row],[1Y Return vs Nifty]]-AVERAGE(Table2[1Y Return vs Nifty]))/_xlfn.STDEV.P(Table2[1Y Return vs Nifty])</f>
        <v>1.5680537798355412</v>
      </c>
      <c r="I16">
        <v>-5.9488105858478599</v>
      </c>
      <c r="J16">
        <f>(Table2[[#This Row],[1M Return vs Nifty]]-AVERAGE(Table2[1M Return vs Nifty]))/_xlfn.STDEV.P(Table2[1M Return vs Nifty])</f>
        <v>-0.53883329757754772</v>
      </c>
      <c r="K16">
        <v>51.468365933425403</v>
      </c>
      <c r="L16">
        <f>(Table2[[#This Row],[6M Return vs Nifty]]-AVERAGE(Table2[6M Return vs Nifty]))/_xlfn.STDEV.P(Table2[6M Return vs Nifty])</f>
        <v>1.7097809708552552</v>
      </c>
      <c r="M16">
        <v>-13.2609457158638</v>
      </c>
      <c r="N16">
        <f>(Table2[[#This Row],[1W Return vs Nifty]]-AVERAGE(Table2[1W Return vs Nifty]))/_xlfn.STDEV.P(Table2[1W Return vs Nifty])</f>
        <v>-1.7184431749969808</v>
      </c>
      <c r="O16">
        <v>612.48</v>
      </c>
      <c r="P16">
        <v>579.31091019071096</v>
      </c>
      <c r="Q16">
        <v>439.51286490864601</v>
      </c>
      <c r="R16">
        <v>30.847570896011501</v>
      </c>
      <c r="S16" s="1">
        <f>(Table2[[#This Row],[Close Price]]-Table2[[#This Row],[20D EMA]])/Table2[[#This Row],[20D EMA]]</f>
        <v>-5.5479362591431582E-2</v>
      </c>
      <c r="T16" s="1">
        <f>(Table2[[#This Row],[Close Price]]-Table2[[#This Row],[50D EMA]])/Table2[[#This Row],[50D EMA]]</f>
        <v>-1.3997840821675567E-3</v>
      </c>
      <c r="U16" s="1">
        <f>(Table2[[#This Row],[Close Price]]-Table2[[#This Row],[200D EMA]])/Table2[[#This Row],[200D EMA]]</f>
        <v>0.31622995863896464</v>
      </c>
      <c r="V16">
        <v>0.77595818326950505</v>
      </c>
      <c r="W16">
        <v>564.25</v>
      </c>
      <c r="X16">
        <v>589</v>
      </c>
      <c r="Y16">
        <v>555.1</v>
      </c>
      <c r="Z16">
        <v>631.95000000000005</v>
      </c>
      <c r="AA16">
        <v>555.1</v>
      </c>
      <c r="AB16">
        <v>676.2</v>
      </c>
      <c r="AC16" s="1">
        <f>(Table2[[#This Row],[Close Price]]/Table2[[#This Row],[Day Low]])-1</f>
        <v>2.5254762959681099E-2</v>
      </c>
      <c r="AD16" s="1">
        <f>(Table2[[#This Row],[Day High]]/Table2[[#This Row],[Close Price]])-1</f>
        <v>1.8150388936905681E-2</v>
      </c>
      <c r="AE16" s="1">
        <f>(Table2[[#This Row],[Close Price]]/Table2[[#This Row],[Current Week Low]])-1</f>
        <v>4.2154566744730726E-2</v>
      </c>
      <c r="AF16" s="1">
        <f>(Table2[[#This Row],[Current Week High]]/Table2[[#This Row],[Close Price]])-1</f>
        <v>9.2394122731201511E-2</v>
      </c>
      <c r="AG16" s="1">
        <f>(Table2[[#This Row],[Close Price]]/Table2[[#This Row],[Current Month Low]])-1</f>
        <v>4.2154566744730726E-2</v>
      </c>
      <c r="AH16" s="1">
        <f>(Table2[[#This Row],[Current Month High]]/Table2[[#This Row],[Close Price]])-1</f>
        <v>0.16888504753673295</v>
      </c>
      <c r="AI16">
        <v>19.049265341400101</v>
      </c>
      <c r="AJ16">
        <v>158.25892857142799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0.24</v>
      </c>
      <c r="AM16" t="s">
        <v>3156</v>
      </c>
      <c r="AN16">
        <v>-4.79</v>
      </c>
      <c r="AO16" t="s">
        <v>3155</v>
      </c>
      <c r="AP16">
        <v>0.23557551104190599</v>
      </c>
      <c r="AQ16">
        <f>(Table2[[#This Row],[Sharpe Ratio]]-AVERAGE(Table2[Sharpe Ratio]))/_xlfn.STDEV.P(Table2[Sharpe Ratio])</f>
        <v>2.073143674092579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3.0937019522088463</v>
      </c>
      <c r="AS16">
        <f>_xlfn.RANK.AVG(Table2[[#This Row],[1Y Return vs Nifty Z-Score]],Table2[1Y Return vs Nifty Z-Score])</f>
        <v>49</v>
      </c>
      <c r="AT16">
        <f>_xlfn.RANK.AVG(Table2[[#This Row],[6M Return vs Nifty Z-Score]],Table2[6M Return vs Nifty Z-Score])</f>
        <v>48</v>
      </c>
      <c r="AU16">
        <f>_xlfn.RANK.AVG(Table2[[#This Row],[Sharpe Ratio Z-Score]],Table2[Sharpe Ratio Z-Score])</f>
        <v>14</v>
      </c>
      <c r="AV16">
        <f>(Table2[[#This Row],[Rank 1Y]]+Table2[[#This Row],[Rank 6M]]+Table2[[#This Row],[Rank Sharpe]])/3</f>
        <v>37</v>
      </c>
    </row>
    <row r="17" spans="1:48" x14ac:dyDescent="0.3">
      <c r="A17" t="s">
        <v>1220</v>
      </c>
      <c r="B17" t="s">
        <v>1221</v>
      </c>
      <c r="C17" t="s">
        <v>3113</v>
      </c>
      <c r="D17" t="s">
        <v>48</v>
      </c>
      <c r="E17">
        <v>9413.9596032000009</v>
      </c>
      <c r="F17">
        <v>548</v>
      </c>
      <c r="G17">
        <v>152.12626500297901</v>
      </c>
      <c r="H17">
        <f>(Table2[[#This Row],[1Y Return vs Nifty]]-AVERAGE(Table2[1Y Return vs Nifty]))/_xlfn.STDEV.P(Table2[1Y Return vs Nifty])</f>
        <v>2.1862038526030556</v>
      </c>
      <c r="I17">
        <v>3.5610680144625801</v>
      </c>
      <c r="J17">
        <f>(Table2[[#This Row],[1M Return vs Nifty]]-AVERAGE(Table2[1M Return vs Nifty]))/_xlfn.STDEV.P(Table2[1M Return vs Nifty])</f>
        <v>0.55520320990115912</v>
      </c>
      <c r="K17">
        <v>35.486303533166499</v>
      </c>
      <c r="L17">
        <f>(Table2[[#This Row],[6M Return vs Nifty]]-AVERAGE(Table2[6M Return vs Nifty]))/_xlfn.STDEV.P(Table2[6M Return vs Nifty])</f>
        <v>1.1453363381709039</v>
      </c>
      <c r="M17">
        <v>-7.74629223219699</v>
      </c>
      <c r="N17">
        <f>(Table2[[#This Row],[1W Return vs Nifty]]-AVERAGE(Table2[1W Return vs Nifty]))/_xlfn.STDEV.P(Table2[1W Return vs Nifty])</f>
        <v>-0.61255177384117909</v>
      </c>
      <c r="O17">
        <v>568.89</v>
      </c>
      <c r="P17">
        <v>550.07146046279104</v>
      </c>
      <c r="Q17">
        <v>445.29686156461798</v>
      </c>
      <c r="R17">
        <v>36.699148787267902</v>
      </c>
      <c r="S17" s="1">
        <f>(Table2[[#This Row],[Close Price]]-Table2[[#This Row],[20D EMA]])/Table2[[#This Row],[20D EMA]]</f>
        <v>-3.6720631405016767E-2</v>
      </c>
      <c r="T17" s="1">
        <f>(Table2[[#This Row],[Close Price]]-Table2[[#This Row],[50D EMA]])/Table2[[#This Row],[50D EMA]]</f>
        <v>-3.7658024669163129E-3</v>
      </c>
      <c r="U17" s="1">
        <f>(Table2[[#This Row],[Close Price]]-Table2[[#This Row],[200D EMA]])/Table2[[#This Row],[200D EMA]]</f>
        <v>0.23063970869796607</v>
      </c>
      <c r="V17">
        <v>0.470257754748788</v>
      </c>
      <c r="W17">
        <v>539.5</v>
      </c>
      <c r="X17">
        <v>559.79999999999995</v>
      </c>
      <c r="Y17">
        <v>525.6</v>
      </c>
      <c r="Z17">
        <v>584.79999999999995</v>
      </c>
      <c r="AA17">
        <v>524.04999999999995</v>
      </c>
      <c r="AB17">
        <v>694.3</v>
      </c>
      <c r="AC17" s="1">
        <f>(Table2[[#This Row],[Close Price]]/Table2[[#This Row],[Day Low]])-1</f>
        <v>1.5755329008340979E-2</v>
      </c>
      <c r="AD17" s="1">
        <f>(Table2[[#This Row],[Day High]]/Table2[[#This Row],[Close Price]])-1</f>
        <v>2.1532846715328402E-2</v>
      </c>
      <c r="AE17" s="1">
        <f>(Table2[[#This Row],[Close Price]]/Table2[[#This Row],[Current Week Low]])-1</f>
        <v>4.2617960426179602E-2</v>
      </c>
      <c r="AF17" s="1">
        <f>(Table2[[#This Row],[Current Week High]]/Table2[[#This Row],[Close Price]])-1</f>
        <v>6.7153284671532809E-2</v>
      </c>
      <c r="AG17" s="1">
        <f>(Table2[[#This Row],[Close Price]]/Table2[[#This Row],[Current Month Low]])-1</f>
        <v>4.5701746016601597E-2</v>
      </c>
      <c r="AH17" s="1">
        <f>(Table2[[#This Row],[Current Month High]]/Table2[[#This Row],[Close Price]])-1</f>
        <v>0.26697080291970798</v>
      </c>
      <c r="AI17">
        <v>26.697080291970799</v>
      </c>
      <c r="AJ17">
        <v>191.48936170212701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0.19</v>
      </c>
      <c r="AM17" t="s">
        <v>3156</v>
      </c>
      <c r="AN17">
        <v>-11.62</v>
      </c>
      <c r="AO17" t="s">
        <v>3155</v>
      </c>
      <c r="AP17">
        <v>0.21339639764680901</v>
      </c>
      <c r="AQ17">
        <f>(Table2[[#This Row],[Sharpe Ratio]]-AVERAGE(Table2[Sharpe Ratio]))/_xlfn.STDEV.P(Table2[Sharpe Ratio])</f>
        <v>1.8116819732709517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5.0858736001048914</v>
      </c>
      <c r="AS17">
        <f>_xlfn.RANK.AVG(Table2[[#This Row],[1Y Return vs Nifty Z-Score]],Table2[1Y Return vs Nifty Z-Score])</f>
        <v>28</v>
      </c>
      <c r="AT17">
        <f>_xlfn.RANK.AVG(Table2[[#This Row],[6M Return vs Nifty Z-Score]],Table2[6M Return vs Nifty Z-Score])</f>
        <v>78</v>
      </c>
      <c r="AU17">
        <f>_xlfn.RANK.AVG(Table2[[#This Row],[Sharpe Ratio Z-Score]],Table2[Sharpe Ratio Z-Score])</f>
        <v>21</v>
      </c>
      <c r="AV17">
        <f>(Table2[[#This Row],[Rank 1Y]]+Table2[[#This Row],[Rank 6M]]+Table2[[#This Row],[Rank Sharpe]])/3</f>
        <v>42.333333333333336</v>
      </c>
    </row>
    <row r="18" spans="1:48" x14ac:dyDescent="0.3">
      <c r="A18" t="s">
        <v>567</v>
      </c>
      <c r="B18" t="s">
        <v>568</v>
      </c>
      <c r="C18" t="s">
        <v>3110</v>
      </c>
      <c r="D18" t="s">
        <v>388</v>
      </c>
      <c r="E18">
        <v>33846.810772739998</v>
      </c>
      <c r="F18">
        <v>6649.3</v>
      </c>
      <c r="G18">
        <v>171.77393157800699</v>
      </c>
      <c r="H18">
        <f>(Table2[[#This Row],[1Y Return vs Nifty]]-AVERAGE(Table2[1Y Return vs Nifty]))/_xlfn.STDEV.P(Table2[1Y Return vs Nifty])</f>
        <v>2.5220698300465711</v>
      </c>
      <c r="I18">
        <v>19.835793888177399</v>
      </c>
      <c r="J18">
        <f>(Table2[[#This Row],[1M Return vs Nifty]]-AVERAGE(Table2[1M Return vs Nifty]))/_xlfn.STDEV.P(Table2[1M Return vs Nifty])</f>
        <v>2.427482026843268</v>
      </c>
      <c r="K18">
        <v>64.269435641786202</v>
      </c>
      <c r="L18">
        <f>(Table2[[#This Row],[6M Return vs Nifty]]-AVERAGE(Table2[6M Return vs Nifty]))/_xlfn.STDEV.P(Table2[6M Return vs Nifty])</f>
        <v>2.1618812635800184</v>
      </c>
      <c r="M18">
        <v>5.2196958306849401</v>
      </c>
      <c r="N18">
        <f>(Table2[[#This Row],[1W Return vs Nifty]]-AVERAGE(Table2[1W Return vs Nifty]))/_xlfn.STDEV.P(Table2[1W Return vs Nifty])</f>
        <v>1.9876070119644542</v>
      </c>
      <c r="O18">
        <v>6242.33</v>
      </c>
      <c r="P18">
        <v>5676.4010943131998</v>
      </c>
      <c r="Q18">
        <v>4335.4026210040302</v>
      </c>
      <c r="R18">
        <v>67.489778144215094</v>
      </c>
      <c r="S18" s="1">
        <f>(Table2[[#This Row],[Close Price]]-Table2[[#This Row],[20D EMA]])/Table2[[#This Row],[20D EMA]]</f>
        <v>6.5195207558716092E-2</v>
      </c>
      <c r="T18" s="1">
        <f>(Table2[[#This Row],[Close Price]]-Table2[[#This Row],[50D EMA]])/Table2[[#This Row],[50D EMA]]</f>
        <v>0.17139361534220718</v>
      </c>
      <c r="U18" s="1">
        <f>(Table2[[#This Row],[Close Price]]-Table2[[#This Row],[200D EMA]])/Table2[[#This Row],[200D EMA]]</f>
        <v>0.53372145133318616</v>
      </c>
      <c r="V18">
        <v>0.909110729080575</v>
      </c>
      <c r="W18">
        <v>6503.2</v>
      </c>
      <c r="X18">
        <v>6734</v>
      </c>
      <c r="Y18">
        <v>6395</v>
      </c>
      <c r="Z18">
        <v>6809.45</v>
      </c>
      <c r="AA18">
        <v>5677.45</v>
      </c>
      <c r="AB18">
        <v>6809.45</v>
      </c>
      <c r="AC18" s="1">
        <f>(Table2[[#This Row],[Close Price]]/Table2[[#This Row],[Day Low]])-1</f>
        <v>2.2465862959773597E-2</v>
      </c>
      <c r="AD18" s="1">
        <f>(Table2[[#This Row],[Day High]]/Table2[[#This Row],[Close Price]])-1</f>
        <v>1.2738182966627987E-2</v>
      </c>
      <c r="AE18" s="1">
        <f>(Table2[[#This Row],[Close Price]]/Table2[[#This Row],[Current Week Low]])-1</f>
        <v>3.9765441751368202E-2</v>
      </c>
      <c r="AF18" s="1">
        <f>(Table2[[#This Row],[Current Week High]]/Table2[[#This Row],[Close Price]])-1</f>
        <v>2.4085242055554623E-2</v>
      </c>
      <c r="AG18" s="1">
        <f>(Table2[[#This Row],[Close Price]]/Table2[[#This Row],[Current Month Low]])-1</f>
        <v>0.1711772010321535</v>
      </c>
      <c r="AH18" s="1">
        <f>(Table2[[#This Row],[Current Month High]]/Table2[[#This Row],[Close Price]])-1</f>
        <v>2.4085242055554623E-2</v>
      </c>
      <c r="AI18">
        <v>2.4085242055554601</v>
      </c>
      <c r="AJ18">
        <v>207.50341064119999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0.51</v>
      </c>
      <c r="AM18" t="s">
        <v>3156</v>
      </c>
      <c r="AN18">
        <v>10.78</v>
      </c>
      <c r="AO18" t="s">
        <v>3156</v>
      </c>
      <c r="AP18">
        <v>0.16437512829329501</v>
      </c>
      <c r="AQ18">
        <f>(Table2[[#This Row],[Sharpe Ratio]]-AVERAGE(Table2[Sharpe Ratio]))/_xlfn.STDEV.P(Table2[Sharpe Ratio])</f>
        <v>1.2337876168428761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10.332827749277188</v>
      </c>
      <c r="AS18">
        <f>_xlfn.RANK.AVG(Table2[[#This Row],[1Y Return vs Nifty Z-Score]],Table2[1Y Return vs Nifty Z-Score])</f>
        <v>18</v>
      </c>
      <c r="AT18">
        <f>_xlfn.RANK.AVG(Table2[[#This Row],[6M Return vs Nifty Z-Score]],Table2[6M Return vs Nifty Z-Score])</f>
        <v>29</v>
      </c>
      <c r="AU18">
        <f>_xlfn.RANK.AVG(Table2[[#This Row],[Sharpe Ratio Z-Score]],Table2[Sharpe Ratio Z-Score])</f>
        <v>86</v>
      </c>
      <c r="AV18">
        <f>(Table2[[#This Row],[Rank 1Y]]+Table2[[#This Row],[Rank 6M]]+Table2[[#This Row],[Rank Sharpe]])/3</f>
        <v>44.333333333333336</v>
      </c>
    </row>
    <row r="19" spans="1:48" x14ac:dyDescent="0.3">
      <c r="A19" t="s">
        <v>1096</v>
      </c>
      <c r="B19" t="s">
        <v>1097</v>
      </c>
      <c r="C19" t="s">
        <v>3110</v>
      </c>
      <c r="D19" t="s">
        <v>402</v>
      </c>
      <c r="E19">
        <v>11336.2595837399</v>
      </c>
      <c r="F19">
        <v>366.6</v>
      </c>
      <c r="G19">
        <v>239.14436683713001</v>
      </c>
      <c r="H19">
        <f>(Table2[[#This Row],[1Y Return vs Nifty]]-AVERAGE(Table2[1Y Return vs Nifty]))/_xlfn.STDEV.P(Table2[1Y Return vs Nifty])</f>
        <v>3.6737301049547222</v>
      </c>
      <c r="I19">
        <v>26.6124156238916</v>
      </c>
      <c r="J19">
        <f>(Table2[[#This Row],[1M Return vs Nifty]]-AVERAGE(Table2[1M Return vs Nifty]))/_xlfn.STDEV.P(Table2[1M Return vs Nifty])</f>
        <v>3.2070788953041376</v>
      </c>
      <c r="K19">
        <v>145.580743549282</v>
      </c>
      <c r="L19">
        <f>(Table2[[#This Row],[6M Return vs Nifty]]-AVERAGE(Table2[6M Return vs Nifty]))/_xlfn.STDEV.P(Table2[6M Return vs Nifty])</f>
        <v>5.033583937209122</v>
      </c>
      <c r="M19">
        <v>-9.24915617174997</v>
      </c>
      <c r="N19">
        <f>(Table2[[#This Row],[1W Return vs Nifty]]-AVERAGE(Table2[1W Return vs Nifty]))/_xlfn.STDEV.P(Table2[1W Return vs Nifty])</f>
        <v>-0.91393141859696736</v>
      </c>
      <c r="O19">
        <v>385.04</v>
      </c>
      <c r="P19">
        <v>337.85292960413199</v>
      </c>
      <c r="Q19">
        <v>229.358168649248</v>
      </c>
      <c r="R19">
        <v>38.789704861439397</v>
      </c>
      <c r="S19" s="1">
        <f>(Table2[[#This Row],[Close Price]]-Table2[[#This Row],[20D EMA]])/Table2[[#This Row],[20D EMA]]</f>
        <v>-4.789112819447329E-2</v>
      </c>
      <c r="T19" s="1">
        <f>(Table2[[#This Row],[Close Price]]-Table2[[#This Row],[50D EMA]])/Table2[[#This Row],[50D EMA]]</f>
        <v>8.508752737337949E-2</v>
      </c>
      <c r="U19" s="1">
        <f>(Table2[[#This Row],[Close Price]]-Table2[[#This Row],[200D EMA]])/Table2[[#This Row],[200D EMA]]</f>
        <v>0.59837341813028122</v>
      </c>
      <c r="V19">
        <v>0.76727499775544805</v>
      </c>
      <c r="W19">
        <v>364</v>
      </c>
      <c r="X19">
        <v>386.15</v>
      </c>
      <c r="Y19">
        <v>360.2</v>
      </c>
      <c r="Z19">
        <v>448.55</v>
      </c>
      <c r="AA19">
        <v>329.1</v>
      </c>
      <c r="AB19">
        <v>448.95</v>
      </c>
      <c r="AC19" s="1">
        <f>(Table2[[#This Row],[Close Price]]/Table2[[#This Row],[Day Low]])-1</f>
        <v>7.1428571428571175E-3</v>
      </c>
      <c r="AD19" s="1">
        <f>(Table2[[#This Row],[Day High]]/Table2[[#This Row],[Close Price]])-1</f>
        <v>5.3327877795962708E-2</v>
      </c>
      <c r="AE19" s="1">
        <f>(Table2[[#This Row],[Close Price]]/Table2[[#This Row],[Current Week Low]])-1</f>
        <v>1.7767906718489712E-2</v>
      </c>
      <c r="AF19" s="1">
        <f>(Table2[[#This Row],[Current Week High]]/Table2[[#This Row],[Close Price]])-1</f>
        <v>0.22354064375340976</v>
      </c>
      <c r="AG19" s="1">
        <f>(Table2[[#This Row],[Close Price]]/Table2[[#This Row],[Current Month Low]])-1</f>
        <v>0.113947128532361</v>
      </c>
      <c r="AH19" s="1">
        <f>(Table2[[#This Row],[Current Month High]]/Table2[[#This Row],[Close Price]])-1</f>
        <v>0.22463175122749579</v>
      </c>
      <c r="AI19">
        <v>22.463175122749501</v>
      </c>
      <c r="AJ19">
        <v>287.52642706131002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0.77</v>
      </c>
      <c r="AM19" t="s">
        <v>3156</v>
      </c>
      <c r="AN19">
        <v>-0.22</v>
      </c>
      <c r="AO19" t="s">
        <v>3155</v>
      </c>
      <c r="AP19">
        <v>0.13827223098027899</v>
      </c>
      <c r="AQ19">
        <f>(Table2[[#This Row],[Sharpe Ratio]]-AVERAGE(Table2[Sharpe Ratio]))/_xlfn.STDEV.P(Table2[Sharpe Ratio])</f>
        <v>0.92606981918996367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11.926531338060979</v>
      </c>
      <c r="AS19">
        <f>_xlfn.RANK.AVG(Table2[[#This Row],[1Y Return vs Nifty Z-Score]],Table2[1Y Return vs Nifty Z-Score])</f>
        <v>7</v>
      </c>
      <c r="AT19">
        <f>_xlfn.RANK.AVG(Table2[[#This Row],[6M Return vs Nifty Z-Score]],Table2[6M Return vs Nifty Z-Score])</f>
        <v>2</v>
      </c>
      <c r="AU19">
        <f>_xlfn.RANK.AVG(Table2[[#This Row],[Sharpe Ratio Z-Score]],Table2[Sharpe Ratio Z-Score])</f>
        <v>124</v>
      </c>
      <c r="AV19">
        <f>(Table2[[#This Row],[Rank 1Y]]+Table2[[#This Row],[Rank 6M]]+Table2[[#This Row],[Rank Sharpe]])/3</f>
        <v>44.333333333333336</v>
      </c>
    </row>
    <row r="20" spans="1:48" x14ac:dyDescent="0.3">
      <c r="A20" t="s">
        <v>1222</v>
      </c>
      <c r="B20" t="s">
        <v>1223</v>
      </c>
      <c r="C20" t="s">
        <v>3110</v>
      </c>
      <c r="D20" t="s">
        <v>537</v>
      </c>
      <c r="E20">
        <v>9407.6981149999992</v>
      </c>
      <c r="F20">
        <v>471.85</v>
      </c>
      <c r="G20">
        <v>107.91820863016299</v>
      </c>
      <c r="H20">
        <f>(Table2[[#This Row],[1Y Return vs Nifty]]-AVERAGE(Table2[1Y Return vs Nifty]))/_xlfn.STDEV.P(Table2[1Y Return vs Nifty])</f>
        <v>1.4304916153338456</v>
      </c>
      <c r="I20">
        <v>8.4288434737428108</v>
      </c>
      <c r="J20">
        <f>(Table2[[#This Row],[1M Return vs Nifty]]-AVERAGE(Table2[1M Return vs Nifty]))/_xlfn.STDEV.P(Table2[1M Return vs Nifty])</f>
        <v>1.115202373559006</v>
      </c>
      <c r="K20">
        <v>36.2927314400848</v>
      </c>
      <c r="L20">
        <f>(Table2[[#This Row],[6M Return vs Nifty]]-AVERAGE(Table2[6M Return vs Nifty]))/_xlfn.STDEV.P(Table2[6M Return vs Nifty])</f>
        <v>1.1738172621159597</v>
      </c>
      <c r="M20">
        <v>-0.60700630650578402</v>
      </c>
      <c r="N20">
        <f>(Table2[[#This Row],[1W Return vs Nifty]]-AVERAGE(Table2[1W Return vs Nifty]))/_xlfn.STDEV.P(Table2[1W Return vs Nifty])</f>
        <v>0.81913834757780235</v>
      </c>
      <c r="O20">
        <v>474.39</v>
      </c>
      <c r="P20">
        <v>454.508348275125</v>
      </c>
      <c r="Q20">
        <v>367.50184257986899</v>
      </c>
      <c r="R20">
        <v>44.653819929286499</v>
      </c>
      <c r="S20" s="1">
        <f>(Table2[[#This Row],[Close Price]]-Table2[[#This Row],[20D EMA]])/Table2[[#This Row],[20D EMA]]</f>
        <v>-5.3542443980690224E-3</v>
      </c>
      <c r="T20" s="1">
        <f>(Table2[[#This Row],[Close Price]]-Table2[[#This Row],[50D EMA]])/Table2[[#This Row],[50D EMA]]</f>
        <v>3.8154748511632829E-2</v>
      </c>
      <c r="U20" s="1">
        <f>(Table2[[#This Row],[Close Price]]-Table2[[#This Row],[200D EMA]])/Table2[[#This Row],[200D EMA]]</f>
        <v>0.28393914078798965</v>
      </c>
      <c r="V20">
        <v>0.932147079118398</v>
      </c>
      <c r="W20">
        <v>470.15</v>
      </c>
      <c r="X20">
        <v>486.5</v>
      </c>
      <c r="Y20">
        <v>467.65</v>
      </c>
      <c r="Z20">
        <v>498.1</v>
      </c>
      <c r="AA20">
        <v>443.1</v>
      </c>
      <c r="AB20">
        <v>498.1</v>
      </c>
      <c r="AC20" s="1">
        <f>(Table2[[#This Row],[Close Price]]/Table2[[#This Row],[Day Low]])-1</f>
        <v>3.6158672764012856E-3</v>
      </c>
      <c r="AD20" s="1">
        <f>(Table2[[#This Row],[Day High]]/Table2[[#This Row],[Close Price]])-1</f>
        <v>3.1048002543180964E-2</v>
      </c>
      <c r="AE20" s="1">
        <f>(Table2[[#This Row],[Close Price]]/Table2[[#This Row],[Current Week Low]])-1</f>
        <v>8.9810755907195894E-3</v>
      </c>
      <c r="AF20" s="1">
        <f>(Table2[[#This Row],[Current Week High]]/Table2[[#This Row],[Close Price]])-1</f>
        <v>5.5632086468157205E-2</v>
      </c>
      <c r="AG20" s="1">
        <f>(Table2[[#This Row],[Close Price]]/Table2[[#This Row],[Current Month Low]])-1</f>
        <v>6.4883773414579071E-2</v>
      </c>
      <c r="AH20" s="1">
        <f>(Table2[[#This Row],[Current Month High]]/Table2[[#This Row],[Close Price]])-1</f>
        <v>5.5632086468157205E-2</v>
      </c>
      <c r="AI20">
        <v>5.5632086468157196</v>
      </c>
      <c r="AJ20">
        <v>143.85012919896599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0.16</v>
      </c>
      <c r="AM20" t="s">
        <v>3156</v>
      </c>
      <c r="AN20">
        <v>3.85</v>
      </c>
      <c r="AO20" t="s">
        <v>3156</v>
      </c>
      <c r="AP20">
        <v>0.34098134721134099</v>
      </c>
      <c r="AQ20">
        <f>(Table2[[#This Row],[Sharpe Ratio]]-AVERAGE(Table2[Sharpe Ratio]))/_xlfn.STDEV.P(Table2[Sharpe Ratio])</f>
        <v>3.3157356889509693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7.8543852875375837</v>
      </c>
      <c r="AS20">
        <f>_xlfn.RANK.AVG(Table2[[#This Row],[1Y Return vs Nifty Z-Score]],Table2[1Y Return vs Nifty Z-Score])</f>
        <v>60</v>
      </c>
      <c r="AT20">
        <f>_xlfn.RANK.AVG(Table2[[#This Row],[6M Return vs Nifty Z-Score]],Table2[6M Return vs Nifty Z-Score])</f>
        <v>73</v>
      </c>
      <c r="AU20">
        <f>_xlfn.RANK.AVG(Table2[[#This Row],[Sharpe Ratio Z-Score]],Table2[Sharpe Ratio Z-Score])</f>
        <v>1</v>
      </c>
      <c r="AV20">
        <f>(Table2[[#This Row],[Rank 1Y]]+Table2[[#This Row],[Rank 6M]]+Table2[[#This Row],[Rank Sharpe]])/3</f>
        <v>44.666666666666664</v>
      </c>
    </row>
    <row r="21" spans="1:48" x14ac:dyDescent="0.3">
      <c r="A21" t="s">
        <v>1016</v>
      </c>
      <c r="B21" t="s">
        <v>1017</v>
      </c>
      <c r="C21" t="s">
        <v>3115</v>
      </c>
      <c r="D21" t="s">
        <v>117</v>
      </c>
      <c r="E21">
        <v>13212.86409628</v>
      </c>
      <c r="F21">
        <v>910.6</v>
      </c>
      <c r="G21">
        <v>95.637427220209801</v>
      </c>
      <c r="H21">
        <f>(Table2[[#This Row],[1Y Return vs Nifty]]-AVERAGE(Table2[1Y Return vs Nifty]))/_xlfn.STDEV.P(Table2[1Y Return vs Nifty])</f>
        <v>1.2205584593393044</v>
      </c>
      <c r="I21">
        <v>-19.863483457223602</v>
      </c>
      <c r="J21">
        <f>(Table2[[#This Row],[1M Return vs Nifty]]-AVERAGE(Table2[1M Return vs Nifty]))/_xlfn.STDEV.P(Table2[1M Return vs Nifty])</f>
        <v>-2.1396066355686005</v>
      </c>
      <c r="K21">
        <v>74.508074842002003</v>
      </c>
      <c r="L21">
        <f>(Table2[[#This Row],[6M Return vs Nifty]]-AVERAGE(Table2[6M Return vs Nifty]))/_xlfn.STDEV.P(Table2[6M Return vs Nifty])</f>
        <v>2.5234832144308541</v>
      </c>
      <c r="M21">
        <v>-6.0753898471064502</v>
      </c>
      <c r="N21">
        <f>(Table2[[#This Row],[1W Return vs Nifty]]-AVERAGE(Table2[1W Return vs Nifty]))/_xlfn.STDEV.P(Table2[1W Return vs Nifty])</f>
        <v>-0.27747422358072604</v>
      </c>
      <c r="O21">
        <v>1014.06</v>
      </c>
      <c r="P21">
        <v>1002.2222014801901</v>
      </c>
      <c r="Q21">
        <v>758.23896090456503</v>
      </c>
      <c r="R21">
        <v>20.5128810145812</v>
      </c>
      <c r="S21" s="1">
        <f>(Table2[[#This Row],[Close Price]]-Table2[[#This Row],[20D EMA]])/Table2[[#This Row],[20D EMA]]</f>
        <v>-0.10202552117231715</v>
      </c>
      <c r="T21" s="1">
        <f>(Table2[[#This Row],[Close Price]]-Table2[[#This Row],[50D EMA]])/Table2[[#This Row],[50D EMA]]</f>
        <v>-9.1419049932113319E-2</v>
      </c>
      <c r="U21" s="1">
        <f>(Table2[[#This Row],[Close Price]]-Table2[[#This Row],[200D EMA]])/Table2[[#This Row],[200D EMA]]</f>
        <v>0.20094066244455586</v>
      </c>
      <c r="V21">
        <v>0.31134814124712801</v>
      </c>
      <c r="W21">
        <v>901</v>
      </c>
      <c r="X21">
        <v>949.8</v>
      </c>
      <c r="Y21">
        <v>894.1</v>
      </c>
      <c r="Z21">
        <v>1011.45</v>
      </c>
      <c r="AA21">
        <v>894.1</v>
      </c>
      <c r="AB21">
        <v>1152.6500000000001</v>
      </c>
      <c r="AC21" s="1">
        <f>(Table2[[#This Row],[Close Price]]/Table2[[#This Row],[Day Low]])-1</f>
        <v>1.0654827968923364E-2</v>
      </c>
      <c r="AD21" s="1">
        <f>(Table2[[#This Row],[Day High]]/Table2[[#This Row],[Close Price]])-1</f>
        <v>4.3048539424555221E-2</v>
      </c>
      <c r="AE21" s="1">
        <f>(Table2[[#This Row],[Close Price]]/Table2[[#This Row],[Current Week Low]])-1</f>
        <v>1.8454311598255169E-2</v>
      </c>
      <c r="AF21" s="1">
        <f>(Table2[[#This Row],[Current Week High]]/Table2[[#This Row],[Close Price]])-1</f>
        <v>0.11075115308587757</v>
      </c>
      <c r="AG21" s="1">
        <f>(Table2[[#This Row],[Close Price]]/Table2[[#This Row],[Current Month Low]])-1</f>
        <v>1.8454311598255169E-2</v>
      </c>
      <c r="AH21" s="1">
        <f>(Table2[[#This Row],[Current Month High]]/Table2[[#This Row],[Close Price]])-1</f>
        <v>0.26581374917636724</v>
      </c>
      <c r="AI21">
        <v>48.012299582692698</v>
      </c>
      <c r="AJ21">
        <v>143.410852713178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0.08</v>
      </c>
      <c r="AM21" t="s">
        <v>3156</v>
      </c>
      <c r="AN21">
        <v>-11.68</v>
      </c>
      <c r="AO21" t="s">
        <v>3155</v>
      </c>
      <c r="AP21">
        <v>0.19218784341728801</v>
      </c>
      <c r="AQ21">
        <f>(Table2[[#This Row],[Sharpe Ratio]]-AVERAGE(Table2[Sharpe Ratio]))/_xlfn.STDEV.P(Table2[Sharpe Ratio])</f>
        <v>1.5616618501922659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2.8886226648130977</v>
      </c>
      <c r="AS21">
        <f>_xlfn.RANK.AVG(Table2[[#This Row],[1Y Return vs Nifty Z-Score]],Table2[1Y Return vs Nifty Z-Score])</f>
        <v>76</v>
      </c>
      <c r="AT21">
        <f>_xlfn.RANK.AVG(Table2[[#This Row],[6M Return vs Nifty Z-Score]],Table2[6M Return vs Nifty Z-Score])</f>
        <v>20</v>
      </c>
      <c r="AU21">
        <f>_xlfn.RANK.AVG(Table2[[#This Row],[Sharpe Ratio Z-Score]],Table2[Sharpe Ratio Z-Score])</f>
        <v>41</v>
      </c>
      <c r="AV21">
        <f>(Table2[[#This Row],[Rank 1Y]]+Table2[[#This Row],[Rank 6M]]+Table2[[#This Row],[Rank Sharpe]])/3</f>
        <v>45.666666666666664</v>
      </c>
    </row>
    <row r="22" spans="1:48" x14ac:dyDescent="0.3">
      <c r="A22" t="s">
        <v>1301</v>
      </c>
      <c r="B22" t="s">
        <v>1302</v>
      </c>
      <c r="C22" t="s">
        <v>3121</v>
      </c>
      <c r="D22" t="s">
        <v>277</v>
      </c>
      <c r="E22">
        <v>8501.31377445</v>
      </c>
      <c r="F22">
        <v>3659.25</v>
      </c>
      <c r="G22">
        <v>161.702352395817</v>
      </c>
      <c r="H22">
        <f>(Table2[[#This Row],[1Y Return vs Nifty]]-AVERAGE(Table2[1Y Return vs Nifty]))/_xlfn.STDEV.P(Table2[1Y Return vs Nifty])</f>
        <v>2.3499017624794338</v>
      </c>
      <c r="I22">
        <v>21.2844158211722</v>
      </c>
      <c r="J22">
        <f>(Table2[[#This Row],[1M Return vs Nifty]]-AVERAGE(Table2[1M Return vs Nifty]))/_xlfn.STDEV.P(Table2[1M Return vs Nifty])</f>
        <v>2.5941345517428966</v>
      </c>
      <c r="K22">
        <v>98.408722699581205</v>
      </c>
      <c r="L22">
        <f>(Table2[[#This Row],[6M Return vs Nifty]]-AVERAGE(Table2[6M Return vs Nifty]))/_xlfn.STDEV.P(Table2[6M Return vs Nifty])</f>
        <v>3.3675915693494769</v>
      </c>
      <c r="M22">
        <v>-6.2259585260215902</v>
      </c>
      <c r="N22">
        <f>(Table2[[#This Row],[1W Return vs Nifty]]-AVERAGE(Table2[1W Return vs Nifty]))/_xlfn.STDEV.P(Table2[1W Return vs Nifty])</f>
        <v>-0.30766879660128221</v>
      </c>
      <c r="O22">
        <v>3753.18</v>
      </c>
      <c r="P22">
        <v>3453.2623420269401</v>
      </c>
      <c r="Q22">
        <v>2508.07407095606</v>
      </c>
      <c r="R22">
        <v>40.847938845315198</v>
      </c>
      <c r="S22" s="1">
        <f>(Table2[[#This Row],[Close Price]]-Table2[[#This Row],[20D EMA]])/Table2[[#This Row],[20D EMA]]</f>
        <v>-2.5026777292855615E-2</v>
      </c>
      <c r="T22" s="1">
        <f>(Table2[[#This Row],[Close Price]]-Table2[[#This Row],[50D EMA]])/Table2[[#This Row],[50D EMA]]</f>
        <v>5.9650161954435399E-2</v>
      </c>
      <c r="U22" s="1">
        <f>(Table2[[#This Row],[Close Price]]-Table2[[#This Row],[200D EMA]])/Table2[[#This Row],[200D EMA]]</f>
        <v>0.45898801091034758</v>
      </c>
      <c r="V22">
        <v>0.66930853634015997</v>
      </c>
      <c r="W22">
        <v>3625</v>
      </c>
      <c r="X22">
        <v>3832.95</v>
      </c>
      <c r="Y22">
        <v>3462.35</v>
      </c>
      <c r="Z22">
        <v>4083.95</v>
      </c>
      <c r="AA22">
        <v>3393.8</v>
      </c>
      <c r="AB22">
        <v>4218</v>
      </c>
      <c r="AC22" s="1">
        <f>(Table2[[#This Row],[Close Price]]/Table2[[#This Row],[Day Low]])-1</f>
        <v>9.4482758620688667E-3</v>
      </c>
      <c r="AD22" s="1">
        <f>(Table2[[#This Row],[Day High]]/Table2[[#This Row],[Close Price]])-1</f>
        <v>4.7468743594998974E-2</v>
      </c>
      <c r="AE22" s="1">
        <f>(Table2[[#This Row],[Close Price]]/Table2[[#This Row],[Current Week Low]])-1</f>
        <v>5.6868889626987551E-2</v>
      </c>
      <c r="AF22" s="1">
        <f>(Table2[[#This Row],[Current Week High]]/Table2[[#This Row],[Close Price]])-1</f>
        <v>0.11606203456992548</v>
      </c>
      <c r="AG22" s="1">
        <f>(Table2[[#This Row],[Close Price]]/Table2[[#This Row],[Current Month Low]])-1</f>
        <v>7.8216158877953967E-2</v>
      </c>
      <c r="AH22" s="1">
        <f>(Table2[[#This Row],[Current Month High]]/Table2[[#This Row],[Close Price]])-1</f>
        <v>0.15269522443123584</v>
      </c>
      <c r="AI22">
        <v>15.269522443123501</v>
      </c>
      <c r="AJ22">
        <v>188.12992125984201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0.55000000000000004</v>
      </c>
      <c r="AM22" t="s">
        <v>3156</v>
      </c>
      <c r="AN22">
        <v>-1.04</v>
      </c>
      <c r="AO22" t="s">
        <v>3155</v>
      </c>
      <c r="AP22">
        <v>0.14360396026338901</v>
      </c>
      <c r="AQ22">
        <f>(Table2[[#This Row],[Sharpe Ratio]]-AVERAGE(Table2[Sharpe Ratio]))/_xlfn.STDEV.P(Table2[Sharpe Ratio])</f>
        <v>0.98892368452935064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8.9928827714998754</v>
      </c>
      <c r="AS22">
        <f>_xlfn.RANK.AVG(Table2[[#This Row],[1Y Return vs Nifty Z-Score]],Table2[1Y Return vs Nifty Z-Score])</f>
        <v>24</v>
      </c>
      <c r="AT22">
        <f>_xlfn.RANK.AVG(Table2[[#This Row],[6M Return vs Nifty Z-Score]],Table2[6M Return vs Nifty Z-Score])</f>
        <v>6</v>
      </c>
      <c r="AU22">
        <f>_xlfn.RANK.AVG(Table2[[#This Row],[Sharpe Ratio Z-Score]],Table2[Sharpe Ratio Z-Score])</f>
        <v>113</v>
      </c>
      <c r="AV22">
        <f>(Table2[[#This Row],[Rank 1Y]]+Table2[[#This Row],[Rank 6M]]+Table2[[#This Row],[Rank Sharpe]])/3</f>
        <v>47.666666666666664</v>
      </c>
    </row>
    <row r="23" spans="1:48" x14ac:dyDescent="0.3">
      <c r="A23" t="s">
        <v>658</v>
      </c>
      <c r="B23" t="s">
        <v>659</v>
      </c>
      <c r="C23" t="s">
        <v>3121</v>
      </c>
      <c r="D23" t="s">
        <v>163</v>
      </c>
      <c r="E23">
        <v>27276.673939264001</v>
      </c>
      <c r="F23">
        <v>209.21</v>
      </c>
      <c r="G23">
        <v>296.10504594743497</v>
      </c>
      <c r="H23">
        <f>(Table2[[#This Row],[1Y Return vs Nifty]]-AVERAGE(Table2[1Y Return vs Nifty]))/_xlfn.STDEV.P(Table2[1Y Return vs Nifty])</f>
        <v>4.6474413643642514</v>
      </c>
      <c r="I23">
        <v>-12.526604080469401</v>
      </c>
      <c r="J23">
        <f>(Table2[[#This Row],[1M Return vs Nifty]]-AVERAGE(Table2[1M Return vs Nifty]))/_xlfn.STDEV.P(Table2[1M Return vs Nifty])</f>
        <v>-1.2955565454996603</v>
      </c>
      <c r="K23">
        <v>29.883626985033199</v>
      </c>
      <c r="L23">
        <f>(Table2[[#This Row],[6M Return vs Nifty]]-AVERAGE(Table2[6M Return vs Nifty]))/_xlfn.STDEV.P(Table2[6M Return vs Nifty])</f>
        <v>0.94746445987007211</v>
      </c>
      <c r="M23">
        <v>-4.2808367170445898</v>
      </c>
      <c r="N23">
        <f>(Table2[[#This Row],[1W Return vs Nifty]]-AVERAGE(Table2[1W Return vs Nifty]))/_xlfn.STDEV.P(Table2[1W Return vs Nifty])</f>
        <v>8.2399861224517437E-2</v>
      </c>
      <c r="O23">
        <v>220.05</v>
      </c>
      <c r="P23">
        <v>217.085335791126</v>
      </c>
      <c r="Q23">
        <v>167.67236713741599</v>
      </c>
      <c r="R23">
        <v>37.720088528156502</v>
      </c>
      <c r="S23" s="1">
        <f>(Table2[[#This Row],[Close Price]]-Table2[[#This Row],[20D EMA]])/Table2[[#This Row],[20D EMA]]</f>
        <v>-4.926153147012044E-2</v>
      </c>
      <c r="T23" s="1">
        <f>(Table2[[#This Row],[Close Price]]-Table2[[#This Row],[50D EMA]])/Table2[[#This Row],[50D EMA]]</f>
        <v>-3.6277603747051065E-2</v>
      </c>
      <c r="U23" s="1">
        <f>(Table2[[#This Row],[Close Price]]-Table2[[#This Row],[200D EMA]])/Table2[[#This Row],[200D EMA]]</f>
        <v>0.24773093844701213</v>
      </c>
      <c r="V23">
        <v>0.63103182758141296</v>
      </c>
      <c r="W23">
        <v>202.97</v>
      </c>
      <c r="X23">
        <v>211</v>
      </c>
      <c r="Y23">
        <v>197.36</v>
      </c>
      <c r="Z23">
        <v>228.79</v>
      </c>
      <c r="AA23">
        <v>197.36</v>
      </c>
      <c r="AB23">
        <v>241.78</v>
      </c>
      <c r="AC23" s="1">
        <f>(Table2[[#This Row],[Close Price]]/Table2[[#This Row],[Day Low]])-1</f>
        <v>3.0743459624575031E-2</v>
      </c>
      <c r="AD23" s="1">
        <f>(Table2[[#This Row],[Day High]]/Table2[[#This Row],[Close Price]])-1</f>
        <v>8.5559963672863226E-3</v>
      </c>
      <c r="AE23" s="1">
        <f>(Table2[[#This Row],[Close Price]]/Table2[[#This Row],[Current Week Low]])-1</f>
        <v>6.0042561815970785E-2</v>
      </c>
      <c r="AF23" s="1">
        <f>(Table2[[#This Row],[Current Week High]]/Table2[[#This Row],[Close Price]])-1</f>
        <v>9.3590172553893236E-2</v>
      </c>
      <c r="AG23" s="1">
        <f>(Table2[[#This Row],[Close Price]]/Table2[[#This Row],[Current Month Low]])-1</f>
        <v>6.0042561815970785E-2</v>
      </c>
      <c r="AH23" s="1">
        <f>(Table2[[#This Row],[Current Month High]]/Table2[[#This Row],[Close Price]])-1</f>
        <v>0.15568089479470393</v>
      </c>
      <c r="AI23">
        <v>25.1852205917499</v>
      </c>
      <c r="AJ23">
        <v>341.60422163588299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0.28999999999999998</v>
      </c>
      <c r="AM23" t="s">
        <v>3156</v>
      </c>
      <c r="AN23">
        <v>-2.52</v>
      </c>
      <c r="AO23" t="s">
        <v>3155</v>
      </c>
      <c r="AP23">
        <v>0.18801699072877001</v>
      </c>
      <c r="AQ23">
        <f>(Table2[[#This Row],[Sharpe Ratio]]-AVERAGE(Table2[Sharpe Ratio]))/_xlfn.STDEV.P(Table2[Sharpe Ratio])</f>
        <v>1.5124931472603693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5.8942422872195497</v>
      </c>
      <c r="AS23">
        <f>_xlfn.RANK.AVG(Table2[[#This Row],[1Y Return vs Nifty Z-Score]],Table2[1Y Return vs Nifty Z-Score])</f>
        <v>3</v>
      </c>
      <c r="AT23">
        <f>_xlfn.RANK.AVG(Table2[[#This Row],[6M Return vs Nifty Z-Score]],Table2[6M Return vs Nifty Z-Score])</f>
        <v>94</v>
      </c>
      <c r="AU23">
        <f>_xlfn.RANK.AVG(Table2[[#This Row],[Sharpe Ratio Z-Score]],Table2[Sharpe Ratio Z-Score])</f>
        <v>47</v>
      </c>
      <c r="AV23">
        <f>(Table2[[#This Row],[Rank 1Y]]+Table2[[#This Row],[Rank 6M]]+Table2[[#This Row],[Rank Sharpe]])/3</f>
        <v>48</v>
      </c>
    </row>
    <row r="24" spans="1:48" x14ac:dyDescent="0.3">
      <c r="A24" t="s">
        <v>905</v>
      </c>
      <c r="B24" t="s">
        <v>906</v>
      </c>
      <c r="C24" t="s">
        <v>3117</v>
      </c>
      <c r="D24" t="s">
        <v>117</v>
      </c>
      <c r="E24">
        <v>16248.300359700001</v>
      </c>
      <c r="F24">
        <v>461.1</v>
      </c>
      <c r="G24">
        <v>93.239324866271403</v>
      </c>
      <c r="H24">
        <f>(Table2[[#This Row],[1Y Return vs Nifty]]-AVERAGE(Table2[1Y Return vs Nifty]))/_xlfn.STDEV.P(Table2[1Y Return vs Nifty])</f>
        <v>1.1795642278849279</v>
      </c>
      <c r="I24">
        <v>14.730863204536799</v>
      </c>
      <c r="J24">
        <f>(Table2[[#This Row],[1M Return vs Nifty]]-AVERAGE(Table2[1M Return vs Nifty]))/_xlfn.STDEV.P(Table2[1M Return vs Nifty])</f>
        <v>1.8402000255915658</v>
      </c>
      <c r="K24">
        <v>88.728296883995299</v>
      </c>
      <c r="L24">
        <f>(Table2[[#This Row],[6M Return vs Nifty]]-AVERAGE(Table2[6M Return vs Nifty]))/_xlfn.STDEV.P(Table2[6M Return vs Nifty])</f>
        <v>3.0257042548801012</v>
      </c>
      <c r="M24">
        <v>-5.3566648562782602</v>
      </c>
      <c r="N24">
        <f>(Table2[[#This Row],[1W Return vs Nifty]]-AVERAGE(Table2[1W Return vs Nifty]))/_xlfn.STDEV.P(Table2[1W Return vs Nifty])</f>
        <v>-0.13334335669909966</v>
      </c>
      <c r="O24">
        <v>471.33</v>
      </c>
      <c r="P24">
        <v>420.61689332813802</v>
      </c>
      <c r="Q24">
        <v>307.50158799660198</v>
      </c>
      <c r="R24">
        <v>38.259501149471298</v>
      </c>
      <c r="S24" s="1">
        <f>(Table2[[#This Row],[Close Price]]-Table2[[#This Row],[20D EMA]])/Table2[[#This Row],[20D EMA]]</f>
        <v>-2.1704538221628076E-2</v>
      </c>
      <c r="T24" s="1">
        <f>(Table2[[#This Row],[Close Price]]-Table2[[#This Row],[50D EMA]])/Table2[[#This Row],[50D EMA]]</f>
        <v>9.6246982263453004E-2</v>
      </c>
      <c r="U24" s="1">
        <f>(Table2[[#This Row],[Close Price]]-Table2[[#This Row],[200D EMA]])/Table2[[#This Row],[200D EMA]]</f>
        <v>0.4995044513561841</v>
      </c>
      <c r="V24">
        <v>0.39358720658153701</v>
      </c>
      <c r="W24">
        <v>459.05</v>
      </c>
      <c r="X24">
        <v>478.2</v>
      </c>
      <c r="Y24">
        <v>452.15</v>
      </c>
      <c r="Z24">
        <v>513.75</v>
      </c>
      <c r="AA24">
        <v>433.2</v>
      </c>
      <c r="AB24">
        <v>525</v>
      </c>
      <c r="AC24" s="1">
        <f>(Table2[[#This Row],[Close Price]]/Table2[[#This Row],[Day Low]])-1</f>
        <v>4.4657444722797646E-3</v>
      </c>
      <c r="AD24" s="1">
        <f>(Table2[[#This Row],[Day High]]/Table2[[#This Row],[Close Price]])-1</f>
        <v>3.7085230969420957E-2</v>
      </c>
      <c r="AE24" s="1">
        <f>(Table2[[#This Row],[Close Price]]/Table2[[#This Row],[Current Week Low]])-1</f>
        <v>1.9794316045560256E-2</v>
      </c>
      <c r="AF24" s="1">
        <f>(Table2[[#This Row],[Current Week High]]/Table2[[#This Row],[Close Price]])-1</f>
        <v>0.1141834743005854</v>
      </c>
      <c r="AG24" s="1">
        <f>(Table2[[#This Row],[Close Price]]/Table2[[#This Row],[Current Month Low]])-1</f>
        <v>6.4404432132963985E-2</v>
      </c>
      <c r="AH24" s="1">
        <f>(Table2[[#This Row],[Current Month High]]/Table2[[#This Row],[Close Price]])-1</f>
        <v>0.13858165256994148</v>
      </c>
      <c r="AI24">
        <v>13.8581652569941</v>
      </c>
      <c r="AJ24">
        <v>155.811373092926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0.79</v>
      </c>
      <c r="AM24" t="s">
        <v>3156</v>
      </c>
      <c r="AN24">
        <v>-3.95</v>
      </c>
      <c r="AO24" t="s">
        <v>3155</v>
      </c>
      <c r="AP24">
        <v>0.180632070699768</v>
      </c>
      <c r="AQ24">
        <f>(Table2[[#This Row],[Sharpe Ratio]]-AVERAGE(Table2[Sharpe Ratio]))/_xlfn.STDEV.P(Table2[Sharpe Ratio])</f>
        <v>1.4254349444901262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7.3375600961476213</v>
      </c>
      <c r="AS24">
        <f>_xlfn.RANK.AVG(Table2[[#This Row],[1Y Return vs Nifty Z-Score]],Table2[1Y Return vs Nifty Z-Score])</f>
        <v>82</v>
      </c>
      <c r="AT24">
        <f>_xlfn.RANK.AVG(Table2[[#This Row],[6M Return vs Nifty Z-Score]],Table2[6M Return vs Nifty Z-Score])</f>
        <v>11</v>
      </c>
      <c r="AU24">
        <f>_xlfn.RANK.AVG(Table2[[#This Row],[Sharpe Ratio Z-Score]],Table2[Sharpe Ratio Z-Score])</f>
        <v>58</v>
      </c>
      <c r="AV24">
        <f>(Table2[[#This Row],[Rank 1Y]]+Table2[[#This Row],[Rank 6M]]+Table2[[#This Row],[Rank Sharpe]])/3</f>
        <v>50.333333333333336</v>
      </c>
    </row>
    <row r="25" spans="1:48" x14ac:dyDescent="0.3">
      <c r="A25" t="s">
        <v>272</v>
      </c>
      <c r="B25" t="s">
        <v>273</v>
      </c>
      <c r="C25" t="s">
        <v>3121</v>
      </c>
      <c r="D25" t="s">
        <v>274</v>
      </c>
      <c r="E25">
        <v>94366.720947840004</v>
      </c>
      <c r="F25">
        <v>68.849999999999994</v>
      </c>
      <c r="G25">
        <v>89.289302304105902</v>
      </c>
      <c r="H25">
        <f>(Table2[[#This Row],[1Y Return vs Nifty]]-AVERAGE(Table2[1Y Return vs Nifty]))/_xlfn.STDEV.P(Table2[1Y Return vs Nifty])</f>
        <v>1.1120407800648264</v>
      </c>
      <c r="I25">
        <v>-11.267251583900499</v>
      </c>
      <c r="J25">
        <f>(Table2[[#This Row],[1M Return vs Nifty]]-AVERAGE(Table2[1M Return vs Nifty]))/_xlfn.STDEV.P(Table2[1M Return vs Nifty])</f>
        <v>-1.1506779760733528</v>
      </c>
      <c r="K25">
        <v>55.798695184230901</v>
      </c>
      <c r="L25">
        <f>(Table2[[#This Row],[6M Return vs Nifty]]-AVERAGE(Table2[6M Return vs Nifty]))/_xlfn.STDEV.P(Table2[6M Return vs Nifty])</f>
        <v>1.8627168712515403</v>
      </c>
      <c r="M25">
        <v>-7.1861823600495098</v>
      </c>
      <c r="N25">
        <f>(Table2[[#This Row],[1W Return vs Nifty]]-AVERAGE(Table2[1W Return vs Nifty]))/_xlfn.STDEV.P(Table2[1W Return vs Nifty])</f>
        <v>-0.50022908790180654</v>
      </c>
      <c r="O25">
        <v>73.680000000000007</v>
      </c>
      <c r="P25">
        <v>73.872742317913094</v>
      </c>
      <c r="Q25">
        <v>57.492176856706898</v>
      </c>
      <c r="R25">
        <v>28.324604733980301</v>
      </c>
      <c r="S25" s="1">
        <f>(Table2[[#This Row],[Close Price]]-Table2[[#This Row],[20D EMA]])/Table2[[#This Row],[20D EMA]]</f>
        <v>-6.555374592833893E-2</v>
      </c>
      <c r="T25" s="1">
        <f>(Table2[[#This Row],[Close Price]]-Table2[[#This Row],[50D EMA]])/Table2[[#This Row],[50D EMA]]</f>
        <v>-6.799182161530716E-2</v>
      </c>
      <c r="U25" s="1">
        <f>(Table2[[#This Row],[Close Price]]-Table2[[#This Row],[200D EMA]])/Table2[[#This Row],[200D EMA]]</f>
        <v>0.19755423718954418</v>
      </c>
      <c r="V25">
        <v>0.53910951933916196</v>
      </c>
      <c r="W25">
        <v>68.400000000000006</v>
      </c>
      <c r="X25">
        <v>71.14</v>
      </c>
      <c r="Y25">
        <v>66.099999999999994</v>
      </c>
      <c r="Z25">
        <v>72.77</v>
      </c>
      <c r="AA25">
        <v>66.099999999999994</v>
      </c>
      <c r="AB25">
        <v>81.53</v>
      </c>
      <c r="AC25" s="1">
        <f>(Table2[[#This Row],[Close Price]]/Table2[[#This Row],[Day Low]])-1</f>
        <v>6.5789473684207955E-3</v>
      </c>
      <c r="AD25" s="1">
        <f>(Table2[[#This Row],[Day High]]/Table2[[#This Row],[Close Price]])-1</f>
        <v>3.3260711692084444E-2</v>
      </c>
      <c r="AE25" s="1">
        <f>(Table2[[#This Row],[Close Price]]/Table2[[#This Row],[Current Week Low]])-1</f>
        <v>4.1603630862329766E-2</v>
      </c>
      <c r="AF25" s="1">
        <f>(Table2[[#This Row],[Current Week High]]/Table2[[#This Row],[Close Price]])-1</f>
        <v>5.6935366739288229E-2</v>
      </c>
      <c r="AG25" s="1">
        <f>(Table2[[#This Row],[Close Price]]/Table2[[#This Row],[Current Month Low]])-1</f>
        <v>4.1603630862329766E-2</v>
      </c>
      <c r="AH25" s="1">
        <f>(Table2[[#This Row],[Current Month High]]/Table2[[#This Row],[Close Price]])-1</f>
        <v>0.1841684822076981</v>
      </c>
      <c r="AI25">
        <v>24.967320261437902</v>
      </c>
      <c r="AJ25">
        <v>129.5</v>
      </c>
      <c r="AK25" t="str">
        <f>IF(AND(Table2[[#This Row],[20D EMA]]&gt;Table2[[#This Row],[50D EMA]],Table2[[#This Row],[50D EMA]]&gt;Table2[[#This Row],[200D EMA]]),"Uptrend","Downtrend/NoTrend")</f>
        <v>Downtrend/NoTrend</v>
      </c>
      <c r="AL25">
        <v>7.0000000000000007E-2</v>
      </c>
      <c r="AM25" t="s">
        <v>3156</v>
      </c>
      <c r="AN25">
        <v>-6.1</v>
      </c>
      <c r="AO25" t="s">
        <v>3155</v>
      </c>
      <c r="AP25">
        <v>0.21137340034247701</v>
      </c>
      <c r="AQ25">
        <f>(Table2[[#This Row],[Sharpe Ratio]]-AVERAGE(Table2[Sharpe Ratio]))/_xlfn.STDEV.P(Table2[Sharpe Ratio])</f>
        <v>1.7878335756129489</v>
      </c>
      <c r="AR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">
        <f>_xlfn.RANK.AVG(Table2[[#This Row],[1Y Return vs Nifty Z-Score]],Table2[1Y Return vs Nifty Z-Score])</f>
        <v>91</v>
      </c>
      <c r="AT25">
        <f>_xlfn.RANK.AVG(Table2[[#This Row],[6M Return vs Nifty Z-Score]],Table2[6M Return vs Nifty Z-Score])</f>
        <v>39</v>
      </c>
      <c r="AU25">
        <f>_xlfn.RANK.AVG(Table2[[#This Row],[Sharpe Ratio Z-Score]],Table2[Sharpe Ratio Z-Score])</f>
        <v>22</v>
      </c>
      <c r="AV25">
        <f>(Table2[[#This Row],[Rank 1Y]]+Table2[[#This Row],[Rank 6M]]+Table2[[#This Row],[Rank Sharpe]])/3</f>
        <v>50.666666666666664</v>
      </c>
    </row>
    <row r="26" spans="1:48" x14ac:dyDescent="0.3">
      <c r="A26" t="s">
        <v>400</v>
      </c>
      <c r="B26" t="s">
        <v>401</v>
      </c>
      <c r="C26" t="s">
        <v>3110</v>
      </c>
      <c r="D26" t="s">
        <v>402</v>
      </c>
      <c r="E26">
        <v>56218.096001919897</v>
      </c>
      <c r="F26">
        <v>939.2</v>
      </c>
      <c r="G26">
        <v>268.97366262960099</v>
      </c>
      <c r="H26">
        <f>(Table2[[#This Row],[1Y Return vs Nifty]]-AVERAGE(Table2[1Y Return vs Nifty]))/_xlfn.STDEV.P(Table2[1Y Return vs Nifty])</f>
        <v>4.1836453943623519</v>
      </c>
      <c r="I26">
        <v>25.6495855321775</v>
      </c>
      <c r="J26">
        <f>(Table2[[#This Row],[1M Return vs Nifty]]-AVERAGE(Table2[1M Return vs Nifty]))/_xlfn.STDEV.P(Table2[1M Return vs Nifty])</f>
        <v>3.0963128892270553</v>
      </c>
      <c r="K26">
        <v>50.745785023731301</v>
      </c>
      <c r="L26">
        <f>(Table2[[#This Row],[6M Return vs Nifty]]-AVERAGE(Table2[6M Return vs Nifty]))/_xlfn.STDEV.P(Table2[6M Return vs Nifty])</f>
        <v>1.6842613034967793</v>
      </c>
      <c r="M26">
        <v>0.41685743845218598</v>
      </c>
      <c r="N26">
        <f>(Table2[[#This Row],[1W Return vs Nifty]]-AVERAGE(Table2[1W Return vs Nifty]))/_xlfn.STDEV.P(Table2[1W Return vs Nifty])</f>
        <v>1.0244607880280983</v>
      </c>
      <c r="O26">
        <v>866.91</v>
      </c>
      <c r="P26">
        <v>785.85305345509801</v>
      </c>
      <c r="Q26">
        <v>597.40956737719603</v>
      </c>
      <c r="R26">
        <v>59.7614558523982</v>
      </c>
      <c r="S26" s="1">
        <f>(Table2[[#This Row],[Close Price]]-Table2[[#This Row],[20D EMA]])/Table2[[#This Row],[20D EMA]]</f>
        <v>8.3388125641646854E-2</v>
      </c>
      <c r="T26" s="1">
        <f>(Table2[[#This Row],[Close Price]]-Table2[[#This Row],[50D EMA]])/Table2[[#This Row],[50D EMA]]</f>
        <v>0.19513437769401498</v>
      </c>
      <c r="U26" s="1">
        <f>(Table2[[#This Row],[Close Price]]-Table2[[#This Row],[200D EMA]])/Table2[[#This Row],[200D EMA]]</f>
        <v>0.57212078829497948</v>
      </c>
      <c r="V26">
        <v>2.7397121069715702</v>
      </c>
      <c r="W26">
        <v>921.6</v>
      </c>
      <c r="X26">
        <v>955.6</v>
      </c>
      <c r="Y26">
        <v>900.95</v>
      </c>
      <c r="Z26">
        <v>1040.5999999999999</v>
      </c>
      <c r="AA26">
        <v>691.15</v>
      </c>
      <c r="AB26">
        <v>1064</v>
      </c>
      <c r="AC26" s="1">
        <f>(Table2[[#This Row],[Close Price]]/Table2[[#This Row],[Day Low]])-1</f>
        <v>1.9097222222222321E-2</v>
      </c>
      <c r="AD26" s="1">
        <f>(Table2[[#This Row],[Day High]]/Table2[[#This Row],[Close Price]])-1</f>
        <v>1.7461669505962396E-2</v>
      </c>
      <c r="AE26" s="1">
        <f>(Table2[[#This Row],[Close Price]]/Table2[[#This Row],[Current Week Low]])-1</f>
        <v>4.2455186192352556E-2</v>
      </c>
      <c r="AF26" s="1">
        <f>(Table2[[#This Row],[Current Week High]]/Table2[[#This Row],[Close Price]])-1</f>
        <v>0.10796422487223145</v>
      </c>
      <c r="AG26" s="1">
        <f>(Table2[[#This Row],[Close Price]]/Table2[[#This Row],[Current Month Low]])-1</f>
        <v>0.35889459596324969</v>
      </c>
      <c r="AH26" s="1">
        <f>(Table2[[#This Row],[Current Month High]]/Table2[[#This Row],[Close Price]])-1</f>
        <v>0.13287904599659273</v>
      </c>
      <c r="AI26">
        <v>13.2879045996592</v>
      </c>
      <c r="AJ26">
        <v>316.47358793858399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0.5</v>
      </c>
      <c r="AM26" t="s">
        <v>3156</v>
      </c>
      <c r="AN26">
        <v>24.93</v>
      </c>
      <c r="AO26" t="s">
        <v>3156</v>
      </c>
      <c r="AP26">
        <v>0.148750965961501</v>
      </c>
      <c r="AQ26">
        <f>(Table2[[#This Row],[Sharpe Ratio]]-AVERAGE(Table2[Sharpe Ratio]))/_xlfn.STDEV.P(Table2[Sharpe Ratio])</f>
        <v>1.049599909047165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11.038280284161448</v>
      </c>
      <c r="AS26">
        <f>_xlfn.RANK.AVG(Table2[[#This Row],[1Y Return vs Nifty Z-Score]],Table2[1Y Return vs Nifty Z-Score])</f>
        <v>4</v>
      </c>
      <c r="AT26">
        <f>_xlfn.RANK.AVG(Table2[[#This Row],[6M Return vs Nifty Z-Score]],Table2[6M Return vs Nifty Z-Score])</f>
        <v>49</v>
      </c>
      <c r="AU26">
        <f>_xlfn.RANK.AVG(Table2[[#This Row],[Sharpe Ratio Z-Score]],Table2[Sharpe Ratio Z-Score])</f>
        <v>104</v>
      </c>
      <c r="AV26">
        <f>(Table2[[#This Row],[Rank 1Y]]+Table2[[#This Row],[Rank 6M]]+Table2[[#This Row],[Rank Sharpe]])/3</f>
        <v>52.333333333333336</v>
      </c>
    </row>
    <row r="27" spans="1:48" x14ac:dyDescent="0.3">
      <c r="A27" t="s">
        <v>1056</v>
      </c>
      <c r="B27" t="s">
        <v>1057</v>
      </c>
      <c r="C27" t="s">
        <v>3114</v>
      </c>
      <c r="D27" t="s">
        <v>51</v>
      </c>
      <c r="E27">
        <v>12289.80079152</v>
      </c>
      <c r="F27">
        <v>271.2</v>
      </c>
      <c r="G27">
        <v>139.61621676895101</v>
      </c>
      <c r="H27">
        <f>(Table2[[#This Row],[1Y Return vs Nifty]]-AVERAGE(Table2[1Y Return vs Nifty]))/_xlfn.STDEV.P(Table2[1Y Return vs Nifty])</f>
        <v>1.97235150723968</v>
      </c>
      <c r="I27">
        <v>-8.3084436320758197</v>
      </c>
      <c r="J27">
        <f>(Table2[[#This Row],[1M Return vs Nifty]]-AVERAGE(Table2[1M Return vs Nifty]))/_xlfn.STDEV.P(Table2[1M Return vs Nifty])</f>
        <v>-0.81029046389114379</v>
      </c>
      <c r="K27">
        <v>52.370343874523599</v>
      </c>
      <c r="L27">
        <f>(Table2[[#This Row],[6M Return vs Nifty]]-AVERAGE(Table2[6M Return vs Nifty]))/_xlfn.STDEV.P(Table2[6M Return vs Nifty])</f>
        <v>1.7416364720353976</v>
      </c>
      <c r="M27">
        <v>-7.3171399305232097</v>
      </c>
      <c r="N27">
        <f>(Table2[[#This Row],[1W Return vs Nifty]]-AVERAGE(Table2[1W Return vs Nifty]))/_xlfn.STDEV.P(Table2[1W Return vs Nifty])</f>
        <v>-0.5264909104319182</v>
      </c>
      <c r="O27">
        <v>282.10000000000002</v>
      </c>
      <c r="P27">
        <v>266.45588261911502</v>
      </c>
      <c r="Q27">
        <v>202.72821432620501</v>
      </c>
      <c r="R27">
        <v>37.3528749003437</v>
      </c>
      <c r="S27" s="1">
        <f>(Table2[[#This Row],[Close Price]]-Table2[[#This Row],[20D EMA]])/Table2[[#This Row],[20D EMA]]</f>
        <v>-3.8638780574264564E-2</v>
      </c>
      <c r="T27" s="1">
        <f>(Table2[[#This Row],[Close Price]]-Table2[[#This Row],[50D EMA]])/Table2[[#This Row],[50D EMA]]</f>
        <v>1.7804513581208655E-2</v>
      </c>
      <c r="U27" s="1">
        <f>(Table2[[#This Row],[Close Price]]-Table2[[#This Row],[200D EMA]])/Table2[[#This Row],[200D EMA]]</f>
        <v>0.3377516341342538</v>
      </c>
      <c r="V27">
        <v>0.41435032270453098</v>
      </c>
      <c r="W27">
        <v>267.10000000000002</v>
      </c>
      <c r="X27">
        <v>278.5</v>
      </c>
      <c r="Y27">
        <v>259.05</v>
      </c>
      <c r="Z27">
        <v>284.89999999999998</v>
      </c>
      <c r="AA27">
        <v>259.05</v>
      </c>
      <c r="AB27">
        <v>306.75</v>
      </c>
      <c r="AC27" s="1">
        <f>(Table2[[#This Row],[Close Price]]/Table2[[#This Row],[Day Low]])-1</f>
        <v>1.5350056158741854E-2</v>
      </c>
      <c r="AD27" s="1">
        <f>(Table2[[#This Row],[Day High]]/Table2[[#This Row],[Close Price]])-1</f>
        <v>2.6917404129793487E-2</v>
      </c>
      <c r="AE27" s="1">
        <f>(Table2[[#This Row],[Close Price]]/Table2[[#This Row],[Current Week Low]])-1</f>
        <v>4.6902142443543626E-2</v>
      </c>
      <c r="AF27" s="1">
        <f>(Table2[[#This Row],[Current Week High]]/Table2[[#This Row],[Close Price]])-1</f>
        <v>5.0516224188790426E-2</v>
      </c>
      <c r="AG27" s="1">
        <f>(Table2[[#This Row],[Close Price]]/Table2[[#This Row],[Current Month Low]])-1</f>
        <v>4.6902142443543626E-2</v>
      </c>
      <c r="AH27" s="1">
        <f>(Table2[[#This Row],[Current Month High]]/Table2[[#This Row],[Close Price]])-1</f>
        <v>0.13108407079646023</v>
      </c>
      <c r="AI27">
        <v>21.2389380530973</v>
      </c>
      <c r="AJ27">
        <v>178.29656233966099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0.37</v>
      </c>
      <c r="AM27" t="s">
        <v>3156</v>
      </c>
      <c r="AN27">
        <v>-3.95</v>
      </c>
      <c r="AO27" t="s">
        <v>3155</v>
      </c>
      <c r="AP27">
        <v>0.16800586842163201</v>
      </c>
      <c r="AQ27">
        <f>(Table2[[#This Row],[Sharpe Ratio]]-AVERAGE(Table2[Sharpe Ratio]))/_xlfn.STDEV.P(Table2[Sharpe Ratio])</f>
        <v>1.2765891243822254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3.6537957293342407</v>
      </c>
      <c r="AS27">
        <f>_xlfn.RANK.AVG(Table2[[#This Row],[1Y Return vs Nifty Z-Score]],Table2[1Y Return vs Nifty Z-Score])</f>
        <v>37</v>
      </c>
      <c r="AT27">
        <f>_xlfn.RANK.AVG(Table2[[#This Row],[6M Return vs Nifty Z-Score]],Table2[6M Return vs Nifty Z-Score])</f>
        <v>47</v>
      </c>
      <c r="AU27">
        <f>_xlfn.RANK.AVG(Table2[[#This Row],[Sharpe Ratio Z-Score]],Table2[Sharpe Ratio Z-Score])</f>
        <v>76</v>
      </c>
      <c r="AV27">
        <f>(Table2[[#This Row],[Rank 1Y]]+Table2[[#This Row],[Rank 6M]]+Table2[[#This Row],[Rank Sharpe]])/3</f>
        <v>53.333333333333336</v>
      </c>
    </row>
    <row r="28" spans="1:48" x14ac:dyDescent="0.3">
      <c r="A28" t="s">
        <v>1226</v>
      </c>
      <c r="B28" t="s">
        <v>1227</v>
      </c>
      <c r="C28" t="s">
        <v>3121</v>
      </c>
      <c r="D28" t="s">
        <v>407</v>
      </c>
      <c r="E28">
        <v>9243.9555035100002</v>
      </c>
      <c r="F28">
        <v>407.35</v>
      </c>
      <c r="G28">
        <v>151.228782460193</v>
      </c>
      <c r="H28">
        <f>(Table2[[#This Row],[1Y Return vs Nifty]]-AVERAGE(Table2[1Y Return vs Nifty]))/_xlfn.STDEV.P(Table2[1Y Return vs Nifty])</f>
        <v>2.1708618856412163</v>
      </c>
      <c r="I28">
        <v>9.0594251640091006</v>
      </c>
      <c r="J28">
        <f>(Table2[[#This Row],[1M Return vs Nifty]]-AVERAGE(Table2[1M Return vs Nifty]))/_xlfn.STDEV.P(Table2[1M Return vs Nifty])</f>
        <v>1.187745822228943</v>
      </c>
      <c r="K28">
        <v>36.541945065275698</v>
      </c>
      <c r="L28">
        <f>(Table2[[#This Row],[6M Return vs Nifty]]-AVERAGE(Table2[6M Return vs Nifty]))/_xlfn.STDEV.P(Table2[6M Return vs Nifty])</f>
        <v>1.1826188353802798</v>
      </c>
      <c r="M28">
        <v>-7.7718818870424098</v>
      </c>
      <c r="N28">
        <f>(Table2[[#This Row],[1W Return vs Nifty]]-AVERAGE(Table2[1W Return vs Nifty]))/_xlfn.STDEV.P(Table2[1W Return vs Nifty])</f>
        <v>-0.61768344337144265</v>
      </c>
      <c r="O28">
        <v>417.19</v>
      </c>
      <c r="P28">
        <v>398.38849698889697</v>
      </c>
      <c r="Q28">
        <v>312.21455876594302</v>
      </c>
      <c r="R28">
        <v>40.7268619551093</v>
      </c>
      <c r="S28" s="1">
        <f>(Table2[[#This Row],[Close Price]]-Table2[[#This Row],[20D EMA]])/Table2[[#This Row],[20D EMA]]</f>
        <v>-2.3586375512356421E-2</v>
      </c>
      <c r="T28" s="1">
        <f>(Table2[[#This Row],[Close Price]]-Table2[[#This Row],[50D EMA]])/Table2[[#This Row],[50D EMA]]</f>
        <v>2.2494381938323895E-2</v>
      </c>
      <c r="U28" s="1">
        <f>(Table2[[#This Row],[Close Price]]-Table2[[#This Row],[200D EMA]])/Table2[[#This Row],[200D EMA]]</f>
        <v>0.3047117392926475</v>
      </c>
      <c r="V28">
        <v>0.96000591210196395</v>
      </c>
      <c r="W28">
        <v>406.05</v>
      </c>
      <c r="X28">
        <v>429.35</v>
      </c>
      <c r="Y28">
        <v>406.05</v>
      </c>
      <c r="Z28">
        <v>470.7</v>
      </c>
      <c r="AA28">
        <v>356.9</v>
      </c>
      <c r="AB28">
        <v>474</v>
      </c>
      <c r="AC28" s="1">
        <f>(Table2[[#This Row],[Close Price]]/Table2[[#This Row],[Day Low]])-1</f>
        <v>3.2015761605714843E-3</v>
      </c>
      <c r="AD28" s="1">
        <f>(Table2[[#This Row],[Day High]]/Table2[[#This Row],[Close Price]])-1</f>
        <v>5.4007610163250286E-2</v>
      </c>
      <c r="AE28" s="1">
        <f>(Table2[[#This Row],[Close Price]]/Table2[[#This Row],[Current Week Low]])-1</f>
        <v>3.2015761605714843E-3</v>
      </c>
      <c r="AF28" s="1">
        <f>(Table2[[#This Row],[Current Week High]]/Table2[[#This Row],[Close Price]])-1</f>
        <v>0.15551736835645014</v>
      </c>
      <c r="AG28" s="1">
        <f>(Table2[[#This Row],[Close Price]]/Table2[[#This Row],[Current Month Low]])-1</f>
        <v>0.14135612216307103</v>
      </c>
      <c r="AH28" s="1">
        <f>(Table2[[#This Row],[Current Month High]]/Table2[[#This Row],[Close Price]])-1</f>
        <v>0.16361850988093773</v>
      </c>
      <c r="AI28">
        <v>16.3618509880937</v>
      </c>
      <c r="AJ28">
        <v>185.55906063792401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0.31</v>
      </c>
      <c r="AM28" t="s">
        <v>3156</v>
      </c>
      <c r="AN28">
        <v>5.92</v>
      </c>
      <c r="AO28" t="s">
        <v>3156</v>
      </c>
      <c r="AP28">
        <v>0.179982073360581</v>
      </c>
      <c r="AQ28">
        <f>(Table2[[#This Row],[Sharpe Ratio]]-AVERAGE(Table2[Sharpe Ratio]))/_xlfn.STDEV.P(Table2[Sharpe Ratio])</f>
        <v>1.4177723564143137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5.3413154562933105</v>
      </c>
      <c r="AS28">
        <f>_xlfn.RANK.AVG(Table2[[#This Row],[1Y Return vs Nifty Z-Score]],Table2[1Y Return vs Nifty Z-Score])</f>
        <v>29</v>
      </c>
      <c r="AT28">
        <f>_xlfn.RANK.AVG(Table2[[#This Row],[6M Return vs Nifty Z-Score]],Table2[6M Return vs Nifty Z-Score])</f>
        <v>72</v>
      </c>
      <c r="AU28">
        <f>_xlfn.RANK.AVG(Table2[[#This Row],[Sharpe Ratio Z-Score]],Table2[Sharpe Ratio Z-Score])</f>
        <v>59</v>
      </c>
      <c r="AV28">
        <f>(Table2[[#This Row],[Rank 1Y]]+Table2[[#This Row],[Rank 6M]]+Table2[[#This Row],[Rank Sharpe]])/3</f>
        <v>53.333333333333336</v>
      </c>
    </row>
    <row r="29" spans="1:48" x14ac:dyDescent="0.3">
      <c r="A29" t="s">
        <v>386</v>
      </c>
      <c r="B29" t="s">
        <v>387</v>
      </c>
      <c r="C29" t="s">
        <v>3110</v>
      </c>
      <c r="D29" t="s">
        <v>388</v>
      </c>
      <c r="E29">
        <v>58549.598385705001</v>
      </c>
      <c r="F29">
        <v>4324.95</v>
      </c>
      <c r="G29">
        <v>115.251503534995</v>
      </c>
      <c r="H29">
        <f>(Table2[[#This Row],[1Y Return vs Nifty]]-AVERAGE(Table2[1Y Return vs Nifty]))/_xlfn.STDEV.P(Table2[1Y Return vs Nifty])</f>
        <v>1.5558502298892964</v>
      </c>
      <c r="I29">
        <v>13.906886413325401</v>
      </c>
      <c r="J29">
        <f>(Table2[[#This Row],[1M Return vs Nifty]]-AVERAGE(Table2[1M Return vs Nifty]))/_xlfn.STDEV.P(Table2[1M Return vs Nifty])</f>
        <v>1.7454079962936311</v>
      </c>
      <c r="K29">
        <v>29.265300158506701</v>
      </c>
      <c r="L29">
        <f>(Table2[[#This Row],[6M Return vs Nifty]]-AVERAGE(Table2[6M Return vs Nifty]))/_xlfn.STDEV.P(Table2[6M Return vs Nifty])</f>
        <v>0.92562677398592885</v>
      </c>
      <c r="M29">
        <v>-4.6262481812541498</v>
      </c>
      <c r="N29">
        <f>(Table2[[#This Row],[1W Return vs Nifty]]-AVERAGE(Table2[1W Return vs Nifty]))/_xlfn.STDEV.P(Table2[1W Return vs Nifty])</f>
        <v>1.3132124047312996E-2</v>
      </c>
      <c r="O29">
        <v>4145.3100000000004</v>
      </c>
      <c r="P29">
        <v>3662.7815782929201</v>
      </c>
      <c r="Q29">
        <v>2792.9766843523098</v>
      </c>
      <c r="R29">
        <v>54.077544664275102</v>
      </c>
      <c r="S29" s="1">
        <f>(Table2[[#This Row],[Close Price]]-Table2[[#This Row],[20D EMA]])/Table2[[#This Row],[20D EMA]]</f>
        <v>4.3335721574502127E-2</v>
      </c>
      <c r="T29" s="1">
        <f>(Table2[[#This Row],[Close Price]]-Table2[[#This Row],[50D EMA]])/Table2[[#This Row],[50D EMA]]</f>
        <v>0.18078293983767676</v>
      </c>
      <c r="U29" s="1">
        <f>(Table2[[#This Row],[Close Price]]-Table2[[#This Row],[200D EMA]])/Table2[[#This Row],[200D EMA]]</f>
        <v>0.54850916738066291</v>
      </c>
      <c r="V29">
        <v>1.6546955297007999</v>
      </c>
      <c r="W29">
        <v>4275.55</v>
      </c>
      <c r="X29">
        <v>4379.8</v>
      </c>
      <c r="Y29">
        <v>4011</v>
      </c>
      <c r="Z29">
        <v>4459</v>
      </c>
      <c r="AA29">
        <v>3690.1</v>
      </c>
      <c r="AB29">
        <v>4989.8</v>
      </c>
      <c r="AC29" s="1">
        <f>(Table2[[#This Row],[Close Price]]/Table2[[#This Row],[Day Low]])-1</f>
        <v>1.1554069067137407E-2</v>
      </c>
      <c r="AD29" s="1">
        <f>(Table2[[#This Row],[Day High]]/Table2[[#This Row],[Close Price]])-1</f>
        <v>1.2682227540202762E-2</v>
      </c>
      <c r="AE29" s="1">
        <f>(Table2[[#This Row],[Close Price]]/Table2[[#This Row],[Current Week Low]])-1</f>
        <v>7.8272251308900476E-2</v>
      </c>
      <c r="AF29" s="1">
        <f>(Table2[[#This Row],[Current Week High]]/Table2[[#This Row],[Close Price]])-1</f>
        <v>3.0994577971999782E-2</v>
      </c>
      <c r="AG29" s="1">
        <f>(Table2[[#This Row],[Close Price]]/Table2[[#This Row],[Current Month Low]])-1</f>
        <v>0.1720414080919217</v>
      </c>
      <c r="AH29" s="1">
        <f>(Table2[[#This Row],[Current Month High]]/Table2[[#This Row],[Close Price]])-1</f>
        <v>0.15372432051237594</v>
      </c>
      <c r="AI29">
        <v>15.372432051237499</v>
      </c>
      <c r="AJ29">
        <v>172.66967184692399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0.76</v>
      </c>
      <c r="AM29" t="s">
        <v>3156</v>
      </c>
      <c r="AN29">
        <v>1.94</v>
      </c>
      <c r="AO29" t="s">
        <v>3156</v>
      </c>
      <c r="AP29">
        <v>0.205826897829055</v>
      </c>
      <c r="AQ29">
        <f>(Table2[[#This Row],[Sharpe Ratio]]-AVERAGE(Table2[Sharpe Ratio]))/_xlfn.STDEV.P(Table2[Sharpe Ratio])</f>
        <v>1.7224478248420756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5.9624649490582442</v>
      </c>
      <c r="AS29">
        <f>_xlfn.RANK.AVG(Table2[[#This Row],[1Y Return vs Nifty Z-Score]],Table2[1Y Return vs Nifty Z-Score])</f>
        <v>51</v>
      </c>
      <c r="AT29">
        <f>_xlfn.RANK.AVG(Table2[[#This Row],[6M Return vs Nifty Z-Score]],Table2[6M Return vs Nifty Z-Score])</f>
        <v>95</v>
      </c>
      <c r="AU29">
        <f>_xlfn.RANK.AVG(Table2[[#This Row],[Sharpe Ratio Z-Score]],Table2[Sharpe Ratio Z-Score])</f>
        <v>25</v>
      </c>
      <c r="AV29">
        <f>(Table2[[#This Row],[Rank 1Y]]+Table2[[#This Row],[Rank 6M]]+Table2[[#This Row],[Rank Sharpe]])/3</f>
        <v>57</v>
      </c>
    </row>
    <row r="30" spans="1:48" x14ac:dyDescent="0.3">
      <c r="A30" t="s">
        <v>837</v>
      </c>
      <c r="B30" t="s">
        <v>838</v>
      </c>
      <c r="C30" t="s">
        <v>3121</v>
      </c>
      <c r="D30" t="s">
        <v>318</v>
      </c>
      <c r="E30">
        <v>18173.674800000001</v>
      </c>
      <c r="F30">
        <v>1586.5</v>
      </c>
      <c r="G30">
        <v>105.657629965442</v>
      </c>
      <c r="H30">
        <f>(Table2[[#This Row],[1Y Return vs Nifty]]-AVERAGE(Table2[1Y Return vs Nifty]))/_xlfn.STDEV.P(Table2[1Y Return vs Nifty])</f>
        <v>1.3918482751735703</v>
      </c>
      <c r="I30">
        <v>-4.5269362247414699</v>
      </c>
      <c r="J30">
        <f>(Table2[[#This Row],[1M Return vs Nifty]]-AVERAGE(Table2[1M Return vs Nifty]))/_xlfn.STDEV.P(Table2[1M Return vs Nifty])</f>
        <v>-0.3752578698063066</v>
      </c>
      <c r="K30">
        <v>52.389218138503303</v>
      </c>
      <c r="L30">
        <f>(Table2[[#This Row],[6M Return vs Nifty]]-AVERAGE(Table2[6M Return vs Nifty]))/_xlfn.STDEV.P(Table2[6M Return vs Nifty])</f>
        <v>1.7423030616614672</v>
      </c>
      <c r="M30">
        <v>-8.4524528750466708</v>
      </c>
      <c r="N30">
        <f>(Table2[[#This Row],[1W Return vs Nifty]]-AVERAGE(Table2[1W Return vs Nifty]))/_xlfn.STDEV.P(Table2[1W Return vs Nifty])</f>
        <v>-0.75416302558620329</v>
      </c>
      <c r="O30">
        <v>1701.59</v>
      </c>
      <c r="P30">
        <v>1771.12507796815</v>
      </c>
      <c r="Q30">
        <v>1510.93180239291</v>
      </c>
      <c r="R30">
        <v>36.535742316032099</v>
      </c>
      <c r="S30" s="1">
        <f>(Table2[[#This Row],[Close Price]]-Table2[[#This Row],[20D EMA]])/Table2[[#This Row],[20D EMA]]</f>
        <v>-6.7636739755170122E-2</v>
      </c>
      <c r="T30" s="1">
        <f>(Table2[[#This Row],[Close Price]]-Table2[[#This Row],[50D EMA]])/Table2[[#This Row],[50D EMA]]</f>
        <v>-0.10424169374867272</v>
      </c>
      <c r="U30" s="1">
        <f>(Table2[[#This Row],[Close Price]]-Table2[[#This Row],[200D EMA]])/Table2[[#This Row],[200D EMA]]</f>
        <v>5.0014300769505499E-2</v>
      </c>
      <c r="V30">
        <v>1.4433409269205799</v>
      </c>
      <c r="W30">
        <v>1578</v>
      </c>
      <c r="X30">
        <v>1657.35</v>
      </c>
      <c r="Y30">
        <v>1462.4</v>
      </c>
      <c r="Z30">
        <v>1870</v>
      </c>
      <c r="AA30">
        <v>1462.4</v>
      </c>
      <c r="AB30">
        <v>1870</v>
      </c>
      <c r="AC30" s="1">
        <f>(Table2[[#This Row],[Close Price]]/Table2[[#This Row],[Day Low]])-1</f>
        <v>5.3865652724969237E-3</v>
      </c>
      <c r="AD30" s="1">
        <f>(Table2[[#This Row],[Day High]]/Table2[[#This Row],[Close Price]])-1</f>
        <v>4.4658052316419727E-2</v>
      </c>
      <c r="AE30" s="1">
        <f>(Table2[[#This Row],[Close Price]]/Table2[[#This Row],[Current Week Low]])-1</f>
        <v>8.4860503282275568E-2</v>
      </c>
      <c r="AF30" s="1">
        <f>(Table2[[#This Row],[Current Week High]]/Table2[[#This Row],[Close Price]])-1</f>
        <v>0.17869524109675394</v>
      </c>
      <c r="AG30" s="1">
        <f>(Table2[[#This Row],[Close Price]]/Table2[[#This Row],[Current Month Low]])-1</f>
        <v>8.4860503282275568E-2</v>
      </c>
      <c r="AH30" s="1">
        <f>(Table2[[#This Row],[Current Month High]]/Table2[[#This Row],[Close Price]])-1</f>
        <v>0.17869524109675394</v>
      </c>
      <c r="AI30">
        <v>78.619602899464198</v>
      </c>
      <c r="AJ30">
        <v>144.716952028381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-0.23</v>
      </c>
      <c r="AM30" t="s">
        <v>3155</v>
      </c>
      <c r="AN30">
        <v>-4.66</v>
      </c>
      <c r="AO30" t="s">
        <v>3155</v>
      </c>
      <c r="AP30">
        <v>0.17458359237628299</v>
      </c>
      <c r="AQ30">
        <f>(Table2[[#This Row],[Sharpe Ratio]]-AVERAGE(Table2[Sharpe Ratio]))/_xlfn.STDEV.P(Table2[Sharpe Ratio])</f>
        <v>1.3541315789466353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63</v>
      </c>
      <c r="AT30">
        <f>_xlfn.RANK.AVG(Table2[[#This Row],[6M Return vs Nifty Z-Score]],Table2[6M Return vs Nifty Z-Score])</f>
        <v>46</v>
      </c>
      <c r="AU30">
        <f>_xlfn.RANK.AVG(Table2[[#This Row],[Sharpe Ratio Z-Score]],Table2[Sharpe Ratio Z-Score])</f>
        <v>69</v>
      </c>
      <c r="AV30">
        <f>(Table2[[#This Row],[Rank 1Y]]+Table2[[#This Row],[Rank 6M]]+Table2[[#This Row],[Rank Sharpe]])/3</f>
        <v>59.333333333333336</v>
      </c>
    </row>
    <row r="31" spans="1:48" x14ac:dyDescent="0.3">
      <c r="A31" t="s">
        <v>857</v>
      </c>
      <c r="B31" t="s">
        <v>858</v>
      </c>
      <c r="C31" t="s">
        <v>3109</v>
      </c>
      <c r="D31" t="s">
        <v>287</v>
      </c>
      <c r="E31">
        <v>17739.996072369999</v>
      </c>
      <c r="F31">
        <v>1268.3</v>
      </c>
      <c r="G31">
        <v>98.783919964084603</v>
      </c>
      <c r="H31">
        <f>(Table2[[#This Row],[1Y Return vs Nifty]]-AVERAGE(Table2[1Y Return vs Nifty]))/_xlfn.STDEV.P(Table2[1Y Return vs Nifty])</f>
        <v>1.2743460099832888</v>
      </c>
      <c r="I31">
        <v>-0.694853187109296</v>
      </c>
      <c r="J31">
        <f>(Table2[[#This Row],[1M Return vs Nifty]]-AVERAGE(Table2[1M Return vs Nifty]))/_xlfn.STDEV.P(Table2[1M Return vs Nifty])</f>
        <v>6.5593051542220421E-2</v>
      </c>
      <c r="K31">
        <v>59.709056454808703</v>
      </c>
      <c r="L31">
        <f>(Table2[[#This Row],[6M Return vs Nifty]]-AVERAGE(Table2[6M Return vs Nifty]))/_xlfn.STDEV.P(Table2[6M Return vs Nifty])</f>
        <v>2.0008206012806915</v>
      </c>
      <c r="M31">
        <v>-1.81489756896466</v>
      </c>
      <c r="N31">
        <f>(Table2[[#This Row],[1W Return vs Nifty]]-AVERAGE(Table2[1W Return vs Nifty]))/_xlfn.STDEV.P(Table2[1W Return vs Nifty])</f>
        <v>0.57691160302516042</v>
      </c>
      <c r="O31">
        <v>1262.8900000000001</v>
      </c>
      <c r="P31">
        <v>1204.5681043080101</v>
      </c>
      <c r="Q31">
        <v>972.31167383213403</v>
      </c>
      <c r="R31">
        <v>50.677819721745998</v>
      </c>
      <c r="S31" s="1">
        <f>(Table2[[#This Row],[Close Price]]-Table2[[#This Row],[20D EMA]])/Table2[[#This Row],[20D EMA]]</f>
        <v>4.283825194593238E-3</v>
      </c>
      <c r="T31" s="1">
        <f>(Table2[[#This Row],[Close Price]]-Table2[[#This Row],[50D EMA]])/Table2[[#This Row],[50D EMA]]</f>
        <v>5.2908503441241289E-2</v>
      </c>
      <c r="U31" s="1">
        <f>(Table2[[#This Row],[Close Price]]-Table2[[#This Row],[200D EMA]])/Table2[[#This Row],[200D EMA]]</f>
        <v>0.30441712686766237</v>
      </c>
      <c r="V31">
        <v>1.62571280676939</v>
      </c>
      <c r="W31">
        <v>1240.05</v>
      </c>
      <c r="X31">
        <v>1284.8</v>
      </c>
      <c r="Y31">
        <v>1175.05</v>
      </c>
      <c r="Z31">
        <v>1291.95</v>
      </c>
      <c r="AA31">
        <v>1175.05</v>
      </c>
      <c r="AB31">
        <v>1409.5</v>
      </c>
      <c r="AC31" s="1">
        <f>(Table2[[#This Row],[Close Price]]/Table2[[#This Row],[Day Low]])-1</f>
        <v>2.2781339462118355E-2</v>
      </c>
      <c r="AD31" s="1">
        <f>(Table2[[#This Row],[Day High]]/Table2[[#This Row],[Close Price]])-1</f>
        <v>1.3009540329575131E-2</v>
      </c>
      <c r="AE31" s="1">
        <f>(Table2[[#This Row],[Close Price]]/Table2[[#This Row],[Current Week Low]])-1</f>
        <v>7.9358325177651956E-2</v>
      </c>
      <c r="AF31" s="1">
        <f>(Table2[[#This Row],[Current Week High]]/Table2[[#This Row],[Close Price]])-1</f>
        <v>1.8647007805724369E-2</v>
      </c>
      <c r="AG31" s="1">
        <f>(Table2[[#This Row],[Close Price]]/Table2[[#This Row],[Current Month Low]])-1</f>
        <v>7.9358325177651956E-2</v>
      </c>
      <c r="AH31" s="1">
        <f>(Table2[[#This Row],[Current Month High]]/Table2[[#This Row],[Close Price]])-1</f>
        <v>0.1113301269415754</v>
      </c>
      <c r="AI31">
        <v>22.053142001103801</v>
      </c>
      <c r="AJ31">
        <v>140.436018957345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0.21</v>
      </c>
      <c r="AM31" t="s">
        <v>3156</v>
      </c>
      <c r="AN31">
        <v>1.52</v>
      </c>
      <c r="AO31" t="s">
        <v>3156</v>
      </c>
      <c r="AP31">
        <v>0.16605619444924499</v>
      </c>
      <c r="AQ31">
        <f>(Table2[[#This Row],[Sharpe Ratio]]-AVERAGE(Table2[Sharpe Ratio]))/_xlfn.STDEV.P(Table2[Sharpe Ratio])</f>
        <v>1.2536051094765321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5.171276375307893</v>
      </c>
      <c r="AS31">
        <f>_xlfn.RANK.AVG(Table2[[#This Row],[1Y Return vs Nifty Z-Score]],Table2[1Y Return vs Nifty Z-Score])</f>
        <v>68</v>
      </c>
      <c r="AT31">
        <f>_xlfn.RANK.AVG(Table2[[#This Row],[6M Return vs Nifty Z-Score]],Table2[6M Return vs Nifty Z-Score])</f>
        <v>31</v>
      </c>
      <c r="AU31">
        <f>_xlfn.RANK.AVG(Table2[[#This Row],[Sharpe Ratio Z-Score]],Table2[Sharpe Ratio Z-Score])</f>
        <v>81</v>
      </c>
      <c r="AV31">
        <f>(Table2[[#This Row],[Rank 1Y]]+Table2[[#This Row],[Rank 6M]]+Table2[[#This Row],[Rank Sharpe]])/3</f>
        <v>60</v>
      </c>
    </row>
    <row r="32" spans="1:48" x14ac:dyDescent="0.3">
      <c r="A32" t="s">
        <v>1060</v>
      </c>
      <c r="B32" t="s">
        <v>1061</v>
      </c>
      <c r="C32" t="s">
        <v>3112</v>
      </c>
      <c r="D32" t="s">
        <v>366</v>
      </c>
      <c r="E32">
        <v>12230.248687679999</v>
      </c>
      <c r="F32">
        <v>352.2</v>
      </c>
      <c r="G32">
        <v>95.386747652577895</v>
      </c>
      <c r="H32">
        <f>(Table2[[#This Row],[1Y Return vs Nifty]]-AVERAGE(Table2[1Y Return vs Nifty]))/_xlfn.STDEV.P(Table2[1Y Return vs Nifty])</f>
        <v>1.2162732309796773</v>
      </c>
      <c r="I32">
        <v>0.198081227139949</v>
      </c>
      <c r="J32">
        <f>(Table2[[#This Row],[1M Return vs Nifty]]-AVERAGE(Table2[1M Return vs Nifty]))/_xlfn.STDEV.P(Table2[1M Return vs Nifty])</f>
        <v>0.1683181113490721</v>
      </c>
      <c r="K32">
        <v>54.405971283971603</v>
      </c>
      <c r="L32">
        <f>(Table2[[#This Row],[6M Return vs Nifty]]-AVERAGE(Table2[6M Return vs Nifty]))/_xlfn.STDEV.P(Table2[6M Return vs Nifty])</f>
        <v>1.8135295066533492</v>
      </c>
      <c r="M32">
        <v>-2.1448626829492201</v>
      </c>
      <c r="N32">
        <f>(Table2[[#This Row],[1W Return vs Nifty]]-AVERAGE(Table2[1W Return vs Nifty]))/_xlfn.STDEV.P(Table2[1W Return vs Nifty])</f>
        <v>0.51074142872179051</v>
      </c>
      <c r="O32">
        <v>401.8</v>
      </c>
      <c r="P32">
        <v>383.87208861922602</v>
      </c>
      <c r="Q32">
        <v>290.702898251889</v>
      </c>
      <c r="R32">
        <v>17.517350992460401</v>
      </c>
      <c r="S32" s="1">
        <f>(Table2[[#This Row],[Close Price]]-Table2[[#This Row],[20D EMA]])/Table2[[#This Row],[20D EMA]]</f>
        <v>-0.12344449975112001</v>
      </c>
      <c r="T32" s="1">
        <f>(Table2[[#This Row],[Close Price]]-Table2[[#This Row],[50D EMA]])/Table2[[#This Row],[50D EMA]]</f>
        <v>-8.2506880698592563E-2</v>
      </c>
      <c r="U32" s="1">
        <f>(Table2[[#This Row],[Close Price]]-Table2[[#This Row],[200D EMA]])/Table2[[#This Row],[200D EMA]]</f>
        <v>0.21154622853063137</v>
      </c>
      <c r="V32">
        <v>0.80420793014644898</v>
      </c>
      <c r="W32">
        <v>343.3</v>
      </c>
      <c r="X32">
        <v>414.95</v>
      </c>
      <c r="Y32">
        <v>343.3</v>
      </c>
      <c r="Z32">
        <v>425</v>
      </c>
      <c r="AA32">
        <v>343.3</v>
      </c>
      <c r="AB32">
        <v>427.8</v>
      </c>
      <c r="AC32" s="1">
        <f>(Table2[[#This Row],[Close Price]]/Table2[[#This Row],[Day Low]])-1</f>
        <v>2.5924847072531287E-2</v>
      </c>
      <c r="AD32" s="1">
        <f>(Table2[[#This Row],[Day High]]/Table2[[#This Row],[Close Price]])-1</f>
        <v>0.17816581487791039</v>
      </c>
      <c r="AE32" s="1">
        <f>(Table2[[#This Row],[Close Price]]/Table2[[#This Row],[Current Week Low]])-1</f>
        <v>2.5924847072531287E-2</v>
      </c>
      <c r="AF32" s="1">
        <f>(Table2[[#This Row],[Current Week High]]/Table2[[#This Row],[Close Price]])-1</f>
        <v>0.20670073821692214</v>
      </c>
      <c r="AG32" s="1">
        <f>(Table2[[#This Row],[Close Price]]/Table2[[#This Row],[Current Month Low]])-1</f>
        <v>2.5924847072531287E-2</v>
      </c>
      <c r="AH32" s="1">
        <f>(Table2[[#This Row],[Current Month High]]/Table2[[#This Row],[Close Price]])-1</f>
        <v>0.21465076660988092</v>
      </c>
      <c r="AI32">
        <v>27.186257808063601</v>
      </c>
      <c r="AJ32">
        <v>134.25340871300301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0.25</v>
      </c>
      <c r="AM32" t="s">
        <v>3156</v>
      </c>
      <c r="AN32">
        <v>-11.15</v>
      </c>
      <c r="AO32" t="s">
        <v>3155</v>
      </c>
      <c r="AP32">
        <v>0.178823822654197</v>
      </c>
      <c r="AQ32">
        <f>(Table2[[#This Row],[Sharpe Ratio]]-AVERAGE(Table2[Sharpe Ratio]))/_xlfn.STDEV.P(Table2[Sharpe Ratio])</f>
        <v>1.4041181496714976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5.1129804273753869</v>
      </c>
      <c r="AS32">
        <f>_xlfn.RANK.AVG(Table2[[#This Row],[1Y Return vs Nifty Z-Score]],Table2[1Y Return vs Nifty Z-Score])</f>
        <v>78</v>
      </c>
      <c r="AT32">
        <f>_xlfn.RANK.AVG(Table2[[#This Row],[6M Return vs Nifty Z-Score]],Table2[6M Return vs Nifty Z-Score])</f>
        <v>43</v>
      </c>
      <c r="AU32">
        <f>_xlfn.RANK.AVG(Table2[[#This Row],[Sharpe Ratio Z-Score]],Table2[Sharpe Ratio Z-Score])</f>
        <v>61</v>
      </c>
      <c r="AV32">
        <f>(Table2[[#This Row],[Rank 1Y]]+Table2[[#This Row],[Rank 6M]]+Table2[[#This Row],[Rank Sharpe]])/3</f>
        <v>60.666666666666664</v>
      </c>
    </row>
    <row r="33" spans="1:48" x14ac:dyDescent="0.3">
      <c r="A33" t="s">
        <v>1116</v>
      </c>
      <c r="B33" t="s">
        <v>1117</v>
      </c>
      <c r="C33" t="s">
        <v>3110</v>
      </c>
      <c r="D33" t="s">
        <v>220</v>
      </c>
      <c r="E33">
        <v>10949.168392400001</v>
      </c>
      <c r="F33">
        <v>2644.3</v>
      </c>
      <c r="G33">
        <v>80.367814477809901</v>
      </c>
      <c r="H33">
        <f>(Table2[[#This Row],[1Y Return vs Nifty]]-AVERAGE(Table2[1Y Return vs Nifty]))/_xlfn.STDEV.P(Table2[1Y Return vs Nifty])</f>
        <v>0.95953288720197827</v>
      </c>
      <c r="I33">
        <v>17.231999993709199</v>
      </c>
      <c r="J33">
        <f>(Table2[[#This Row],[1M Return vs Nifty]]-AVERAGE(Table2[1M Return vs Nifty]))/_xlfn.STDEV.P(Table2[1M Return vs Nifty])</f>
        <v>2.1279360811773178</v>
      </c>
      <c r="K33">
        <v>66.629308903536895</v>
      </c>
      <c r="L33">
        <f>(Table2[[#This Row],[6M Return vs Nifty]]-AVERAGE(Table2[6M Return vs Nifty]))/_xlfn.STDEV.P(Table2[6M Return vs Nifty])</f>
        <v>2.2452258134291614</v>
      </c>
      <c r="M33">
        <v>3.2559818354182299</v>
      </c>
      <c r="N33">
        <f>(Table2[[#This Row],[1W Return vs Nifty]]-AVERAGE(Table2[1W Return vs Nifty]))/_xlfn.STDEV.P(Table2[1W Return vs Nifty])</f>
        <v>1.5938099351169748</v>
      </c>
      <c r="O33">
        <v>2579.39</v>
      </c>
      <c r="P33">
        <v>2455.6600522305298</v>
      </c>
      <c r="Q33">
        <v>1942.7617856382999</v>
      </c>
      <c r="R33">
        <v>55.098724047168297</v>
      </c>
      <c r="S33" s="1">
        <f>(Table2[[#This Row],[Close Price]]-Table2[[#This Row],[20D EMA]])/Table2[[#This Row],[20D EMA]]</f>
        <v>2.5164864561000977E-2</v>
      </c>
      <c r="T33" s="1">
        <f>(Table2[[#This Row],[Close Price]]-Table2[[#This Row],[50D EMA]])/Table2[[#This Row],[50D EMA]]</f>
        <v>7.6818429162507487E-2</v>
      </c>
      <c r="U33" s="1">
        <f>(Table2[[#This Row],[Close Price]]-Table2[[#This Row],[200D EMA]])/Table2[[#This Row],[200D EMA]]</f>
        <v>0.36110356892325218</v>
      </c>
      <c r="V33">
        <v>0.62077015908627697</v>
      </c>
      <c r="W33">
        <v>2626</v>
      </c>
      <c r="X33">
        <v>2709.95</v>
      </c>
      <c r="Y33">
        <v>2575.0500000000002</v>
      </c>
      <c r="Z33">
        <v>2804.95</v>
      </c>
      <c r="AA33">
        <v>2362.25</v>
      </c>
      <c r="AB33">
        <v>2804.95</v>
      </c>
      <c r="AC33" s="1">
        <f>(Table2[[#This Row],[Close Price]]/Table2[[#This Row],[Day Low]])-1</f>
        <v>6.9687738004571287E-3</v>
      </c>
      <c r="AD33" s="1">
        <f>(Table2[[#This Row],[Day High]]/Table2[[#This Row],[Close Price]])-1</f>
        <v>2.482698634799374E-2</v>
      </c>
      <c r="AE33" s="1">
        <f>(Table2[[#This Row],[Close Price]]/Table2[[#This Row],[Current Week Low]])-1</f>
        <v>2.6892681695501075E-2</v>
      </c>
      <c r="AF33" s="1">
        <f>(Table2[[#This Row],[Current Week High]]/Table2[[#This Row],[Close Price]])-1</f>
        <v>6.0753318458571126E-2</v>
      </c>
      <c r="AG33" s="1">
        <f>(Table2[[#This Row],[Close Price]]/Table2[[#This Row],[Current Month Low]])-1</f>
        <v>0.11939887818816808</v>
      </c>
      <c r="AH33" s="1">
        <f>(Table2[[#This Row],[Current Month High]]/Table2[[#This Row],[Close Price]])-1</f>
        <v>6.0753318458571126E-2</v>
      </c>
      <c r="AI33">
        <v>7.6674356162311303</v>
      </c>
      <c r="AJ33">
        <v>141.80878789264301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0.14000000000000001</v>
      </c>
      <c r="AM33" t="s">
        <v>3156</v>
      </c>
      <c r="AN33">
        <v>7.45</v>
      </c>
      <c r="AO33" t="s">
        <v>3156</v>
      </c>
      <c r="AP33">
        <v>0.18486006187938001</v>
      </c>
      <c r="AQ33">
        <f>(Table2[[#This Row],[Sharpe Ratio]]-AVERAGE(Table2[Sharpe Ratio]))/_xlfn.STDEV.P(Table2[Sharpe Ratio])</f>
        <v>1.4752772328263486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8.4017819497517809</v>
      </c>
      <c r="AS33">
        <f>_xlfn.RANK.AVG(Table2[[#This Row],[1Y Return vs Nifty Z-Score]],Table2[1Y Return vs Nifty Z-Score])</f>
        <v>102</v>
      </c>
      <c r="AT33">
        <f>_xlfn.RANK.AVG(Table2[[#This Row],[6M Return vs Nifty Z-Score]],Table2[6M Return vs Nifty Z-Score])</f>
        <v>25</v>
      </c>
      <c r="AU33">
        <f>_xlfn.RANK.AVG(Table2[[#This Row],[Sharpe Ratio Z-Score]],Table2[Sharpe Ratio Z-Score])</f>
        <v>55</v>
      </c>
      <c r="AV33">
        <f>(Table2[[#This Row],[Rank 1Y]]+Table2[[#This Row],[Rank 6M]]+Table2[[#This Row],[Rank Sharpe]])/3</f>
        <v>60.666666666666664</v>
      </c>
    </row>
    <row r="34" spans="1:48" x14ac:dyDescent="0.3">
      <c r="A34" t="s">
        <v>298</v>
      </c>
      <c r="B34" t="s">
        <v>299</v>
      </c>
      <c r="C34" t="s">
        <v>3119</v>
      </c>
      <c r="D34" t="s">
        <v>300</v>
      </c>
      <c r="E34">
        <v>90085.788870350007</v>
      </c>
      <c r="F34">
        <v>15055.3</v>
      </c>
      <c r="G34">
        <v>149.92582090725799</v>
      </c>
      <c r="H34">
        <f>(Table2[[#This Row],[1Y Return vs Nifty]]-AVERAGE(Table2[1Y Return vs Nifty]))/_xlfn.STDEV.P(Table2[1Y Return vs Nifty])</f>
        <v>2.1485884795918664</v>
      </c>
      <c r="I34">
        <v>13.0360016028852</v>
      </c>
      <c r="J34">
        <f>(Table2[[#This Row],[1M Return vs Nifty]]-AVERAGE(Table2[1M Return vs Nifty]))/_xlfn.STDEV.P(Table2[1M Return vs Nifty])</f>
        <v>1.6452195694509215</v>
      </c>
      <c r="K34">
        <v>75.909764493130197</v>
      </c>
      <c r="L34">
        <f>(Table2[[#This Row],[6M Return vs Nifty]]-AVERAGE(Table2[6M Return vs Nifty]))/_xlfn.STDEV.P(Table2[6M Return vs Nifty])</f>
        <v>2.5729872258940865</v>
      </c>
      <c r="M34">
        <v>0.80633896220208801</v>
      </c>
      <c r="N34">
        <f>(Table2[[#This Row],[1W Return vs Nifty]]-AVERAGE(Table2[1W Return vs Nifty]))/_xlfn.STDEV.P(Table2[1W Return vs Nifty])</f>
        <v>1.1025661974250416</v>
      </c>
      <c r="O34">
        <v>14738.3</v>
      </c>
      <c r="P34">
        <v>13831.1112493325</v>
      </c>
      <c r="Q34">
        <v>10641.165946335601</v>
      </c>
      <c r="R34">
        <v>53.509586412999603</v>
      </c>
      <c r="S34" s="1">
        <f>(Table2[[#This Row],[Close Price]]-Table2[[#This Row],[20D EMA]])/Table2[[#This Row],[20D EMA]]</f>
        <v>2.1508586471981166E-2</v>
      </c>
      <c r="T34" s="1">
        <f>(Table2[[#This Row],[Close Price]]-Table2[[#This Row],[50D EMA]])/Table2[[#This Row],[50D EMA]]</f>
        <v>8.8509789893171431E-2</v>
      </c>
      <c r="U34" s="1">
        <f>(Table2[[#This Row],[Close Price]]-Table2[[#This Row],[200D EMA]])/Table2[[#This Row],[200D EMA]]</f>
        <v>0.41481676687736013</v>
      </c>
      <c r="V34">
        <v>0.51937273560018704</v>
      </c>
      <c r="W34">
        <v>14916.3</v>
      </c>
      <c r="X34">
        <v>15500</v>
      </c>
      <c r="Y34">
        <v>14850</v>
      </c>
      <c r="Z34">
        <v>15600</v>
      </c>
      <c r="AA34">
        <v>13350</v>
      </c>
      <c r="AB34">
        <v>15600</v>
      </c>
      <c r="AC34" s="1">
        <f>(Table2[[#This Row],[Close Price]]/Table2[[#This Row],[Day Low]])-1</f>
        <v>9.318664816341915E-3</v>
      </c>
      <c r="AD34" s="1">
        <f>(Table2[[#This Row],[Day High]]/Table2[[#This Row],[Close Price]])-1</f>
        <v>2.9537770751828285E-2</v>
      </c>
      <c r="AE34" s="1">
        <f>(Table2[[#This Row],[Close Price]]/Table2[[#This Row],[Current Week Low]])-1</f>
        <v>1.382491582491574E-2</v>
      </c>
      <c r="AF34" s="1">
        <f>(Table2[[#This Row],[Current Week High]]/Table2[[#This Row],[Close Price]])-1</f>
        <v>3.6179949917969134E-2</v>
      </c>
      <c r="AG34" s="1">
        <f>(Table2[[#This Row],[Close Price]]/Table2[[#This Row],[Current Month Low]])-1</f>
        <v>0.1277378277153558</v>
      </c>
      <c r="AH34" s="1">
        <f>(Table2[[#This Row],[Current Month High]]/Table2[[#This Row],[Close Price]])-1</f>
        <v>3.6179949917969134E-2</v>
      </c>
      <c r="AI34">
        <v>3.6179949917969099</v>
      </c>
      <c r="AJ34">
        <v>196.59771473601199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0.33</v>
      </c>
      <c r="AM34" t="s">
        <v>3156</v>
      </c>
      <c r="AN34">
        <v>3.69</v>
      </c>
      <c r="AO34" t="s">
        <v>3156</v>
      </c>
      <c r="AP34">
        <v>0.13316897431303101</v>
      </c>
      <c r="AQ34">
        <f>(Table2[[#This Row],[Sharpe Ratio]]-AVERAGE(Table2[Sharpe Ratio]))/_xlfn.STDEV.P(Table2[Sharpe Ratio])</f>
        <v>0.86590933647910229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8.3352708088410186</v>
      </c>
      <c r="AS34">
        <f>_xlfn.RANK.AVG(Table2[[#This Row],[1Y Return vs Nifty Z-Score]],Table2[1Y Return vs Nifty Z-Score])</f>
        <v>32</v>
      </c>
      <c r="AT34">
        <f>_xlfn.RANK.AVG(Table2[[#This Row],[6M Return vs Nifty Z-Score]],Table2[6M Return vs Nifty Z-Score])</f>
        <v>17</v>
      </c>
      <c r="AU34">
        <f>_xlfn.RANK.AVG(Table2[[#This Row],[Sharpe Ratio Z-Score]],Table2[Sharpe Ratio Z-Score])</f>
        <v>135</v>
      </c>
      <c r="AV34">
        <f>(Table2[[#This Row],[Rank 1Y]]+Table2[[#This Row],[Rank 6M]]+Table2[[#This Row],[Rank Sharpe]])/3</f>
        <v>61.333333333333336</v>
      </c>
    </row>
    <row r="35" spans="1:48" x14ac:dyDescent="0.3">
      <c r="A35" t="s">
        <v>1424</v>
      </c>
      <c r="B35" t="s">
        <v>1425</v>
      </c>
      <c r="C35" t="s">
        <v>3113</v>
      </c>
      <c r="D35" t="s">
        <v>48</v>
      </c>
      <c r="E35">
        <v>7294.6154373500003</v>
      </c>
      <c r="F35">
        <v>534.35</v>
      </c>
      <c r="G35">
        <v>81.782168045610504</v>
      </c>
      <c r="H35">
        <f>(Table2[[#This Row],[1Y Return vs Nifty]]-AVERAGE(Table2[1Y Return vs Nifty]))/_xlfn.STDEV.P(Table2[1Y Return vs Nifty])</f>
        <v>0.98371047804647249</v>
      </c>
      <c r="I35">
        <v>-5.7450237694066599</v>
      </c>
      <c r="J35">
        <f>(Table2[[#This Row],[1M Return vs Nifty]]-AVERAGE(Table2[1M Return vs Nifty]))/_xlfn.STDEV.P(Table2[1M Return vs Nifty])</f>
        <v>-0.51538923206421339</v>
      </c>
      <c r="K35">
        <v>43.604686185710598</v>
      </c>
      <c r="L35">
        <f>(Table2[[#This Row],[6M Return vs Nifty]]-AVERAGE(Table2[6M Return vs Nifty]))/_xlfn.STDEV.P(Table2[6M Return vs Nifty])</f>
        <v>1.432056374643295</v>
      </c>
      <c r="M35">
        <v>-4.47221937877217</v>
      </c>
      <c r="N35">
        <f>(Table2[[#This Row],[1W Return vs Nifty]]-AVERAGE(Table2[1W Return vs Nifty]))/_xlfn.STDEV.P(Table2[1W Return vs Nifty])</f>
        <v>4.4020579450658633E-2</v>
      </c>
      <c r="O35">
        <v>548.89</v>
      </c>
      <c r="P35">
        <v>549.46500267296199</v>
      </c>
      <c r="Q35">
        <v>455.57847607690701</v>
      </c>
      <c r="R35">
        <v>42.2724632962275</v>
      </c>
      <c r="S35" s="1">
        <f>(Table2[[#This Row],[Close Price]]-Table2[[#This Row],[20D EMA]])/Table2[[#This Row],[20D EMA]]</f>
        <v>-2.648982491938269E-2</v>
      </c>
      <c r="T35" s="1">
        <f>(Table2[[#This Row],[Close Price]]-Table2[[#This Row],[50D EMA]])/Table2[[#This Row],[50D EMA]]</f>
        <v>-2.7508581255280266E-2</v>
      </c>
      <c r="U35" s="1">
        <f>(Table2[[#This Row],[Close Price]]-Table2[[#This Row],[200D EMA]])/Table2[[#This Row],[200D EMA]]</f>
        <v>0.17290440189671177</v>
      </c>
      <c r="V35">
        <v>0.57103437323290196</v>
      </c>
      <c r="W35">
        <v>515.04999999999995</v>
      </c>
      <c r="X35">
        <v>550</v>
      </c>
      <c r="Y35">
        <v>510.5</v>
      </c>
      <c r="Z35">
        <v>569.20000000000005</v>
      </c>
      <c r="AA35">
        <v>509.3</v>
      </c>
      <c r="AB35">
        <v>577.79999999999995</v>
      </c>
      <c r="AC35" s="1">
        <f>(Table2[[#This Row],[Close Price]]/Table2[[#This Row],[Day Low]])-1</f>
        <v>3.7472090088341181E-2</v>
      </c>
      <c r="AD35" s="1">
        <f>(Table2[[#This Row],[Day High]]/Table2[[#This Row],[Close Price]])-1</f>
        <v>2.9287919902685422E-2</v>
      </c>
      <c r="AE35" s="1">
        <f>(Table2[[#This Row],[Close Price]]/Table2[[#This Row],[Current Week Low]])-1</f>
        <v>4.6718903036238935E-2</v>
      </c>
      <c r="AF35" s="1">
        <f>(Table2[[#This Row],[Current Week High]]/Table2[[#This Row],[Close Price]])-1</f>
        <v>6.5219425470197434E-2</v>
      </c>
      <c r="AG35" s="1">
        <f>(Table2[[#This Row],[Close Price]]/Table2[[#This Row],[Current Month Low]])-1</f>
        <v>4.9185156096603233E-2</v>
      </c>
      <c r="AH35" s="1">
        <f>(Table2[[#This Row],[Current Month High]]/Table2[[#This Row],[Close Price]])-1</f>
        <v>8.1313745672312088E-2</v>
      </c>
      <c r="AI35">
        <v>15.841676803593099</v>
      </c>
      <c r="AJ35">
        <v>121.49222797927401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0.02</v>
      </c>
      <c r="AM35" t="s">
        <v>3156</v>
      </c>
      <c r="AN35">
        <v>-0.83</v>
      </c>
      <c r="AO35" t="s">
        <v>3155</v>
      </c>
      <c r="AP35">
        <v>0.20160935618359799</v>
      </c>
      <c r="AQ35">
        <f>(Table2[[#This Row],[Sharpe Ratio]]-AVERAGE(Table2[Sharpe Ratio]))/_xlfn.STDEV.P(Table2[Sharpe Ratio])</f>
        <v>1.6727287223575278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">
        <f>_xlfn.RANK.AVG(Table2[[#This Row],[1Y Return vs Nifty Z-Score]],Table2[1Y Return vs Nifty Z-Score])</f>
        <v>100</v>
      </c>
      <c r="AT35">
        <f>_xlfn.RANK.AVG(Table2[[#This Row],[6M Return vs Nifty Z-Score]],Table2[6M Return vs Nifty Z-Score])</f>
        <v>57</v>
      </c>
      <c r="AU35">
        <f>_xlfn.RANK.AVG(Table2[[#This Row],[Sharpe Ratio Z-Score]],Table2[Sharpe Ratio Z-Score])</f>
        <v>28</v>
      </c>
      <c r="AV35">
        <f>(Table2[[#This Row],[Rank 1Y]]+Table2[[#This Row],[Rank 6M]]+Table2[[#This Row],[Rank Sharpe]])/3</f>
        <v>61.666666666666664</v>
      </c>
    </row>
    <row r="36" spans="1:48" x14ac:dyDescent="0.3">
      <c r="A36" t="s">
        <v>1676</v>
      </c>
      <c r="B36" t="s">
        <v>1677</v>
      </c>
      <c r="C36" t="s">
        <v>3121</v>
      </c>
      <c r="D36" t="s">
        <v>163</v>
      </c>
      <c r="E36">
        <v>5110.0275208000003</v>
      </c>
      <c r="F36">
        <v>4520.8999999999996</v>
      </c>
      <c r="G36">
        <v>124.490689800769</v>
      </c>
      <c r="H36">
        <f>(Table2[[#This Row],[1Y Return vs Nifty]]-AVERAGE(Table2[1Y Return vs Nifty]))/_xlfn.STDEV.P(Table2[1Y Return vs Nifty])</f>
        <v>1.713789001604862</v>
      </c>
      <c r="I36">
        <v>5.17648129191004</v>
      </c>
      <c r="J36">
        <f>(Table2[[#This Row],[1M Return vs Nifty]]-AVERAGE(Table2[1M Return vs Nifty]))/_xlfn.STDEV.P(Table2[1M Return vs Nifty])</f>
        <v>0.74104376312711284</v>
      </c>
      <c r="K36">
        <v>27.220559263562599</v>
      </c>
      <c r="L36">
        <f>(Table2[[#This Row],[6M Return vs Nifty]]-AVERAGE(Table2[6M Return vs Nifty]))/_xlfn.STDEV.P(Table2[6M Return vs Nifty])</f>
        <v>0.85341187490239767</v>
      </c>
      <c r="M36">
        <v>-6.0977813375768504</v>
      </c>
      <c r="N36">
        <f>(Table2[[#This Row],[1W Return vs Nifty]]-AVERAGE(Table2[1W Return vs Nifty]))/_xlfn.STDEV.P(Table2[1W Return vs Nifty])</f>
        <v>-0.28196454320708492</v>
      </c>
      <c r="O36">
        <v>4741.68</v>
      </c>
      <c r="P36">
        <v>4777.3131383013597</v>
      </c>
      <c r="Q36">
        <v>4033.2175500990702</v>
      </c>
      <c r="R36">
        <v>37.482983517430299</v>
      </c>
      <c r="S36" s="1">
        <f>(Table2[[#This Row],[Close Price]]-Table2[[#This Row],[20D EMA]])/Table2[[#This Row],[20D EMA]]</f>
        <v>-4.6561556241669758E-2</v>
      </c>
      <c r="T36" s="1">
        <f>(Table2[[#This Row],[Close Price]]-Table2[[#This Row],[50D EMA]])/Table2[[#This Row],[50D EMA]]</f>
        <v>-5.3673085870299744E-2</v>
      </c>
      <c r="U36" s="1">
        <f>(Table2[[#This Row],[Close Price]]-Table2[[#This Row],[200D EMA]])/Table2[[#This Row],[200D EMA]]</f>
        <v>0.12091647520698462</v>
      </c>
      <c r="V36">
        <v>0.70669078357279203</v>
      </c>
      <c r="W36">
        <v>4501</v>
      </c>
      <c r="X36">
        <v>4700</v>
      </c>
      <c r="Y36">
        <v>4352.3999999999996</v>
      </c>
      <c r="Z36">
        <v>4861.8</v>
      </c>
      <c r="AA36">
        <v>4305</v>
      </c>
      <c r="AB36">
        <v>5062</v>
      </c>
      <c r="AC36" s="1">
        <f>(Table2[[#This Row],[Close Price]]/Table2[[#This Row],[Day Low]])-1</f>
        <v>4.4212397245055879E-3</v>
      </c>
      <c r="AD36" s="1">
        <f>(Table2[[#This Row],[Day High]]/Table2[[#This Row],[Close Price]])-1</f>
        <v>3.9616005662589382E-2</v>
      </c>
      <c r="AE36" s="1">
        <f>(Table2[[#This Row],[Close Price]]/Table2[[#This Row],[Current Week Low]])-1</f>
        <v>3.8714272585240295E-2</v>
      </c>
      <c r="AF36" s="1">
        <f>(Table2[[#This Row],[Current Week High]]/Table2[[#This Row],[Close Price]])-1</f>
        <v>7.5405339644761149E-2</v>
      </c>
      <c r="AG36" s="1">
        <f>(Table2[[#This Row],[Close Price]]/Table2[[#This Row],[Current Month Low]])-1</f>
        <v>5.0150987224157895E-2</v>
      </c>
      <c r="AH36" s="1">
        <f>(Table2[[#This Row],[Current Month High]]/Table2[[#This Row],[Close Price]])-1</f>
        <v>0.11968855758809105</v>
      </c>
      <c r="AI36">
        <v>25.852153332301</v>
      </c>
      <c r="AJ36">
        <v>163.99416058394101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0.02</v>
      </c>
      <c r="AM36" t="s">
        <v>3156</v>
      </c>
      <c r="AN36">
        <v>-1.77</v>
      </c>
      <c r="AO36" t="s">
        <v>3155</v>
      </c>
      <c r="AP36">
        <v>0.19456160112281101</v>
      </c>
      <c r="AQ36">
        <f>(Table2[[#This Row],[Sharpe Ratio]]-AVERAGE(Table2[Sharpe Ratio]))/_xlfn.STDEV.P(Table2[Sharpe Ratio])</f>
        <v>1.5896452378042203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44</v>
      </c>
      <c r="AT36">
        <f>_xlfn.RANK.AVG(Table2[[#This Row],[6M Return vs Nifty Z-Score]],Table2[6M Return vs Nifty Z-Score])</f>
        <v>106</v>
      </c>
      <c r="AU36">
        <f>_xlfn.RANK.AVG(Table2[[#This Row],[Sharpe Ratio Z-Score]],Table2[Sharpe Ratio Z-Score])</f>
        <v>37</v>
      </c>
      <c r="AV36">
        <f>(Table2[[#This Row],[Rank 1Y]]+Table2[[#This Row],[Rank 6M]]+Table2[[#This Row],[Rank Sharpe]])/3</f>
        <v>62.333333333333336</v>
      </c>
    </row>
    <row r="37" spans="1:48" x14ac:dyDescent="0.3">
      <c r="A37" t="s">
        <v>977</v>
      </c>
      <c r="B37" t="s">
        <v>978</v>
      </c>
      <c r="C37" t="s">
        <v>3114</v>
      </c>
      <c r="D37" t="s">
        <v>51</v>
      </c>
      <c r="E37">
        <v>14116.50543114</v>
      </c>
      <c r="F37">
        <v>1535.1</v>
      </c>
      <c r="G37">
        <v>189.680643305297</v>
      </c>
      <c r="H37">
        <f>(Table2[[#This Row],[1Y Return vs Nifty]]-AVERAGE(Table2[1Y Return vs Nifty]))/_xlfn.STDEV.P(Table2[1Y Return vs Nifty])</f>
        <v>2.8281751486664208</v>
      </c>
      <c r="I37">
        <v>19.8190896349127</v>
      </c>
      <c r="J37">
        <f>(Table2[[#This Row],[1M Return vs Nifty]]-AVERAGE(Table2[1M Return vs Nifty]))/_xlfn.STDEV.P(Table2[1M Return vs Nifty])</f>
        <v>2.4255603342886278</v>
      </c>
      <c r="K37">
        <v>65.192615584848895</v>
      </c>
      <c r="L37">
        <f>(Table2[[#This Row],[6M Return vs Nifty]]-AVERAGE(Table2[6M Return vs Nifty]))/_xlfn.STDEV.P(Table2[6M Return vs Nifty])</f>
        <v>2.1944855640021679</v>
      </c>
      <c r="M37">
        <v>-2.92186137483692</v>
      </c>
      <c r="N37">
        <f>(Table2[[#This Row],[1W Return vs Nifty]]-AVERAGE(Table2[1W Return vs Nifty]))/_xlfn.STDEV.P(Table2[1W Return vs Nifty])</f>
        <v>0.35492453567258975</v>
      </c>
      <c r="O37">
        <v>1519.59</v>
      </c>
      <c r="P37">
        <v>1397.1451546282401</v>
      </c>
      <c r="Q37">
        <v>1044.8915492804199</v>
      </c>
      <c r="R37">
        <v>46.927510747015397</v>
      </c>
      <c r="S37" s="1">
        <f>(Table2[[#This Row],[Close Price]]-Table2[[#This Row],[20D EMA]])/Table2[[#This Row],[20D EMA]]</f>
        <v>1.020670049157996E-2</v>
      </c>
      <c r="T37" s="1">
        <f>(Table2[[#This Row],[Close Price]]-Table2[[#This Row],[50D EMA]])/Table2[[#This Row],[50D EMA]]</f>
        <v>9.8740524500811486E-2</v>
      </c>
      <c r="U37" s="1">
        <f>(Table2[[#This Row],[Close Price]]-Table2[[#This Row],[200D EMA]])/Table2[[#This Row],[200D EMA]]</f>
        <v>0.46914768432874143</v>
      </c>
      <c r="V37">
        <v>0.887250592245443</v>
      </c>
      <c r="W37">
        <v>1528.75</v>
      </c>
      <c r="X37">
        <v>1619.85</v>
      </c>
      <c r="Y37">
        <v>1516.2</v>
      </c>
      <c r="Z37">
        <v>1672</v>
      </c>
      <c r="AA37">
        <v>1373.4</v>
      </c>
      <c r="AB37">
        <v>1675</v>
      </c>
      <c r="AC37" s="1">
        <f>(Table2[[#This Row],[Close Price]]/Table2[[#This Row],[Day Low]])-1</f>
        <v>4.1537203597710182E-3</v>
      </c>
      <c r="AD37" s="1">
        <f>(Table2[[#This Row],[Day High]]/Table2[[#This Row],[Close Price]])-1</f>
        <v>5.5208129763533398E-2</v>
      </c>
      <c r="AE37" s="1">
        <f>(Table2[[#This Row],[Close Price]]/Table2[[#This Row],[Current Week Low]])-1</f>
        <v>1.2465373961218829E-2</v>
      </c>
      <c r="AF37" s="1">
        <f>(Table2[[#This Row],[Current Week High]]/Table2[[#This Row],[Close Price]])-1</f>
        <v>8.9179857989707623E-2</v>
      </c>
      <c r="AG37" s="1">
        <f>(Table2[[#This Row],[Close Price]]/Table2[[#This Row],[Current Month Low]])-1</f>
        <v>0.11773700305810375</v>
      </c>
      <c r="AH37" s="1">
        <f>(Table2[[#This Row],[Current Month High]]/Table2[[#This Row],[Close Price]])-1</f>
        <v>9.1134128069832565E-2</v>
      </c>
      <c r="AI37">
        <v>9.1134128069832503</v>
      </c>
      <c r="AJ37">
        <v>228.71520342612399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0.38</v>
      </c>
      <c r="AM37" t="s">
        <v>3156</v>
      </c>
      <c r="AN37">
        <v>6.32</v>
      </c>
      <c r="AO37" t="s">
        <v>3156</v>
      </c>
      <c r="AP37">
        <v>0.12624746666549799</v>
      </c>
      <c r="AQ37">
        <f>(Table2[[#This Row],[Sharpe Ratio]]-AVERAGE(Table2[Sharpe Ratio]))/_xlfn.STDEV.P(Table2[Sharpe Ratio])</f>
        <v>0.78431413790033733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8.5874597205301431</v>
      </c>
      <c r="AS37">
        <f>_xlfn.RANK.AVG(Table2[[#This Row],[1Y Return vs Nifty Z-Score]],Table2[1Y Return vs Nifty Z-Score])</f>
        <v>13</v>
      </c>
      <c r="AT37">
        <f>_xlfn.RANK.AVG(Table2[[#This Row],[6M Return vs Nifty Z-Score]],Table2[6M Return vs Nifty Z-Score])</f>
        <v>28</v>
      </c>
      <c r="AU37">
        <f>_xlfn.RANK.AVG(Table2[[#This Row],[Sharpe Ratio Z-Score]],Table2[Sharpe Ratio Z-Score])</f>
        <v>154</v>
      </c>
      <c r="AV37">
        <f>(Table2[[#This Row],[Rank 1Y]]+Table2[[#This Row],[Rank 6M]]+Table2[[#This Row],[Rank Sharpe]])/3</f>
        <v>65</v>
      </c>
    </row>
    <row r="38" spans="1:48" x14ac:dyDescent="0.3">
      <c r="A38" t="s">
        <v>896</v>
      </c>
      <c r="B38" t="s">
        <v>897</v>
      </c>
      <c r="C38" t="s">
        <v>3124</v>
      </c>
      <c r="D38" t="s">
        <v>277</v>
      </c>
      <c r="E38">
        <v>16644.21352338</v>
      </c>
      <c r="F38">
        <v>440.95</v>
      </c>
      <c r="G38">
        <v>106.395718120833</v>
      </c>
      <c r="H38">
        <f>(Table2[[#This Row],[1Y Return vs Nifty]]-AVERAGE(Table2[1Y Return vs Nifty]))/_xlfn.STDEV.P(Table2[1Y Return vs Nifty])</f>
        <v>1.4044654833699348</v>
      </c>
      <c r="I38">
        <v>-7.5093648581498904</v>
      </c>
      <c r="J38">
        <f>(Table2[[#This Row],[1M Return vs Nifty]]-AVERAGE(Table2[1M Return vs Nifty]))/_xlfn.STDEV.P(Table2[1M Return vs Nifty])</f>
        <v>-0.71836275505606439</v>
      </c>
      <c r="K38">
        <v>57.419235595992099</v>
      </c>
      <c r="L38">
        <f>(Table2[[#This Row],[6M Return vs Nifty]]-AVERAGE(Table2[6M Return vs Nifty]))/_xlfn.STDEV.P(Table2[6M Return vs Nifty])</f>
        <v>1.9199501190363744</v>
      </c>
      <c r="M38">
        <v>-7.6595953215710804</v>
      </c>
      <c r="N38">
        <f>(Table2[[#This Row],[1W Return vs Nifty]]-AVERAGE(Table2[1W Return vs Nifty]))/_xlfn.STDEV.P(Table2[1W Return vs Nifty])</f>
        <v>-0.59516584592169441</v>
      </c>
      <c r="O38">
        <v>488.6</v>
      </c>
      <c r="P38">
        <v>471.19402419289997</v>
      </c>
      <c r="Q38">
        <v>353.71327026399598</v>
      </c>
      <c r="R38">
        <v>28.493430284977698</v>
      </c>
      <c r="S38" s="1">
        <f>(Table2[[#This Row],[Close Price]]-Table2[[#This Row],[20D EMA]])/Table2[[#This Row],[20D EMA]]</f>
        <v>-9.7523536635284555E-2</v>
      </c>
      <c r="T38" s="1">
        <f>(Table2[[#This Row],[Close Price]]-Table2[[#This Row],[50D EMA]])/Table2[[#This Row],[50D EMA]]</f>
        <v>-6.4185924778448644E-2</v>
      </c>
      <c r="U38" s="1">
        <f>(Table2[[#This Row],[Close Price]]-Table2[[#This Row],[200D EMA]])/Table2[[#This Row],[200D EMA]]</f>
        <v>0.24663120405659184</v>
      </c>
      <c r="V38">
        <v>0.25667818706926099</v>
      </c>
      <c r="W38">
        <v>439</v>
      </c>
      <c r="X38">
        <v>457.95</v>
      </c>
      <c r="Y38">
        <v>433.3</v>
      </c>
      <c r="Z38">
        <v>489.5</v>
      </c>
      <c r="AA38">
        <v>433.3</v>
      </c>
      <c r="AB38">
        <v>577.54999999999995</v>
      </c>
      <c r="AC38" s="1">
        <f>(Table2[[#This Row],[Close Price]]/Table2[[#This Row],[Day Low]])-1</f>
        <v>4.4419134396354032E-3</v>
      </c>
      <c r="AD38" s="1">
        <f>(Table2[[#This Row],[Day High]]/Table2[[#This Row],[Close Price]])-1</f>
        <v>3.8553123936954314E-2</v>
      </c>
      <c r="AE38" s="1">
        <f>(Table2[[#This Row],[Close Price]]/Table2[[#This Row],[Current Week Low]])-1</f>
        <v>1.7655204246480372E-2</v>
      </c>
      <c r="AF38" s="1">
        <f>(Table2[[#This Row],[Current Week High]]/Table2[[#This Row],[Close Price]])-1</f>
        <v>0.11010318630230187</v>
      </c>
      <c r="AG38" s="1">
        <f>(Table2[[#This Row],[Close Price]]/Table2[[#This Row],[Current Month Low]])-1</f>
        <v>1.7655204246480372E-2</v>
      </c>
      <c r="AH38" s="1">
        <f>(Table2[[#This Row],[Current Month High]]/Table2[[#This Row],[Close Price]])-1</f>
        <v>0.30978568998752687</v>
      </c>
      <c r="AI38">
        <v>32.532033110329898</v>
      </c>
      <c r="AJ38">
        <v>142.280219780219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0.17</v>
      </c>
      <c r="AM38" t="s">
        <v>3156</v>
      </c>
      <c r="AN38">
        <v>-11.77</v>
      </c>
      <c r="AO38" t="s">
        <v>3155</v>
      </c>
      <c r="AP38">
        <v>0.14905070462474901</v>
      </c>
      <c r="AQ38">
        <f>(Table2[[#This Row],[Sharpe Ratio]]-AVERAGE(Table2[Sharpe Ratio]))/_xlfn.STDEV.P(Table2[Sharpe Ratio])</f>
        <v>1.0531334218300588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3.0640204232586097</v>
      </c>
      <c r="AS38">
        <f>_xlfn.RANK.AVG(Table2[[#This Row],[1Y Return vs Nifty Z-Score]],Table2[1Y Return vs Nifty Z-Score])</f>
        <v>62</v>
      </c>
      <c r="AT38">
        <f>_xlfn.RANK.AVG(Table2[[#This Row],[6M Return vs Nifty Z-Score]],Table2[6M Return vs Nifty Z-Score])</f>
        <v>35</v>
      </c>
      <c r="AU38">
        <f>_xlfn.RANK.AVG(Table2[[#This Row],[Sharpe Ratio Z-Score]],Table2[Sharpe Ratio Z-Score])</f>
        <v>102</v>
      </c>
      <c r="AV38">
        <f>(Table2[[#This Row],[Rank 1Y]]+Table2[[#This Row],[Rank 6M]]+Table2[[#This Row],[Rank Sharpe]])/3</f>
        <v>66.333333333333329</v>
      </c>
    </row>
    <row r="39" spans="1:48" x14ac:dyDescent="0.3">
      <c r="A39" t="s">
        <v>1468</v>
      </c>
      <c r="B39" t="s">
        <v>1469</v>
      </c>
      <c r="C39" t="s">
        <v>3123</v>
      </c>
      <c r="D39" t="s">
        <v>135</v>
      </c>
      <c r="E39">
        <v>6778.36281495</v>
      </c>
      <c r="F39">
        <v>229.7</v>
      </c>
      <c r="G39">
        <v>122.18624778716401</v>
      </c>
      <c r="H39">
        <f>(Table2[[#This Row],[1Y Return vs Nifty]]-AVERAGE(Table2[1Y Return vs Nifty]))/_xlfn.STDEV.P(Table2[1Y Return vs Nifty])</f>
        <v>1.6743958417909086</v>
      </c>
      <c r="I39">
        <v>1.9687664303432999</v>
      </c>
      <c r="J39">
        <f>(Table2[[#This Row],[1M Return vs Nifty]]-AVERAGE(Table2[1M Return vs Nifty]))/_xlfn.STDEV.P(Table2[1M Return vs Nifty])</f>
        <v>0.37202147465947027</v>
      </c>
      <c r="K39">
        <v>34.827954246096503</v>
      </c>
      <c r="L39">
        <f>(Table2[[#This Row],[6M Return vs Nifty]]-AVERAGE(Table2[6M Return vs Nifty]))/_xlfn.STDEV.P(Table2[6M Return vs Nifty])</f>
        <v>1.1220851636846743</v>
      </c>
      <c r="M39">
        <v>-3.8545171048335498</v>
      </c>
      <c r="N39">
        <f>(Table2[[#This Row],[1W Return vs Nifty]]-AVERAGE(Table2[1W Return vs Nifty]))/_xlfn.STDEV.P(Table2[1W Return vs Nifty])</f>
        <v>0.16789266592831892</v>
      </c>
      <c r="O39">
        <v>246.66</v>
      </c>
      <c r="P39">
        <v>238.75745179961601</v>
      </c>
      <c r="Q39">
        <v>191.414011070756</v>
      </c>
      <c r="R39">
        <v>27.023634442480901</v>
      </c>
      <c r="S39" s="1">
        <f>(Table2[[#This Row],[Close Price]]-Table2[[#This Row],[20D EMA]])/Table2[[#This Row],[20D EMA]]</f>
        <v>-6.8758615097705381E-2</v>
      </c>
      <c r="T39" s="1">
        <f>(Table2[[#This Row],[Close Price]]-Table2[[#This Row],[50D EMA]])/Table2[[#This Row],[50D EMA]]</f>
        <v>-3.7935786847054065E-2</v>
      </c>
      <c r="U39" s="1">
        <f>(Table2[[#This Row],[Close Price]]-Table2[[#This Row],[200D EMA]])/Table2[[#This Row],[200D EMA]]</f>
        <v>0.20001664828543614</v>
      </c>
      <c r="V39">
        <v>0.64794436697573099</v>
      </c>
      <c r="W39">
        <v>228.7</v>
      </c>
      <c r="X39">
        <v>242</v>
      </c>
      <c r="Y39">
        <v>226.2</v>
      </c>
      <c r="Z39">
        <v>253</v>
      </c>
      <c r="AA39">
        <v>226.2</v>
      </c>
      <c r="AB39">
        <v>269.95</v>
      </c>
      <c r="AC39" s="1">
        <f>(Table2[[#This Row],[Close Price]]/Table2[[#This Row],[Day Low]])-1</f>
        <v>4.3725404459991069E-3</v>
      </c>
      <c r="AD39" s="1">
        <f>(Table2[[#This Row],[Day High]]/Table2[[#This Row],[Close Price]])-1</f>
        <v>5.3548106225511649E-2</v>
      </c>
      <c r="AE39" s="1">
        <f>(Table2[[#This Row],[Close Price]]/Table2[[#This Row],[Current Week Low]])-1</f>
        <v>1.5473032714411916E-2</v>
      </c>
      <c r="AF39" s="1">
        <f>(Table2[[#This Row],[Current Week High]]/Table2[[#This Row],[Close Price]])-1</f>
        <v>0.10143665650848943</v>
      </c>
      <c r="AG39" s="1">
        <f>(Table2[[#This Row],[Close Price]]/Table2[[#This Row],[Current Month Low]])-1</f>
        <v>1.5473032714411916E-2</v>
      </c>
      <c r="AH39" s="1">
        <f>(Table2[[#This Row],[Current Month High]]/Table2[[#This Row],[Close Price]])-1</f>
        <v>0.1752285589899869</v>
      </c>
      <c r="AI39">
        <v>17.5228558989986</v>
      </c>
      <c r="AJ39">
        <v>163.11569301259999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</v>
      </c>
      <c r="AM39" t="s">
        <v>3156</v>
      </c>
      <c r="AN39">
        <v>-12.11</v>
      </c>
      <c r="AO39" t="s">
        <v>3155</v>
      </c>
      <c r="AP39">
        <v>0.166074416334348</v>
      </c>
      <c r="AQ39">
        <f>(Table2[[#This Row],[Sharpe Ratio]]-AVERAGE(Table2[Sharpe Ratio]))/_xlfn.STDEV.P(Table2[Sharpe Ratio])</f>
        <v>1.2538199208166583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4.5902150668800301</v>
      </c>
      <c r="AS39">
        <f>_xlfn.RANK.AVG(Table2[[#This Row],[1Y Return vs Nifty Z-Score]],Table2[1Y Return vs Nifty Z-Score])</f>
        <v>45</v>
      </c>
      <c r="AT39">
        <f>_xlfn.RANK.AVG(Table2[[#This Row],[6M Return vs Nifty Z-Score]],Table2[6M Return vs Nifty Z-Score])</f>
        <v>81</v>
      </c>
      <c r="AU39">
        <f>_xlfn.RANK.AVG(Table2[[#This Row],[Sharpe Ratio Z-Score]],Table2[Sharpe Ratio Z-Score])</f>
        <v>80</v>
      </c>
      <c r="AV39">
        <f>(Table2[[#This Row],[Rank 1Y]]+Table2[[#This Row],[Rank 6M]]+Table2[[#This Row],[Rank Sharpe]])/3</f>
        <v>68.666666666666671</v>
      </c>
    </row>
    <row r="40" spans="1:48" x14ac:dyDescent="0.3">
      <c r="A40" t="s">
        <v>463</v>
      </c>
      <c r="B40" t="s">
        <v>464</v>
      </c>
      <c r="C40" t="s">
        <v>3114</v>
      </c>
      <c r="D40" t="s">
        <v>51</v>
      </c>
      <c r="E40">
        <v>47253.81766298</v>
      </c>
      <c r="F40">
        <v>1674.55</v>
      </c>
      <c r="G40">
        <v>96.494010176836795</v>
      </c>
      <c r="H40">
        <f>(Table2[[#This Row],[1Y Return vs Nifty]]-AVERAGE(Table2[1Y Return vs Nifty]))/_xlfn.STDEV.P(Table2[1Y Return vs Nifty])</f>
        <v>1.2352012705296491</v>
      </c>
      <c r="I40">
        <v>4.3097094543027596</v>
      </c>
      <c r="J40">
        <f>(Table2[[#This Row],[1M Return vs Nifty]]-AVERAGE(Table2[1M Return vs Nifty]))/_xlfn.STDEV.P(Table2[1M Return vs Nifty])</f>
        <v>0.6413285013606993</v>
      </c>
      <c r="K40">
        <v>47.446951181957701</v>
      </c>
      <c r="L40">
        <f>(Table2[[#This Row],[6M Return vs Nifty]]-AVERAGE(Table2[6M Return vs Nifty]))/_xlfn.STDEV.P(Table2[6M Return vs Nifty])</f>
        <v>1.5677551224123878</v>
      </c>
      <c r="M40">
        <v>-4.1384980838643397</v>
      </c>
      <c r="N40">
        <f>(Table2[[#This Row],[1W Return vs Nifty]]-AVERAGE(Table2[1W Return vs Nifty]))/_xlfn.STDEV.P(Table2[1W Return vs Nifty])</f>
        <v>0.11094400655523048</v>
      </c>
      <c r="O40">
        <v>1717.4</v>
      </c>
      <c r="P40">
        <v>1660.41179512809</v>
      </c>
      <c r="Q40">
        <v>1315.6274139028801</v>
      </c>
      <c r="R40">
        <v>33.616787966402597</v>
      </c>
      <c r="S40" s="1">
        <f>(Table2[[#This Row],[Close Price]]-Table2[[#This Row],[20D EMA]])/Table2[[#This Row],[20D EMA]]</f>
        <v>-2.4950506579713597E-2</v>
      </c>
      <c r="T40" s="1">
        <f>(Table2[[#This Row],[Close Price]]-Table2[[#This Row],[50D EMA]])/Table2[[#This Row],[50D EMA]]</f>
        <v>8.5148786062551728E-3</v>
      </c>
      <c r="U40" s="1">
        <f>(Table2[[#This Row],[Close Price]]-Table2[[#This Row],[200D EMA]])/Table2[[#This Row],[200D EMA]]</f>
        <v>0.272814766782912</v>
      </c>
      <c r="V40">
        <v>0.52405285034837501</v>
      </c>
      <c r="W40">
        <v>1651.25</v>
      </c>
      <c r="X40">
        <v>1692.45</v>
      </c>
      <c r="Y40">
        <v>1651.25</v>
      </c>
      <c r="Z40">
        <v>1756.85</v>
      </c>
      <c r="AA40">
        <v>1629.95</v>
      </c>
      <c r="AB40">
        <v>1830.95</v>
      </c>
      <c r="AC40" s="1">
        <f>(Table2[[#This Row],[Close Price]]/Table2[[#This Row],[Day Low]])-1</f>
        <v>1.4110522331566955E-2</v>
      </c>
      <c r="AD40" s="1">
        <f>(Table2[[#This Row],[Day High]]/Table2[[#This Row],[Close Price]])-1</f>
        <v>1.0689438953748853E-2</v>
      </c>
      <c r="AE40" s="1">
        <f>(Table2[[#This Row],[Close Price]]/Table2[[#This Row],[Current Week Low]])-1</f>
        <v>1.4110522331566955E-2</v>
      </c>
      <c r="AF40" s="1">
        <f>(Table2[[#This Row],[Current Week High]]/Table2[[#This Row],[Close Price]])-1</f>
        <v>4.9147532172822528E-2</v>
      </c>
      <c r="AG40" s="1">
        <f>(Table2[[#This Row],[Close Price]]/Table2[[#This Row],[Current Month Low]])-1</f>
        <v>2.7362802539955267E-2</v>
      </c>
      <c r="AH40" s="1">
        <f>(Table2[[#This Row],[Current Month High]]/Table2[[#This Row],[Close Price]])-1</f>
        <v>9.3398226389179273E-2</v>
      </c>
      <c r="AI40">
        <v>9.3398226389179193</v>
      </c>
      <c r="AJ40">
        <v>131.900013848497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0.12</v>
      </c>
      <c r="AM40" t="s">
        <v>3156</v>
      </c>
      <c r="AN40">
        <v>-3.46</v>
      </c>
      <c r="AO40" t="s">
        <v>3155</v>
      </c>
      <c r="AP40">
        <v>0.16522365132559499</v>
      </c>
      <c r="AQ40">
        <f>(Table2[[#This Row],[Sharpe Ratio]]-AVERAGE(Table2[Sharpe Ratio]))/_xlfn.STDEV.P(Table2[Sharpe Ratio])</f>
        <v>1.2437905538971825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4.7990194547551486</v>
      </c>
      <c r="AS40">
        <f>_xlfn.RANK.AVG(Table2[[#This Row],[1Y Return vs Nifty Z-Score]],Table2[1Y Return vs Nifty Z-Score])</f>
        <v>73</v>
      </c>
      <c r="AT40">
        <f>_xlfn.RANK.AVG(Table2[[#This Row],[6M Return vs Nifty Z-Score]],Table2[6M Return vs Nifty Z-Score])</f>
        <v>55</v>
      </c>
      <c r="AU40">
        <f>_xlfn.RANK.AVG(Table2[[#This Row],[Sharpe Ratio Z-Score]],Table2[Sharpe Ratio Z-Score])</f>
        <v>84</v>
      </c>
      <c r="AV40">
        <f>(Table2[[#This Row],[Rank 1Y]]+Table2[[#This Row],[Rank 6M]]+Table2[[#This Row],[Rank Sharpe]])/3</f>
        <v>70.666666666666671</v>
      </c>
    </row>
    <row r="41" spans="1:48" x14ac:dyDescent="0.3">
      <c r="A41" t="s">
        <v>1032</v>
      </c>
      <c r="B41" t="s">
        <v>1033</v>
      </c>
      <c r="C41" t="s">
        <v>3121</v>
      </c>
      <c r="D41" t="s">
        <v>163</v>
      </c>
      <c r="E41">
        <v>12794.160537600001</v>
      </c>
      <c r="F41">
        <v>12646.05</v>
      </c>
      <c r="G41">
        <v>161.264541769342</v>
      </c>
      <c r="H41">
        <f>(Table2[[#This Row],[1Y Return vs Nifty]]-AVERAGE(Table2[1Y Return vs Nifty]))/_xlfn.STDEV.P(Table2[1Y Return vs Nifty])</f>
        <v>2.3424176323190067</v>
      </c>
      <c r="I41">
        <v>-0.14057248452044199</v>
      </c>
      <c r="J41">
        <f>(Table2[[#This Row],[1M Return vs Nifty]]-AVERAGE(Table2[1M Return vs Nifty]))/_xlfn.STDEV.P(Table2[1M Return vs Nifty])</f>
        <v>0.1293586735348459</v>
      </c>
      <c r="K41">
        <v>17.502030834934999</v>
      </c>
      <c r="L41">
        <f>(Table2[[#This Row],[6M Return vs Nifty]]-AVERAGE(Table2[6M Return vs Nifty]))/_xlfn.STDEV.P(Table2[6M Return vs Nifty])</f>
        <v>0.51017887582211219</v>
      </c>
      <c r="M41">
        <v>-6.91852173526238</v>
      </c>
      <c r="N41">
        <f>(Table2[[#This Row],[1W Return vs Nifty]]-AVERAGE(Table2[1W Return vs Nifty]))/_xlfn.STDEV.P(Table2[1W Return vs Nifty])</f>
        <v>-0.44655326144112795</v>
      </c>
      <c r="O41">
        <v>13253.11</v>
      </c>
      <c r="P41">
        <v>13247.9397141544</v>
      </c>
      <c r="Q41">
        <v>11007.3927332938</v>
      </c>
      <c r="R41">
        <v>36.470090000211798</v>
      </c>
      <c r="S41" s="1">
        <f>(Table2[[#This Row],[Close Price]]-Table2[[#This Row],[20D EMA]])/Table2[[#This Row],[20D EMA]]</f>
        <v>-4.5805097822322553E-2</v>
      </c>
      <c r="T41" s="1">
        <f>(Table2[[#This Row],[Close Price]]-Table2[[#This Row],[50D EMA]])/Table2[[#This Row],[50D EMA]]</f>
        <v>-4.5432703283766279E-2</v>
      </c>
      <c r="U41" s="1">
        <f>(Table2[[#This Row],[Close Price]]-Table2[[#This Row],[200D EMA]])/Table2[[#This Row],[200D EMA]]</f>
        <v>0.14886879267510747</v>
      </c>
      <c r="V41">
        <v>0.83434166106183005</v>
      </c>
      <c r="W41">
        <v>12535.1</v>
      </c>
      <c r="X41">
        <v>13162</v>
      </c>
      <c r="Y41">
        <v>12535.1</v>
      </c>
      <c r="Z41">
        <v>13464.25</v>
      </c>
      <c r="AA41">
        <v>11396.35</v>
      </c>
      <c r="AB41">
        <v>14280</v>
      </c>
      <c r="AC41" s="1">
        <f>(Table2[[#This Row],[Close Price]]/Table2[[#This Row],[Day Low]])-1</f>
        <v>8.8511459820821425E-3</v>
      </c>
      <c r="AD41" s="1">
        <f>(Table2[[#This Row],[Day High]]/Table2[[#This Row],[Close Price]])-1</f>
        <v>4.0799300967495844E-2</v>
      </c>
      <c r="AE41" s="1">
        <f>(Table2[[#This Row],[Close Price]]/Table2[[#This Row],[Current Week Low]])-1</f>
        <v>8.8511459820821425E-3</v>
      </c>
      <c r="AF41" s="1">
        <f>(Table2[[#This Row],[Current Week High]]/Table2[[#This Row],[Close Price]])-1</f>
        <v>6.4700044677982405E-2</v>
      </c>
      <c r="AG41" s="1">
        <f>(Table2[[#This Row],[Close Price]]/Table2[[#This Row],[Current Month Low]])-1</f>
        <v>0.10965791678914738</v>
      </c>
      <c r="AH41" s="1">
        <f>(Table2[[#This Row],[Current Month High]]/Table2[[#This Row],[Close Price]])-1</f>
        <v>0.12920635297187655</v>
      </c>
      <c r="AI41">
        <v>17.032591204368099</v>
      </c>
      <c r="AJ41">
        <v>196.455488483853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</v>
      </c>
      <c r="AM41" t="s">
        <v>3157</v>
      </c>
      <c r="AN41">
        <v>-1.01</v>
      </c>
      <c r="AO41" t="s">
        <v>3155</v>
      </c>
      <c r="AP41">
        <v>0.22319535149516601</v>
      </c>
      <c r="AQ41">
        <f>(Table2[[#This Row],[Sharpe Ratio]]-AVERAGE(Table2[Sharpe Ratio]))/_xlfn.STDEV.P(Table2[Sharpe Ratio])</f>
        <v>1.9271983644730648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4.4626002847079009</v>
      </c>
      <c r="AS41">
        <f>_xlfn.RANK.AVG(Table2[[#This Row],[1Y Return vs Nifty Z-Score]],Table2[1Y Return vs Nifty Z-Score])</f>
        <v>25</v>
      </c>
      <c r="AT41">
        <f>_xlfn.RANK.AVG(Table2[[#This Row],[6M Return vs Nifty Z-Score]],Table2[6M Return vs Nifty Z-Score])</f>
        <v>170</v>
      </c>
      <c r="AU41">
        <f>_xlfn.RANK.AVG(Table2[[#This Row],[Sharpe Ratio Z-Score]],Table2[Sharpe Ratio Z-Score])</f>
        <v>18</v>
      </c>
      <c r="AV41">
        <f>(Table2[[#This Row],[Rank 1Y]]+Table2[[#This Row],[Rank 6M]]+Table2[[#This Row],[Rank Sharpe]])/3</f>
        <v>71</v>
      </c>
    </row>
    <row r="42" spans="1:48" x14ac:dyDescent="0.3">
      <c r="A42" t="s">
        <v>875</v>
      </c>
      <c r="B42" t="s">
        <v>876</v>
      </c>
      <c r="C42" t="s">
        <v>3114</v>
      </c>
      <c r="D42" t="s">
        <v>51</v>
      </c>
      <c r="E42">
        <v>17205.57142117</v>
      </c>
      <c r="F42">
        <v>1121.45</v>
      </c>
      <c r="G42">
        <v>376.576571431074</v>
      </c>
      <c r="H42">
        <f>(Table2[[#This Row],[1Y Return vs Nifty]]-AVERAGE(Table2[1Y Return vs Nifty]))/_xlfn.STDEV.P(Table2[1Y Return vs Nifty])</f>
        <v>6.0230575200906058</v>
      </c>
      <c r="I42">
        <v>11.7359951693462</v>
      </c>
      <c r="J42">
        <f>(Table2[[#This Row],[1M Return vs Nifty]]-AVERAGE(Table2[1M Return vs Nifty]))/_xlfn.STDEV.P(Table2[1M Return vs Nifty])</f>
        <v>1.4956640853038967</v>
      </c>
      <c r="K42">
        <v>88.454660719649596</v>
      </c>
      <c r="L42">
        <f>(Table2[[#This Row],[6M Return vs Nifty]]-AVERAGE(Table2[6M Return vs Nifty]))/_xlfn.STDEV.P(Table2[6M Return vs Nifty])</f>
        <v>3.0160401414255849</v>
      </c>
      <c r="M42">
        <v>-1.3362004040945501</v>
      </c>
      <c r="N42">
        <f>(Table2[[#This Row],[1W Return vs Nifty]]-AVERAGE(Table2[1W Return vs Nifty]))/_xlfn.STDEV.P(Table2[1W Return vs Nifty])</f>
        <v>0.67290803869522453</v>
      </c>
      <c r="O42">
        <v>1034.6199999999999</v>
      </c>
      <c r="P42">
        <v>989.95825737061898</v>
      </c>
      <c r="Q42">
        <v>747.15172137170498</v>
      </c>
      <c r="R42">
        <v>68.534690351713806</v>
      </c>
      <c r="S42" s="1">
        <f>(Table2[[#This Row],[Close Price]]-Table2[[#This Row],[20D EMA]])/Table2[[#This Row],[20D EMA]]</f>
        <v>8.3924532678664787E-2</v>
      </c>
      <c r="T42" s="1">
        <f>(Table2[[#This Row],[Close Price]]-Table2[[#This Row],[50D EMA]])/Table2[[#This Row],[50D EMA]]</f>
        <v>0.13282554254219772</v>
      </c>
      <c r="U42" s="1">
        <f>(Table2[[#This Row],[Close Price]]-Table2[[#This Row],[200D EMA]])/Table2[[#This Row],[200D EMA]]</f>
        <v>0.50096689590852617</v>
      </c>
      <c r="V42">
        <v>1.64478846189965</v>
      </c>
      <c r="W42">
        <v>1081.05</v>
      </c>
      <c r="X42">
        <v>1124.1500000000001</v>
      </c>
      <c r="Y42">
        <v>1013.5</v>
      </c>
      <c r="Z42">
        <v>1124.1500000000001</v>
      </c>
      <c r="AA42">
        <v>915</v>
      </c>
      <c r="AB42">
        <v>1126.5</v>
      </c>
      <c r="AC42" s="1">
        <f>(Table2[[#This Row],[Close Price]]/Table2[[#This Row],[Day Low]])-1</f>
        <v>3.7371074418389716E-2</v>
      </c>
      <c r="AD42" s="1">
        <f>(Table2[[#This Row],[Day High]]/Table2[[#This Row],[Close Price]])-1</f>
        <v>2.4075973070578627E-3</v>
      </c>
      <c r="AE42" s="1">
        <f>(Table2[[#This Row],[Close Price]]/Table2[[#This Row],[Current Week Low]])-1</f>
        <v>0.10651208682782443</v>
      </c>
      <c r="AF42" s="1">
        <f>(Table2[[#This Row],[Current Week High]]/Table2[[#This Row],[Close Price]])-1</f>
        <v>2.4075973070578627E-3</v>
      </c>
      <c r="AG42" s="1">
        <f>(Table2[[#This Row],[Close Price]]/Table2[[#This Row],[Current Month Low]])-1</f>
        <v>0.22562841530054656</v>
      </c>
      <c r="AH42" s="1">
        <f>(Table2[[#This Row],[Current Month High]]/Table2[[#This Row],[Close Price]])-1</f>
        <v>4.5030986669043482E-3</v>
      </c>
      <c r="AI42">
        <v>0.45030986669043399</v>
      </c>
      <c r="AJ42">
        <v>425.88511137162902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0.26</v>
      </c>
      <c r="AM42" t="s">
        <v>3156</v>
      </c>
      <c r="AN42">
        <v>17.18</v>
      </c>
      <c r="AO42" t="s">
        <v>3156</v>
      </c>
      <c r="AP42">
        <v>0.104508525198895</v>
      </c>
      <c r="AQ42">
        <f>(Table2[[#This Row],[Sharpe Ratio]]-AVERAGE(Table2[Sharpe Ratio]))/_xlfn.STDEV.P(Table2[Sharpe Ratio])</f>
        <v>0.52804146781351924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11.73571125332883</v>
      </c>
      <c r="AS42">
        <f>_xlfn.RANK.AVG(Table2[[#This Row],[1Y Return vs Nifty Z-Score]],Table2[1Y Return vs Nifty Z-Score])</f>
        <v>1</v>
      </c>
      <c r="AT42">
        <f>_xlfn.RANK.AVG(Table2[[#This Row],[6M Return vs Nifty Z-Score]],Table2[6M Return vs Nifty Z-Score])</f>
        <v>12</v>
      </c>
      <c r="AU42">
        <f>_xlfn.RANK.AVG(Table2[[#This Row],[Sharpe Ratio Z-Score]],Table2[Sharpe Ratio Z-Score])</f>
        <v>211</v>
      </c>
      <c r="AV42">
        <f>(Table2[[#This Row],[Rank 1Y]]+Table2[[#This Row],[Rank 6M]]+Table2[[#This Row],[Rank Sharpe]])/3</f>
        <v>74.666666666666671</v>
      </c>
    </row>
    <row r="43" spans="1:48" x14ac:dyDescent="0.3">
      <c r="A43" t="s">
        <v>281</v>
      </c>
      <c r="B43" t="s">
        <v>282</v>
      </c>
      <c r="C43" t="s">
        <v>3115</v>
      </c>
      <c r="D43" t="s">
        <v>80</v>
      </c>
      <c r="E43">
        <v>93946.162768480004</v>
      </c>
      <c r="F43">
        <v>1954.7</v>
      </c>
      <c r="G43">
        <v>150.07359580603</v>
      </c>
      <c r="H43">
        <f>(Table2[[#This Row],[1Y Return vs Nifty]]-AVERAGE(Table2[1Y Return vs Nifty]))/_xlfn.STDEV.P(Table2[1Y Return vs Nifty])</f>
        <v>2.1511146096352558</v>
      </c>
      <c r="I43">
        <v>10.8172823173536</v>
      </c>
      <c r="J43">
        <f>(Table2[[#This Row],[1M Return vs Nifty]]-AVERAGE(Table2[1M Return vs Nifty]))/_xlfn.STDEV.P(Table2[1M Return vs Nifty])</f>
        <v>1.3899734196063371</v>
      </c>
      <c r="K43">
        <v>20.1003630198847</v>
      </c>
      <c r="L43">
        <f>(Table2[[#This Row],[6M Return vs Nifty]]-AVERAGE(Table2[6M Return vs Nifty]))/_xlfn.STDEV.P(Table2[6M Return vs Nifty])</f>
        <v>0.60194517099701417</v>
      </c>
      <c r="M43">
        <v>1.56437409335175</v>
      </c>
      <c r="N43">
        <f>(Table2[[#This Row],[1W Return vs Nifty]]-AVERAGE(Table2[1W Return vs Nifty]))/_xlfn.STDEV.P(Table2[1W Return vs Nifty])</f>
        <v>1.2545801971795676</v>
      </c>
      <c r="O43">
        <v>1911.44</v>
      </c>
      <c r="P43">
        <v>1826.5140575676601</v>
      </c>
      <c r="Q43">
        <v>1496.48580981793</v>
      </c>
      <c r="R43">
        <v>59.284881322442097</v>
      </c>
      <c r="S43" s="1">
        <f>(Table2[[#This Row],[Close Price]]-Table2[[#This Row],[20D EMA]])/Table2[[#This Row],[20D EMA]]</f>
        <v>2.2632151676223157E-2</v>
      </c>
      <c r="T43" s="1">
        <f>(Table2[[#This Row],[Close Price]]-Table2[[#This Row],[50D EMA]])/Table2[[#This Row],[50D EMA]]</f>
        <v>7.0180649254374297E-2</v>
      </c>
      <c r="U43" s="1">
        <f>(Table2[[#This Row],[Close Price]]-Table2[[#This Row],[200D EMA]])/Table2[[#This Row],[200D EMA]]</f>
        <v>0.30619347485681719</v>
      </c>
      <c r="V43">
        <v>0.73958752292789898</v>
      </c>
      <c r="W43">
        <v>1945</v>
      </c>
      <c r="X43">
        <v>2005</v>
      </c>
      <c r="Y43">
        <v>1907.1</v>
      </c>
      <c r="Z43">
        <v>2037</v>
      </c>
      <c r="AA43">
        <v>1753.7</v>
      </c>
      <c r="AB43">
        <v>2037</v>
      </c>
      <c r="AC43" s="1">
        <f>(Table2[[#This Row],[Close Price]]/Table2[[#This Row],[Day Low]])-1</f>
        <v>4.9871465295630024E-3</v>
      </c>
      <c r="AD43" s="1">
        <f>(Table2[[#This Row],[Day High]]/Table2[[#This Row],[Close Price]])-1</f>
        <v>2.5732849030541738E-2</v>
      </c>
      <c r="AE43" s="1">
        <f>(Table2[[#This Row],[Close Price]]/Table2[[#This Row],[Current Week Low]])-1</f>
        <v>2.4959362382675376E-2</v>
      </c>
      <c r="AF43" s="1">
        <f>(Table2[[#This Row],[Current Week High]]/Table2[[#This Row],[Close Price]])-1</f>
        <v>4.2103647618560336E-2</v>
      </c>
      <c r="AG43" s="1">
        <f>(Table2[[#This Row],[Close Price]]/Table2[[#This Row],[Current Month Low]])-1</f>
        <v>0.11461481439242749</v>
      </c>
      <c r="AH43" s="1">
        <f>(Table2[[#This Row],[Current Month High]]/Table2[[#This Row],[Close Price]])-1</f>
        <v>4.2103647618560336E-2</v>
      </c>
      <c r="AI43">
        <v>4.21036476185603</v>
      </c>
      <c r="AJ43">
        <v>182.49150950213101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0.18</v>
      </c>
      <c r="AM43" t="s">
        <v>3156</v>
      </c>
      <c r="AN43">
        <v>7.6</v>
      </c>
      <c r="AO43" t="s">
        <v>3156</v>
      </c>
      <c r="AP43">
        <v>0.170463469447177</v>
      </c>
      <c r="AQ43">
        <f>(Table2[[#This Row],[Sharpe Ratio]]-AVERAGE(Table2[Sharpe Ratio]))/_xlfn.STDEV.P(Table2[Sharpe Ratio])</f>
        <v>1.3055609111544602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6.7031743085726347</v>
      </c>
      <c r="AS43">
        <f>_xlfn.RANK.AVG(Table2[[#This Row],[1Y Return vs Nifty Z-Score]],Table2[1Y Return vs Nifty Z-Score])</f>
        <v>31</v>
      </c>
      <c r="AT43">
        <f>_xlfn.RANK.AVG(Table2[[#This Row],[6M Return vs Nifty Z-Score]],Table2[6M Return vs Nifty Z-Score])</f>
        <v>154</v>
      </c>
      <c r="AU43">
        <f>_xlfn.RANK.AVG(Table2[[#This Row],[Sharpe Ratio Z-Score]],Table2[Sharpe Ratio Z-Score])</f>
        <v>71</v>
      </c>
      <c r="AV43">
        <f>(Table2[[#This Row],[Rank 1Y]]+Table2[[#This Row],[Rank 6M]]+Table2[[#This Row],[Rank Sharpe]])/3</f>
        <v>85.333333333333329</v>
      </c>
    </row>
    <row r="44" spans="1:48" x14ac:dyDescent="0.3">
      <c r="A44" t="s">
        <v>223</v>
      </c>
      <c r="B44" t="s">
        <v>224</v>
      </c>
      <c r="C44" t="s">
        <v>3121</v>
      </c>
      <c r="D44" t="s">
        <v>163</v>
      </c>
      <c r="E44">
        <v>112160.45633772</v>
      </c>
      <c r="F44">
        <v>733.8</v>
      </c>
      <c r="G44">
        <v>70.5312280043415</v>
      </c>
      <c r="H44">
        <f>(Table2[[#This Row],[1Y Return vs Nifty]]-AVERAGE(Table2[1Y Return vs Nifty]))/_xlfn.STDEV.P(Table2[1Y Return vs Nifty])</f>
        <v>0.79138188983019897</v>
      </c>
      <c r="I44">
        <v>1.1572051474869001</v>
      </c>
      <c r="J44">
        <f>(Table2[[#This Row],[1M Return vs Nifty]]-AVERAGE(Table2[1M Return vs Nifty]))/_xlfn.STDEV.P(Table2[1M Return vs Nifty])</f>
        <v>0.27865775164915019</v>
      </c>
      <c r="K44">
        <v>25.653904160107398</v>
      </c>
      <c r="L44">
        <f>(Table2[[#This Row],[6M Return vs Nifty]]-AVERAGE(Table2[6M Return vs Nifty]))/_xlfn.STDEV.P(Table2[6M Return vs Nifty])</f>
        <v>0.79808171523548832</v>
      </c>
      <c r="M44">
        <v>-10.092158017443699</v>
      </c>
      <c r="N44">
        <f>(Table2[[#This Row],[1W Return vs Nifty]]-AVERAGE(Table2[1W Return vs Nifty]))/_xlfn.STDEV.P(Table2[1W Return vs Nifty])</f>
        <v>-1.0829843781477968</v>
      </c>
      <c r="O44">
        <v>779.41</v>
      </c>
      <c r="P44">
        <v>753.95065835620596</v>
      </c>
      <c r="Q44">
        <v>638.14798650162004</v>
      </c>
      <c r="R44">
        <v>27.678857209296499</v>
      </c>
      <c r="S44" s="1">
        <f>(Table2[[#This Row],[Close Price]]-Table2[[#This Row],[20D EMA]])/Table2[[#This Row],[20D EMA]]</f>
        <v>-5.8518623061033365E-2</v>
      </c>
      <c r="T44" s="1">
        <f>(Table2[[#This Row],[Close Price]]-Table2[[#This Row],[50D EMA]])/Table2[[#This Row],[50D EMA]]</f>
        <v>-2.6726760077561702E-2</v>
      </c>
      <c r="U44" s="1">
        <f>(Table2[[#This Row],[Close Price]]-Table2[[#This Row],[200D EMA]])/Table2[[#This Row],[200D EMA]]</f>
        <v>0.14989001849359762</v>
      </c>
      <c r="V44">
        <v>1.59889536267415</v>
      </c>
      <c r="W44">
        <v>723.1</v>
      </c>
      <c r="X44">
        <v>748.3</v>
      </c>
      <c r="Y44">
        <v>723.1</v>
      </c>
      <c r="Z44">
        <v>857.7</v>
      </c>
      <c r="AA44">
        <v>709.05</v>
      </c>
      <c r="AB44">
        <v>874.7</v>
      </c>
      <c r="AC44" s="1">
        <f>(Table2[[#This Row],[Close Price]]/Table2[[#This Row],[Day Low]])-1</f>
        <v>1.4797400082976031E-2</v>
      </c>
      <c r="AD44" s="1">
        <f>(Table2[[#This Row],[Day High]]/Table2[[#This Row],[Close Price]])-1</f>
        <v>1.9760152630144523E-2</v>
      </c>
      <c r="AE44" s="1">
        <f>(Table2[[#This Row],[Close Price]]/Table2[[#This Row],[Current Week Low]])-1</f>
        <v>1.4797400082976031E-2</v>
      </c>
      <c r="AF44" s="1">
        <f>(Table2[[#This Row],[Current Week High]]/Table2[[#This Row],[Close Price]])-1</f>
        <v>0.16884709730171732</v>
      </c>
      <c r="AG44" s="1">
        <f>(Table2[[#This Row],[Close Price]]/Table2[[#This Row],[Current Month Low]])-1</f>
        <v>3.4905859953458851E-2</v>
      </c>
      <c r="AH44" s="1">
        <f>(Table2[[#This Row],[Current Month High]]/Table2[[#This Row],[Close Price]])-1</f>
        <v>0.19201417279912802</v>
      </c>
      <c r="AI44">
        <v>19.2014172799128</v>
      </c>
      <c r="AJ44">
        <v>104.287305122494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0.12</v>
      </c>
      <c r="AM44" t="s">
        <v>3156</v>
      </c>
      <c r="AN44">
        <v>-5.97</v>
      </c>
      <c r="AO44" t="s">
        <v>3155</v>
      </c>
      <c r="AP44">
        <v>0.19487049288577701</v>
      </c>
      <c r="AQ44">
        <f>(Table2[[#This Row],[Sharpe Ratio]]-AVERAGE(Table2[Sharpe Ratio]))/_xlfn.STDEV.P(Table2[Sharpe Ratio])</f>
        <v>1.5932866532330596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2.3784236318001004</v>
      </c>
      <c r="AS44">
        <f>_xlfn.RANK.AVG(Table2[[#This Row],[1Y Return vs Nifty Z-Score]],Table2[1Y Return vs Nifty Z-Score])</f>
        <v>120</v>
      </c>
      <c r="AT44">
        <f>_xlfn.RANK.AVG(Table2[[#This Row],[6M Return vs Nifty Z-Score]],Table2[6M Return vs Nifty Z-Score])</f>
        <v>113</v>
      </c>
      <c r="AU44">
        <f>_xlfn.RANK.AVG(Table2[[#This Row],[Sharpe Ratio Z-Score]],Table2[Sharpe Ratio Z-Score])</f>
        <v>35</v>
      </c>
      <c r="AV44">
        <f>(Table2[[#This Row],[Rank 1Y]]+Table2[[#This Row],[Rank 6M]]+Table2[[#This Row],[Rank Sharpe]])/3</f>
        <v>89.333333333333329</v>
      </c>
    </row>
    <row r="45" spans="1:48" x14ac:dyDescent="0.3">
      <c r="A45" t="s">
        <v>600</v>
      </c>
      <c r="B45" t="s">
        <v>601</v>
      </c>
      <c r="C45" t="s">
        <v>3124</v>
      </c>
      <c r="D45" t="s">
        <v>166</v>
      </c>
      <c r="E45">
        <v>32037.433589600001</v>
      </c>
      <c r="F45">
        <v>7401.4</v>
      </c>
      <c r="G45">
        <v>168.47611956627699</v>
      </c>
      <c r="H45">
        <f>(Table2[[#This Row],[1Y Return vs Nifty]]-AVERAGE(Table2[1Y Return vs Nifty]))/_xlfn.STDEV.P(Table2[1Y Return vs Nifty])</f>
        <v>2.4656955603329123</v>
      </c>
      <c r="I45">
        <v>18.601771165033199</v>
      </c>
      <c r="J45">
        <f>(Table2[[#This Row],[1M Return vs Nifty]]-AVERAGE(Table2[1M Return vs Nifty]))/_xlfn.STDEV.P(Table2[1M Return vs Nifty])</f>
        <v>2.285517448017417</v>
      </c>
      <c r="K45">
        <v>98.254124948782504</v>
      </c>
      <c r="L45">
        <f>(Table2[[#This Row],[6M Return vs Nifty]]-AVERAGE(Table2[6M Return vs Nifty]))/_xlfn.STDEV.P(Table2[6M Return vs Nifty])</f>
        <v>3.3621315812404338</v>
      </c>
      <c r="M45">
        <v>-7.1394382929714801</v>
      </c>
      <c r="N45">
        <f>(Table2[[#This Row],[1W Return vs Nifty]]-AVERAGE(Table2[1W Return vs Nifty]))/_xlfn.STDEV.P(Table2[1W Return vs Nifty])</f>
        <v>-0.49085517855469185</v>
      </c>
      <c r="O45">
        <v>7735.24</v>
      </c>
      <c r="P45">
        <v>7241.5366315549099</v>
      </c>
      <c r="Q45">
        <v>5417.5453432430804</v>
      </c>
      <c r="R45">
        <v>37.356179011266804</v>
      </c>
      <c r="S45" s="1">
        <f>(Table2[[#This Row],[Close Price]]-Table2[[#This Row],[20D EMA]])/Table2[[#This Row],[20D EMA]]</f>
        <v>-4.3158324757861445E-2</v>
      </c>
      <c r="T45" s="1">
        <f>(Table2[[#This Row],[Close Price]]-Table2[[#This Row],[50D EMA]])/Table2[[#This Row],[50D EMA]]</f>
        <v>2.207589032257145E-2</v>
      </c>
      <c r="U45" s="1">
        <f>(Table2[[#This Row],[Close Price]]-Table2[[#This Row],[200D EMA]])/Table2[[#This Row],[200D EMA]]</f>
        <v>0.36619068804495386</v>
      </c>
      <c r="V45">
        <v>0.42909770327888502</v>
      </c>
      <c r="W45">
        <v>7376</v>
      </c>
      <c r="X45">
        <v>7677.9</v>
      </c>
      <c r="Y45">
        <v>7218.45</v>
      </c>
      <c r="Z45">
        <v>8112.15</v>
      </c>
      <c r="AA45">
        <v>7218.45</v>
      </c>
      <c r="AB45">
        <v>8750</v>
      </c>
      <c r="AC45" s="1">
        <f>(Table2[[#This Row],[Close Price]]/Table2[[#This Row],[Day Low]])-1</f>
        <v>3.4436008676788088E-3</v>
      </c>
      <c r="AD45" s="1">
        <f>(Table2[[#This Row],[Day High]]/Table2[[#This Row],[Close Price]])-1</f>
        <v>3.7357797173507734E-2</v>
      </c>
      <c r="AE45" s="1">
        <f>(Table2[[#This Row],[Close Price]]/Table2[[#This Row],[Current Week Low]])-1</f>
        <v>2.5344776233124922E-2</v>
      </c>
      <c r="AF45" s="1">
        <f>(Table2[[#This Row],[Current Week High]]/Table2[[#This Row],[Close Price]])-1</f>
        <v>9.6029129624125131E-2</v>
      </c>
      <c r="AG45" s="1">
        <f>(Table2[[#This Row],[Close Price]]/Table2[[#This Row],[Current Month Low]])-1</f>
        <v>2.5344776233124922E-2</v>
      </c>
      <c r="AH45" s="1">
        <f>(Table2[[#This Row],[Current Month High]]/Table2[[#This Row],[Close Price]])-1</f>
        <v>0.18220877131353541</v>
      </c>
      <c r="AI45">
        <v>18.2208771313535</v>
      </c>
      <c r="AJ45">
        <v>202.22748524878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0.31</v>
      </c>
      <c r="AM45" t="s">
        <v>3156</v>
      </c>
      <c r="AN45">
        <v>-13.14</v>
      </c>
      <c r="AO45" t="s">
        <v>3155</v>
      </c>
      <c r="AP45">
        <v>9.0362888548469994E-2</v>
      </c>
      <c r="AQ45">
        <f>(Table2[[#This Row],[Sharpe Ratio]]-AVERAGE(Table2[Sharpe Ratio]))/_xlfn.STDEV.P(Table2[Sharpe Ratio])</f>
        <v>0.36128357483829837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7.9837729858743698</v>
      </c>
      <c r="AS45">
        <f>_xlfn.RANK.AVG(Table2[[#This Row],[1Y Return vs Nifty Z-Score]],Table2[1Y Return vs Nifty Z-Score])</f>
        <v>21</v>
      </c>
      <c r="AT45">
        <f>_xlfn.RANK.AVG(Table2[[#This Row],[6M Return vs Nifty Z-Score]],Table2[6M Return vs Nifty Z-Score])</f>
        <v>7</v>
      </c>
      <c r="AU45">
        <f>_xlfn.RANK.AVG(Table2[[#This Row],[Sharpe Ratio Z-Score]],Table2[Sharpe Ratio Z-Score])</f>
        <v>249</v>
      </c>
      <c r="AV45">
        <f>(Table2[[#This Row],[Rank 1Y]]+Table2[[#This Row],[Rank 6M]]+Table2[[#This Row],[Rank Sharpe]])/3</f>
        <v>92.333333333333329</v>
      </c>
    </row>
    <row r="46" spans="1:48" x14ac:dyDescent="0.3">
      <c r="A46" t="s">
        <v>596</v>
      </c>
      <c r="B46" t="s">
        <v>597</v>
      </c>
      <c r="C46" t="s">
        <v>3114</v>
      </c>
      <c r="D46" t="s">
        <v>51</v>
      </c>
      <c r="E46">
        <v>32173.191964059999</v>
      </c>
      <c r="F46">
        <v>1250.0999999999999</v>
      </c>
      <c r="G46">
        <v>90.961843588922306</v>
      </c>
      <c r="H46">
        <f>(Table2[[#This Row],[1Y Return vs Nifty]]-AVERAGE(Table2[1Y Return vs Nifty]))/_xlfn.STDEV.P(Table2[1Y Return vs Nifty])</f>
        <v>1.1406319469239725</v>
      </c>
      <c r="I46">
        <v>5.1705771376240204</v>
      </c>
      <c r="J46">
        <f>(Table2[[#This Row],[1M Return vs Nifty]]-AVERAGE(Table2[1M Return vs Nifty]))/_xlfn.STDEV.P(Table2[1M Return vs Nifty])</f>
        <v>0.74036453675565517</v>
      </c>
      <c r="K46">
        <v>85.957171691519804</v>
      </c>
      <c r="L46">
        <f>(Table2[[#This Row],[6M Return vs Nifty]]-AVERAGE(Table2[6M Return vs Nifty]))/_xlfn.STDEV.P(Table2[6M Return vs Nifty])</f>
        <v>2.9278353627298714</v>
      </c>
      <c r="M46">
        <v>2.7001488541090999</v>
      </c>
      <c r="N46">
        <f>(Table2[[#This Row],[1W Return vs Nifty]]-AVERAGE(Table2[1W Return vs Nifty]))/_xlfn.STDEV.P(Table2[1W Return vs Nifty])</f>
        <v>1.4823449235203003</v>
      </c>
      <c r="O46">
        <v>1219.42</v>
      </c>
      <c r="P46">
        <v>1140.5788402092701</v>
      </c>
      <c r="Q46">
        <v>883.02466660652601</v>
      </c>
      <c r="R46">
        <v>64.5345639037551</v>
      </c>
      <c r="S46" s="1">
        <f>(Table2[[#This Row],[Close Price]]-Table2[[#This Row],[20D EMA]])/Table2[[#This Row],[20D EMA]]</f>
        <v>2.5159502058355477E-2</v>
      </c>
      <c r="T46" s="1">
        <f>(Table2[[#This Row],[Close Price]]-Table2[[#This Row],[50D EMA]])/Table2[[#This Row],[50D EMA]]</f>
        <v>9.6022436967737546E-2</v>
      </c>
      <c r="U46" s="1">
        <f>(Table2[[#This Row],[Close Price]]-Table2[[#This Row],[200D EMA]])/Table2[[#This Row],[200D EMA]]</f>
        <v>0.4157022417099045</v>
      </c>
      <c r="V46">
        <v>0.66983104691978301</v>
      </c>
      <c r="W46">
        <v>1244.5999999999999</v>
      </c>
      <c r="X46">
        <v>1269.9000000000001</v>
      </c>
      <c r="Y46">
        <v>1231.3</v>
      </c>
      <c r="Z46">
        <v>1307.75</v>
      </c>
      <c r="AA46">
        <v>1140.0999999999999</v>
      </c>
      <c r="AB46">
        <v>1307.75</v>
      </c>
      <c r="AC46" s="1">
        <f>(Table2[[#This Row],[Close Price]]/Table2[[#This Row],[Day Low]])-1</f>
        <v>4.4190904708341083E-3</v>
      </c>
      <c r="AD46" s="1">
        <f>(Table2[[#This Row],[Day High]]/Table2[[#This Row],[Close Price]])-1</f>
        <v>1.5838732901368058E-2</v>
      </c>
      <c r="AE46" s="1">
        <f>(Table2[[#This Row],[Close Price]]/Table2[[#This Row],[Current Week Low]])-1</f>
        <v>1.5268415495817367E-2</v>
      </c>
      <c r="AF46" s="1">
        <f>(Table2[[#This Row],[Current Week High]]/Table2[[#This Row],[Close Price]])-1</f>
        <v>4.6116310695144547E-2</v>
      </c>
      <c r="AG46" s="1">
        <f>(Table2[[#This Row],[Close Price]]/Table2[[#This Row],[Current Month Low]])-1</f>
        <v>9.6482764669765908E-2</v>
      </c>
      <c r="AH46" s="1">
        <f>(Table2[[#This Row],[Current Month High]]/Table2[[#This Row],[Close Price]])-1</f>
        <v>4.6116310695144547E-2</v>
      </c>
      <c r="AI46">
        <v>4.6116310695144502</v>
      </c>
      <c r="AJ46">
        <v>131.07208872458401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0.24</v>
      </c>
      <c r="AM46" t="s">
        <v>3156</v>
      </c>
      <c r="AN46">
        <v>6.14</v>
      </c>
      <c r="AO46" t="s">
        <v>3156</v>
      </c>
      <c r="AP46">
        <v>0.113300712659984</v>
      </c>
      <c r="AQ46">
        <f>(Table2[[#This Row],[Sharpe Ratio]]-AVERAGE(Table2[Sharpe Ratio]))/_xlfn.STDEV.P(Table2[Sharpe Ratio])</f>
        <v>0.63168944717896591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6.9228662171087656</v>
      </c>
      <c r="AS46">
        <f>_xlfn.RANK.AVG(Table2[[#This Row],[1Y Return vs Nifty Z-Score]],Table2[1Y Return vs Nifty Z-Score])</f>
        <v>88</v>
      </c>
      <c r="AT46">
        <f>_xlfn.RANK.AVG(Table2[[#This Row],[6M Return vs Nifty Z-Score]],Table2[6M Return vs Nifty Z-Score])</f>
        <v>13</v>
      </c>
      <c r="AU46">
        <f>_xlfn.RANK.AVG(Table2[[#This Row],[Sharpe Ratio Z-Score]],Table2[Sharpe Ratio Z-Score])</f>
        <v>180</v>
      </c>
      <c r="AV46">
        <f>(Table2[[#This Row],[Rank 1Y]]+Table2[[#This Row],[Rank 6M]]+Table2[[#This Row],[Rank Sharpe]])/3</f>
        <v>93.666666666666671</v>
      </c>
    </row>
    <row r="47" spans="1:48" x14ac:dyDescent="0.3">
      <c r="A47" t="s">
        <v>1567</v>
      </c>
      <c r="B47" t="s">
        <v>1568</v>
      </c>
      <c r="C47" t="s">
        <v>3116</v>
      </c>
      <c r="D47" t="s">
        <v>192</v>
      </c>
      <c r="E47">
        <v>5945.4290718900002</v>
      </c>
      <c r="F47">
        <v>2071.3000000000002</v>
      </c>
      <c r="G47">
        <v>100.923988724647</v>
      </c>
      <c r="H47">
        <f>(Table2[[#This Row],[1Y Return vs Nifty]]-AVERAGE(Table2[1Y Return vs Nifty]))/_xlfn.STDEV.P(Table2[1Y Return vs Nifty])</f>
        <v>1.3109293000812683</v>
      </c>
      <c r="I47">
        <v>-10.043205397686799</v>
      </c>
      <c r="J47">
        <f>(Table2[[#This Row],[1M Return vs Nifty]]-AVERAGE(Table2[1M Return vs Nifty]))/_xlfn.STDEV.P(Table2[1M Return vs Nifty])</f>
        <v>-1.0098611191143005</v>
      </c>
      <c r="K47">
        <v>30.295400826652301</v>
      </c>
      <c r="L47">
        <f>(Table2[[#This Row],[6M Return vs Nifty]]-AVERAGE(Table2[6M Return vs Nifty]))/_xlfn.STDEV.P(Table2[6M Return vs Nifty])</f>
        <v>0.96200723469855443</v>
      </c>
      <c r="M47">
        <v>-3.65911776415565</v>
      </c>
      <c r="N47">
        <f>(Table2[[#This Row],[1W Return vs Nifty]]-AVERAGE(Table2[1W Return vs Nifty]))/_xlfn.STDEV.P(Table2[1W Return vs Nifty])</f>
        <v>0.20707743996484085</v>
      </c>
      <c r="O47">
        <v>2215.17</v>
      </c>
      <c r="P47">
        <v>2320.8920429428899</v>
      </c>
      <c r="Q47">
        <v>1962.3152821932199</v>
      </c>
      <c r="R47">
        <v>19.903974253850201</v>
      </c>
      <c r="S47" s="1">
        <f>(Table2[[#This Row],[Close Price]]-Table2[[#This Row],[20D EMA]])/Table2[[#This Row],[20D EMA]]</f>
        <v>-6.4947611244283679E-2</v>
      </c>
      <c r="T47" s="1">
        <f>(Table2[[#This Row],[Close Price]]-Table2[[#This Row],[50D EMA]])/Table2[[#This Row],[50D EMA]]</f>
        <v>-0.10754142731533828</v>
      </c>
      <c r="U47" s="1">
        <f>(Table2[[#This Row],[Close Price]]-Table2[[#This Row],[200D EMA]])/Table2[[#This Row],[200D EMA]]</f>
        <v>5.5538841691622251E-2</v>
      </c>
      <c r="V47">
        <v>0.60229377751690305</v>
      </c>
      <c r="W47">
        <v>2060</v>
      </c>
      <c r="X47">
        <v>2150</v>
      </c>
      <c r="Y47">
        <v>2056</v>
      </c>
      <c r="Z47">
        <v>2159.9</v>
      </c>
      <c r="AA47">
        <v>2012.05</v>
      </c>
      <c r="AB47">
        <v>2480</v>
      </c>
      <c r="AC47" s="1">
        <f>(Table2[[#This Row],[Close Price]]/Table2[[#This Row],[Day Low]])-1</f>
        <v>5.4854368932040209E-3</v>
      </c>
      <c r="AD47" s="1">
        <f>(Table2[[#This Row],[Day High]]/Table2[[#This Row],[Close Price]])-1</f>
        <v>3.7995461787283302E-2</v>
      </c>
      <c r="AE47" s="1">
        <f>(Table2[[#This Row],[Close Price]]/Table2[[#This Row],[Current Week Low]])-1</f>
        <v>7.4416342412453318E-3</v>
      </c>
      <c r="AF47" s="1">
        <f>(Table2[[#This Row],[Current Week High]]/Table2[[#This Row],[Close Price]])-1</f>
        <v>4.2775068797373583E-2</v>
      </c>
      <c r="AG47" s="1">
        <f>(Table2[[#This Row],[Close Price]]/Table2[[#This Row],[Current Month Low]])-1</f>
        <v>2.9447578340498604E-2</v>
      </c>
      <c r="AH47" s="1">
        <f>(Table2[[#This Row],[Current Month High]]/Table2[[#This Row],[Close Price]])-1</f>
        <v>0.19731569545695926</v>
      </c>
      <c r="AI47">
        <v>42.524018732197099</v>
      </c>
      <c r="AJ47">
        <v>139.56743002544499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-0.08</v>
      </c>
      <c r="AM47" t="s">
        <v>3155</v>
      </c>
      <c r="AN47">
        <v>-1.83</v>
      </c>
      <c r="AO47" t="s">
        <v>3155</v>
      </c>
      <c r="AP47">
        <v>0.13756146269718</v>
      </c>
      <c r="AQ47">
        <f>(Table2[[#This Row],[Sharpe Ratio]]-AVERAGE(Table2[Sharpe Ratio]))/_xlfn.STDEV.P(Table2[Sharpe Ratio])</f>
        <v>0.91769082401199542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66</v>
      </c>
      <c r="AT47">
        <f>_xlfn.RANK.AVG(Table2[[#This Row],[6M Return vs Nifty Z-Score]],Table2[6M Return vs Nifty Z-Score])</f>
        <v>92</v>
      </c>
      <c r="AU47">
        <f>_xlfn.RANK.AVG(Table2[[#This Row],[Sharpe Ratio Z-Score]],Table2[Sharpe Ratio Z-Score])</f>
        <v>127</v>
      </c>
      <c r="AV47">
        <f>(Table2[[#This Row],[Rank 1Y]]+Table2[[#This Row],[Rank 6M]]+Table2[[#This Row],[Rank Sharpe]])/3</f>
        <v>95</v>
      </c>
    </row>
    <row r="48" spans="1:48" x14ac:dyDescent="0.3">
      <c r="A48" t="s">
        <v>310</v>
      </c>
      <c r="B48" t="s">
        <v>311</v>
      </c>
      <c r="C48" t="s">
        <v>3109</v>
      </c>
      <c r="D48" t="s">
        <v>287</v>
      </c>
      <c r="E48">
        <v>87216.776644960002</v>
      </c>
      <c r="F48">
        <v>5691.2</v>
      </c>
      <c r="G48">
        <v>66.428039896727697</v>
      </c>
      <c r="H48">
        <f>(Table2[[#This Row],[1Y Return vs Nifty]]-AVERAGE(Table2[1Y Return vs Nifty]))/_xlfn.STDEV.P(Table2[1Y Return vs Nifty])</f>
        <v>0.72124016184760487</v>
      </c>
      <c r="I48">
        <v>12.9861291757462</v>
      </c>
      <c r="J48">
        <f>(Table2[[#This Row],[1M Return vs Nifty]]-AVERAGE(Table2[1M Return vs Nifty]))/_xlfn.STDEV.P(Table2[1M Return vs Nifty])</f>
        <v>1.6394821401629327</v>
      </c>
      <c r="K48">
        <v>55.267636667031702</v>
      </c>
      <c r="L48">
        <f>(Table2[[#This Row],[6M Return vs Nifty]]-AVERAGE(Table2[6M Return vs Nifty]))/_xlfn.STDEV.P(Table2[6M Return vs Nifty])</f>
        <v>1.8439612737468314</v>
      </c>
      <c r="M48">
        <v>4.1104929320159203</v>
      </c>
      <c r="N48">
        <f>(Table2[[#This Row],[1W Return vs Nifty]]-AVERAGE(Table2[1W Return vs Nifty]))/_xlfn.STDEV.P(Table2[1W Return vs Nifty])</f>
        <v>1.7651709239295033</v>
      </c>
      <c r="O48">
        <v>5427.63</v>
      </c>
      <c r="P48">
        <v>5225.9455253193</v>
      </c>
      <c r="Q48">
        <v>4407.8622382364601</v>
      </c>
      <c r="R48">
        <v>62.456939658812601</v>
      </c>
      <c r="S48" s="1">
        <f>(Table2[[#This Row],[Close Price]]-Table2[[#This Row],[20D EMA]])/Table2[[#This Row],[20D EMA]]</f>
        <v>4.856078988435094E-2</v>
      </c>
      <c r="T48" s="1">
        <f>(Table2[[#This Row],[Close Price]]-Table2[[#This Row],[50D EMA]])/Table2[[#This Row],[50D EMA]]</f>
        <v>8.9027807968257225E-2</v>
      </c>
      <c r="U48" s="1">
        <f>(Table2[[#This Row],[Close Price]]-Table2[[#This Row],[200D EMA]])/Table2[[#This Row],[200D EMA]]</f>
        <v>0.29114742984276881</v>
      </c>
      <c r="V48">
        <v>1.3339970102323</v>
      </c>
      <c r="W48">
        <v>5541.9</v>
      </c>
      <c r="X48">
        <v>5736.75</v>
      </c>
      <c r="Y48">
        <v>5136</v>
      </c>
      <c r="Z48">
        <v>5798.7</v>
      </c>
      <c r="AA48">
        <v>5078.5</v>
      </c>
      <c r="AB48">
        <v>5798.7</v>
      </c>
      <c r="AC48" s="1">
        <f>(Table2[[#This Row],[Close Price]]/Table2[[#This Row],[Day Low]])-1</f>
        <v>2.6940219058445791E-2</v>
      </c>
      <c r="AD48" s="1">
        <f>(Table2[[#This Row],[Day High]]/Table2[[#This Row],[Close Price]])-1</f>
        <v>8.0035844813044488E-3</v>
      </c>
      <c r="AE48" s="1">
        <f>(Table2[[#This Row],[Close Price]]/Table2[[#This Row],[Current Week Low]])-1</f>
        <v>0.10809968847352014</v>
      </c>
      <c r="AF48" s="1">
        <f>(Table2[[#This Row],[Current Week High]]/Table2[[#This Row],[Close Price]])-1</f>
        <v>1.8888810795614219E-2</v>
      </c>
      <c r="AG48" s="1">
        <f>(Table2[[#This Row],[Close Price]]/Table2[[#This Row],[Current Month Low]])-1</f>
        <v>0.1206458599980309</v>
      </c>
      <c r="AH48" s="1">
        <f>(Table2[[#This Row],[Current Month High]]/Table2[[#This Row],[Close Price]])-1</f>
        <v>1.8888810795614219E-2</v>
      </c>
      <c r="AI48">
        <v>1.8888810795614199</v>
      </c>
      <c r="AJ48">
        <v>100.394366197183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0.16</v>
      </c>
      <c r="AM48" t="s">
        <v>3156</v>
      </c>
      <c r="AN48">
        <v>7.21</v>
      </c>
      <c r="AO48" t="s">
        <v>3156</v>
      </c>
      <c r="AP48">
        <v>0.13829231986159299</v>
      </c>
      <c r="AQ48">
        <f>(Table2[[#This Row],[Sharpe Ratio]]-AVERAGE(Table2[Sharpe Ratio]))/_xlfn.STDEV.P(Table2[Sharpe Ratio])</f>
        <v>0.92630663988619233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6.8961611395730644</v>
      </c>
      <c r="AS48">
        <f>_xlfn.RANK.AVG(Table2[[#This Row],[1Y Return vs Nifty Z-Score]],Table2[1Y Return vs Nifty Z-Score])</f>
        <v>136</v>
      </c>
      <c r="AT48">
        <f>_xlfn.RANK.AVG(Table2[[#This Row],[6M Return vs Nifty Z-Score]],Table2[6M Return vs Nifty Z-Score])</f>
        <v>42</v>
      </c>
      <c r="AU48">
        <f>_xlfn.RANK.AVG(Table2[[#This Row],[Sharpe Ratio Z-Score]],Table2[Sharpe Ratio Z-Score])</f>
        <v>123</v>
      </c>
      <c r="AV48">
        <f>(Table2[[#This Row],[Rank 1Y]]+Table2[[#This Row],[Rank 6M]]+Table2[[#This Row],[Rank Sharpe]])/3</f>
        <v>100.33333333333333</v>
      </c>
    </row>
    <row r="49" spans="1:48" x14ac:dyDescent="0.3">
      <c r="A49" t="s">
        <v>525</v>
      </c>
      <c r="B49" t="s">
        <v>526</v>
      </c>
      <c r="C49" t="s">
        <v>3119</v>
      </c>
      <c r="D49" t="s">
        <v>300</v>
      </c>
      <c r="E49">
        <v>38440.71269054</v>
      </c>
      <c r="F49">
        <v>1869.55</v>
      </c>
      <c r="G49">
        <v>83.555788695475798</v>
      </c>
      <c r="H49">
        <f>(Table2[[#This Row],[1Y Return vs Nifty]]-AVERAGE(Table2[1Y Return vs Nifty]))/_xlfn.STDEV.P(Table2[1Y Return vs Nifty])</f>
        <v>1.0140295406642257</v>
      </c>
      <c r="I49">
        <v>0.71111418997648201</v>
      </c>
      <c r="J49">
        <f>(Table2[[#This Row],[1M Return vs Nifty]]-AVERAGE(Table2[1M Return vs Nifty]))/_xlfn.STDEV.P(Table2[1M Return vs Nifty])</f>
        <v>0.22733850629552402</v>
      </c>
      <c r="K49">
        <v>20.4843091928253</v>
      </c>
      <c r="L49">
        <f>(Table2[[#This Row],[6M Return vs Nifty]]-AVERAGE(Table2[6M Return vs Nifty]))/_xlfn.STDEV.P(Table2[6M Return vs Nifty])</f>
        <v>0.61550514536881418</v>
      </c>
      <c r="M49">
        <v>-4.9529093231542296</v>
      </c>
      <c r="N49">
        <f>(Table2[[#This Row],[1W Return vs Nifty]]-AVERAGE(Table2[1W Return vs Nifty]))/_xlfn.STDEV.P(Table2[1W Return vs Nifty])</f>
        <v>-5.237548200426969E-2</v>
      </c>
      <c r="O49">
        <v>1970.09</v>
      </c>
      <c r="P49">
        <v>1898.51050433506</v>
      </c>
      <c r="Q49">
        <v>1569.77349161542</v>
      </c>
      <c r="R49">
        <v>26.510356886517499</v>
      </c>
      <c r="S49" s="1">
        <f>(Table2[[#This Row],[Close Price]]-Table2[[#This Row],[20D EMA]])/Table2[[#This Row],[20D EMA]]</f>
        <v>-5.1033201528864147E-2</v>
      </c>
      <c r="T49" s="1">
        <f>(Table2[[#This Row],[Close Price]]-Table2[[#This Row],[50D EMA]])/Table2[[#This Row],[50D EMA]]</f>
        <v>-1.5254329259138461E-2</v>
      </c>
      <c r="U49" s="1">
        <f>(Table2[[#This Row],[Close Price]]-Table2[[#This Row],[200D EMA]])/Table2[[#This Row],[200D EMA]]</f>
        <v>0.19096800269960379</v>
      </c>
      <c r="V49">
        <v>0.71157649579340698</v>
      </c>
      <c r="W49">
        <v>1848.5</v>
      </c>
      <c r="X49">
        <v>1912.5</v>
      </c>
      <c r="Y49">
        <v>1848.5</v>
      </c>
      <c r="Z49">
        <v>2054.0500000000002</v>
      </c>
      <c r="AA49">
        <v>1848.5</v>
      </c>
      <c r="AB49">
        <v>2175.9</v>
      </c>
      <c r="AC49" s="1">
        <f>(Table2[[#This Row],[Close Price]]/Table2[[#This Row],[Day Low]])-1</f>
        <v>1.1387611576954226E-2</v>
      </c>
      <c r="AD49" s="1">
        <f>(Table2[[#This Row],[Day High]]/Table2[[#This Row],[Close Price]])-1</f>
        <v>2.2973442807092681E-2</v>
      </c>
      <c r="AE49" s="1">
        <f>(Table2[[#This Row],[Close Price]]/Table2[[#This Row],[Current Week Low]])-1</f>
        <v>1.1387611576954226E-2</v>
      </c>
      <c r="AF49" s="1">
        <f>(Table2[[#This Row],[Current Week High]]/Table2[[#This Row],[Close Price]])-1</f>
        <v>9.8686849776684404E-2</v>
      </c>
      <c r="AG49" s="1">
        <f>(Table2[[#This Row],[Close Price]]/Table2[[#This Row],[Current Month Low]])-1</f>
        <v>1.1387611576954226E-2</v>
      </c>
      <c r="AH49" s="1">
        <f>(Table2[[#This Row],[Current Month High]]/Table2[[#This Row],[Close Price]])-1</f>
        <v>0.16386296167526959</v>
      </c>
      <c r="AI49">
        <v>17.6513064641223</v>
      </c>
      <c r="AJ49">
        <v>129.67444717444701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0.16</v>
      </c>
      <c r="AM49" t="s">
        <v>3156</v>
      </c>
      <c r="AN49">
        <v>-2.16</v>
      </c>
      <c r="AO49" t="s">
        <v>3155</v>
      </c>
      <c r="AP49">
        <v>0.17546285973033601</v>
      </c>
      <c r="AQ49">
        <f>(Table2[[#This Row],[Sharpe Ratio]]-AVERAGE(Table2[Sharpe Ratio]))/_xlfn.STDEV.P(Table2[Sharpe Ratio])</f>
        <v>1.3644969499049919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3.168994660229286</v>
      </c>
      <c r="AS49">
        <f>_xlfn.RANK.AVG(Table2[[#This Row],[1Y Return vs Nifty Z-Score]],Table2[1Y Return vs Nifty Z-Score])</f>
        <v>97</v>
      </c>
      <c r="AT49">
        <f>_xlfn.RANK.AVG(Table2[[#This Row],[6M Return vs Nifty Z-Score]],Table2[6M Return vs Nifty Z-Score])</f>
        <v>146</v>
      </c>
      <c r="AU49">
        <f>_xlfn.RANK.AVG(Table2[[#This Row],[Sharpe Ratio Z-Score]],Table2[Sharpe Ratio Z-Score])</f>
        <v>66</v>
      </c>
      <c r="AV49">
        <f>(Table2[[#This Row],[Rank 1Y]]+Table2[[#This Row],[Rank 6M]]+Table2[[#This Row],[Rank Sharpe]])/3</f>
        <v>103</v>
      </c>
    </row>
    <row r="50" spans="1:48" x14ac:dyDescent="0.3">
      <c r="A50" t="s">
        <v>341</v>
      </c>
      <c r="B50" t="s">
        <v>342</v>
      </c>
      <c r="C50" t="s">
        <v>3123</v>
      </c>
      <c r="D50" t="s">
        <v>135</v>
      </c>
      <c r="E50">
        <v>72879.555254399995</v>
      </c>
      <c r="F50">
        <v>1692</v>
      </c>
      <c r="G50">
        <v>96.721760030271099</v>
      </c>
      <c r="H50">
        <f>(Table2[[#This Row],[1Y Return vs Nifty]]-AVERAGE(Table2[1Y Return vs Nifty]))/_xlfn.STDEV.P(Table2[1Y Return vs Nifty])</f>
        <v>1.23909452812562</v>
      </c>
      <c r="I50">
        <v>-3.7770891456983899</v>
      </c>
      <c r="J50">
        <f>(Table2[[#This Row],[1M Return vs Nifty]]-AVERAGE(Table2[1M Return vs Nifty]))/_xlfn.STDEV.P(Table2[1M Return vs Nifty])</f>
        <v>-0.28899387906802088</v>
      </c>
      <c r="K50">
        <v>20.147561420969001</v>
      </c>
      <c r="L50">
        <f>(Table2[[#This Row],[6M Return vs Nifty]]-AVERAGE(Table2[6M Return vs Nifty]))/_xlfn.STDEV.P(Table2[6M Return vs Nifty])</f>
        <v>0.60361209504574553</v>
      </c>
      <c r="M50">
        <v>-4.5764900145672298</v>
      </c>
      <c r="N50">
        <f>(Table2[[#This Row],[1W Return vs Nifty]]-AVERAGE(Table2[1W Return vs Nifty]))/_xlfn.STDEV.P(Table2[1W Return vs Nifty])</f>
        <v>2.311047152450629E-2</v>
      </c>
      <c r="O50">
        <v>1792.23</v>
      </c>
      <c r="P50">
        <v>1797.1627226302301</v>
      </c>
      <c r="Q50">
        <v>1548.7777072869901</v>
      </c>
      <c r="R50">
        <v>25.4391619765481</v>
      </c>
      <c r="S50" s="1">
        <f>(Table2[[#This Row],[Close Price]]-Table2[[#This Row],[20D EMA]])/Table2[[#This Row],[20D EMA]]</f>
        <v>-5.592474180211246E-2</v>
      </c>
      <c r="T50" s="1">
        <f>(Table2[[#This Row],[Close Price]]-Table2[[#This Row],[50D EMA]])/Table2[[#This Row],[50D EMA]]</f>
        <v>-5.8515971484384893E-2</v>
      </c>
      <c r="U50" s="1">
        <f>(Table2[[#This Row],[Close Price]]-Table2[[#This Row],[200D EMA]])/Table2[[#This Row],[200D EMA]]</f>
        <v>9.2474402258729479E-2</v>
      </c>
      <c r="V50">
        <v>0.33777569511125999</v>
      </c>
      <c r="W50">
        <v>1680.25</v>
      </c>
      <c r="X50">
        <v>1751.7</v>
      </c>
      <c r="Y50">
        <v>1663.25</v>
      </c>
      <c r="Z50">
        <v>1791.9</v>
      </c>
      <c r="AA50">
        <v>1663.25</v>
      </c>
      <c r="AB50">
        <v>1909.85</v>
      </c>
      <c r="AC50" s="1">
        <f>(Table2[[#This Row],[Close Price]]/Table2[[#This Row],[Day Low]])-1</f>
        <v>6.9930069930070893E-3</v>
      </c>
      <c r="AD50" s="1">
        <f>(Table2[[#This Row],[Day High]]/Table2[[#This Row],[Close Price]])-1</f>
        <v>3.5283687943262532E-2</v>
      </c>
      <c r="AE50" s="1">
        <f>(Table2[[#This Row],[Close Price]]/Table2[[#This Row],[Current Week Low]])-1</f>
        <v>1.7285435142041283E-2</v>
      </c>
      <c r="AF50" s="1">
        <f>(Table2[[#This Row],[Current Week High]]/Table2[[#This Row],[Close Price]])-1</f>
        <v>5.9042553191489322E-2</v>
      </c>
      <c r="AG50" s="1">
        <f>(Table2[[#This Row],[Close Price]]/Table2[[#This Row],[Current Month Low]])-1</f>
        <v>1.7285435142041283E-2</v>
      </c>
      <c r="AH50" s="1">
        <f>(Table2[[#This Row],[Current Month High]]/Table2[[#This Row],[Close Price]])-1</f>
        <v>0.1287529550827422</v>
      </c>
      <c r="AI50">
        <v>22.6241134751773</v>
      </c>
      <c r="AJ50">
        <v>136.62680931403401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0.05</v>
      </c>
      <c r="AM50" t="s">
        <v>3156</v>
      </c>
      <c r="AN50">
        <v>-6.85</v>
      </c>
      <c r="AO50" t="s">
        <v>3155</v>
      </c>
      <c r="AP50">
        <v>0.16412607597239801</v>
      </c>
      <c r="AQ50">
        <f>(Table2[[#This Row],[Sharpe Ratio]]-AVERAGE(Table2[Sharpe Ratio]))/_xlfn.STDEV.P(Table2[Sharpe Ratio])</f>
        <v>1.2308516273713719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72</v>
      </c>
      <c r="AT50">
        <f>_xlfn.RANK.AVG(Table2[[#This Row],[6M Return vs Nifty Z-Score]],Table2[6M Return vs Nifty Z-Score])</f>
        <v>152</v>
      </c>
      <c r="AU50">
        <f>_xlfn.RANK.AVG(Table2[[#This Row],[Sharpe Ratio Z-Score]],Table2[Sharpe Ratio Z-Score])</f>
        <v>87</v>
      </c>
      <c r="AV50">
        <f>(Table2[[#This Row],[Rank 1Y]]+Table2[[#This Row],[Rank 6M]]+Table2[[#This Row],[Rank Sharpe]])/3</f>
        <v>103.66666666666667</v>
      </c>
    </row>
    <row r="51" spans="1:48" x14ac:dyDescent="0.3">
      <c r="A51" t="s">
        <v>65</v>
      </c>
      <c r="B51" t="s">
        <v>66</v>
      </c>
      <c r="C51" t="s">
        <v>3116</v>
      </c>
      <c r="D51" t="s">
        <v>60</v>
      </c>
      <c r="E51">
        <v>338790.356737895</v>
      </c>
      <c r="F51">
        <v>2826.35</v>
      </c>
      <c r="G51">
        <v>53.584130979130499</v>
      </c>
      <c r="H51">
        <f>(Table2[[#This Row],[1Y Return vs Nifty]]-AVERAGE(Table2[1Y Return vs Nifty]))/_xlfn.STDEV.P(Table2[1Y Return vs Nifty])</f>
        <v>0.50168065302088716</v>
      </c>
      <c r="I51">
        <v>-2.21484067840484</v>
      </c>
      <c r="J51">
        <f>(Table2[[#This Row],[1M Return vs Nifty]]-AVERAGE(Table2[1M Return vs Nifty]))/_xlfn.STDEV.P(Table2[1M Return vs Nifty])</f>
        <v>-0.10926951782160028</v>
      </c>
      <c r="K51">
        <v>28.390544674736901</v>
      </c>
      <c r="L51">
        <f>(Table2[[#This Row],[6M Return vs Nifty]]-AVERAGE(Table2[6M Return vs Nifty]))/_xlfn.STDEV.P(Table2[6M Return vs Nifty])</f>
        <v>0.89473269878089978</v>
      </c>
      <c r="M51">
        <v>-6.8057977361727904</v>
      </c>
      <c r="N51">
        <f>(Table2[[#This Row],[1W Return vs Nifty]]-AVERAGE(Table2[1W Return vs Nifty]))/_xlfn.STDEV.P(Table2[1W Return vs Nifty])</f>
        <v>-0.42394794241858402</v>
      </c>
      <c r="O51">
        <v>2986.64</v>
      </c>
      <c r="P51">
        <v>2927.7225148883899</v>
      </c>
      <c r="Q51">
        <v>2494.42949040248</v>
      </c>
      <c r="R51">
        <v>29.586878145247599</v>
      </c>
      <c r="S51" s="1">
        <f>(Table2[[#This Row],[Close Price]]-Table2[[#This Row],[20D EMA]])/Table2[[#This Row],[20D EMA]]</f>
        <v>-5.3669005973267611E-2</v>
      </c>
      <c r="T51" s="1">
        <f>(Table2[[#This Row],[Close Price]]-Table2[[#This Row],[50D EMA]])/Table2[[#This Row],[50D EMA]]</f>
        <v>-3.4625041947410964E-2</v>
      </c>
      <c r="U51" s="1">
        <f>(Table2[[#This Row],[Close Price]]-Table2[[#This Row],[200D EMA]])/Table2[[#This Row],[200D EMA]]</f>
        <v>0.13306469911240665</v>
      </c>
      <c r="V51">
        <v>1.13649146337008</v>
      </c>
      <c r="W51">
        <v>2763</v>
      </c>
      <c r="X51">
        <v>2842.2</v>
      </c>
      <c r="Y51">
        <v>2763</v>
      </c>
      <c r="Z51">
        <v>3008.95</v>
      </c>
      <c r="AA51">
        <v>2763</v>
      </c>
      <c r="AB51">
        <v>3220.3</v>
      </c>
      <c r="AC51" s="1">
        <f>(Table2[[#This Row],[Close Price]]/Table2[[#This Row],[Day Low]])-1</f>
        <v>2.2927976836771613E-2</v>
      </c>
      <c r="AD51" s="1">
        <f>(Table2[[#This Row],[Day High]]/Table2[[#This Row],[Close Price]])-1</f>
        <v>5.6079395687016476E-3</v>
      </c>
      <c r="AE51" s="1">
        <f>(Table2[[#This Row],[Close Price]]/Table2[[#This Row],[Current Week Low]])-1</f>
        <v>2.2927976836771613E-2</v>
      </c>
      <c r="AF51" s="1">
        <f>(Table2[[#This Row],[Current Week High]]/Table2[[#This Row],[Close Price]])-1</f>
        <v>6.4606294337219428E-2</v>
      </c>
      <c r="AG51" s="1">
        <f>(Table2[[#This Row],[Close Price]]/Table2[[#This Row],[Current Month Low]])-1</f>
        <v>2.2927976836771613E-2</v>
      </c>
      <c r="AH51" s="1">
        <f>(Table2[[#This Row],[Current Month High]]/Table2[[#This Row],[Close Price]])-1</f>
        <v>0.13938471880694192</v>
      </c>
      <c r="AI51">
        <v>14.0021582606542</v>
      </c>
      <c r="AJ51">
        <v>94.920689655172396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0.08</v>
      </c>
      <c r="AM51" t="s">
        <v>3156</v>
      </c>
      <c r="AN51">
        <v>-10.72</v>
      </c>
      <c r="AO51" t="s">
        <v>3155</v>
      </c>
      <c r="AP51">
        <v>0.18151089102745199</v>
      </c>
      <c r="AQ51">
        <f>(Table2[[#This Row],[Sharpe Ratio]]-AVERAGE(Table2[Sharpe Ratio]))/_xlfn.STDEV.P(Table2[Sharpe Ratio])</f>
        <v>1.4357950456131798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2.2989909371747825</v>
      </c>
      <c r="AS51">
        <f>_xlfn.RANK.AVG(Table2[[#This Row],[1Y Return vs Nifty Z-Score]],Table2[1Y Return vs Nifty Z-Score])</f>
        <v>166</v>
      </c>
      <c r="AT51">
        <f>_xlfn.RANK.AVG(Table2[[#This Row],[6M Return vs Nifty Z-Score]],Table2[6M Return vs Nifty Z-Score])</f>
        <v>100</v>
      </c>
      <c r="AU51">
        <f>_xlfn.RANK.AVG(Table2[[#This Row],[Sharpe Ratio Z-Score]],Table2[Sharpe Ratio Z-Score])</f>
        <v>57</v>
      </c>
      <c r="AV51">
        <f>(Table2[[#This Row],[Rank 1Y]]+Table2[[#This Row],[Rank 6M]]+Table2[[#This Row],[Rank Sharpe]])/3</f>
        <v>107.66666666666667</v>
      </c>
    </row>
    <row r="52" spans="1:48" x14ac:dyDescent="0.3">
      <c r="A52" t="s">
        <v>516</v>
      </c>
      <c r="B52" t="s">
        <v>517</v>
      </c>
      <c r="C52" t="s">
        <v>3121</v>
      </c>
      <c r="D52" t="s">
        <v>233</v>
      </c>
      <c r="E52">
        <v>39081.159554525002</v>
      </c>
      <c r="F52">
        <v>9729.35</v>
      </c>
      <c r="G52">
        <v>68.324239191754899</v>
      </c>
      <c r="H52">
        <f>(Table2[[#This Row],[1Y Return vs Nifty]]-AVERAGE(Table2[1Y Return vs Nifty]))/_xlfn.STDEV.P(Table2[1Y Return vs Nifty])</f>
        <v>0.7536546385092493</v>
      </c>
      <c r="I52">
        <v>4.8805672379420599</v>
      </c>
      <c r="J52">
        <f>(Table2[[#This Row],[1M Return vs Nifty]]-AVERAGE(Table2[1M Return vs Nifty]))/_xlfn.STDEV.P(Table2[1M Return vs Nifty])</f>
        <v>0.70700118574800452</v>
      </c>
      <c r="K52">
        <v>15.434436139881401</v>
      </c>
      <c r="L52">
        <f>(Table2[[#This Row],[6M Return vs Nifty]]-AVERAGE(Table2[6M Return vs Nifty]))/_xlfn.STDEV.P(Table2[6M Return vs Nifty])</f>
        <v>0.43715684030742569</v>
      </c>
      <c r="M52">
        <v>-6.4501072357069003</v>
      </c>
      <c r="N52">
        <f>(Table2[[#This Row],[1W Return vs Nifty]]-AVERAGE(Table2[1W Return vs Nifty]))/_xlfn.STDEV.P(Table2[1W Return vs Nifty])</f>
        <v>-0.35261887938623521</v>
      </c>
      <c r="O52">
        <v>9942.41</v>
      </c>
      <c r="P52">
        <v>9574.0916951026902</v>
      </c>
      <c r="Q52">
        <v>7982.1925037126603</v>
      </c>
      <c r="R52">
        <v>39.913630447125101</v>
      </c>
      <c r="S52" s="1">
        <f>(Table2[[#This Row],[Close Price]]-Table2[[#This Row],[20D EMA]])/Table2[[#This Row],[20D EMA]]</f>
        <v>-2.1429411983613578E-2</v>
      </c>
      <c r="T52" s="1">
        <f>(Table2[[#This Row],[Close Price]]-Table2[[#This Row],[50D EMA]])/Table2[[#This Row],[50D EMA]]</f>
        <v>1.6216504901110085E-2</v>
      </c>
      <c r="U52" s="1">
        <f>(Table2[[#This Row],[Close Price]]-Table2[[#This Row],[200D EMA]])/Table2[[#This Row],[200D EMA]]</f>
        <v>0.21888190437335431</v>
      </c>
      <c r="V52">
        <v>0.72310919541116803</v>
      </c>
      <c r="W52">
        <v>9666</v>
      </c>
      <c r="X52">
        <v>9939.9500000000007</v>
      </c>
      <c r="Y52">
        <v>9478.5</v>
      </c>
      <c r="Z52">
        <v>10338.450000000001</v>
      </c>
      <c r="AA52">
        <v>9163.15</v>
      </c>
      <c r="AB52">
        <v>11000</v>
      </c>
      <c r="AC52" s="1">
        <f>(Table2[[#This Row],[Close Price]]/Table2[[#This Row],[Day Low]])-1</f>
        <v>6.5539002689840586E-3</v>
      </c>
      <c r="AD52" s="1">
        <f>(Table2[[#This Row],[Day High]]/Table2[[#This Row],[Close Price]])-1</f>
        <v>2.164584478922027E-2</v>
      </c>
      <c r="AE52" s="1">
        <f>(Table2[[#This Row],[Close Price]]/Table2[[#This Row],[Current Week Low]])-1</f>
        <v>2.6465157989133292E-2</v>
      </c>
      <c r="AF52" s="1">
        <f>(Table2[[#This Row],[Current Week High]]/Table2[[#This Row],[Close Price]])-1</f>
        <v>6.2604387754577662E-2</v>
      </c>
      <c r="AG52" s="1">
        <f>(Table2[[#This Row],[Close Price]]/Table2[[#This Row],[Current Month Low]])-1</f>
        <v>6.1790977993375629E-2</v>
      </c>
      <c r="AH52" s="1">
        <f>(Table2[[#This Row],[Current Month High]]/Table2[[#This Row],[Close Price]])-1</f>
        <v>0.13059968034863578</v>
      </c>
      <c r="AI52">
        <v>13.0599680348635</v>
      </c>
      <c r="AJ52">
        <v>114.036496430653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0.22</v>
      </c>
      <c r="AM52" t="s">
        <v>3156</v>
      </c>
      <c r="AN52">
        <v>1.84</v>
      </c>
      <c r="AO52" t="s">
        <v>3156</v>
      </c>
      <c r="AP52">
        <v>0.28013490131156898</v>
      </c>
      <c r="AQ52">
        <f>(Table2[[#This Row],[Sharpe Ratio]]-AVERAGE(Table2[Sharpe Ratio]))/_xlfn.STDEV.P(Table2[Sharpe Ratio])</f>
        <v>2.5984385206420488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4.1436323058204927</v>
      </c>
      <c r="AS52">
        <f>_xlfn.RANK.AVG(Table2[[#This Row],[1Y Return vs Nifty Z-Score]],Table2[1Y Return vs Nifty Z-Score])</f>
        <v>128</v>
      </c>
      <c r="AT52">
        <f>_xlfn.RANK.AVG(Table2[[#This Row],[6M Return vs Nifty Z-Score]],Table2[6M Return vs Nifty Z-Score])</f>
        <v>195</v>
      </c>
      <c r="AU52">
        <f>_xlfn.RANK.AVG(Table2[[#This Row],[Sharpe Ratio Z-Score]],Table2[Sharpe Ratio Z-Score])</f>
        <v>3</v>
      </c>
      <c r="AV52">
        <f>(Table2[[#This Row],[Rank 1Y]]+Table2[[#This Row],[Rank 6M]]+Table2[[#This Row],[Rank Sharpe]])/3</f>
        <v>108.66666666666667</v>
      </c>
    </row>
    <row r="53" spans="1:48" x14ac:dyDescent="0.3">
      <c r="A53" t="s">
        <v>285</v>
      </c>
      <c r="B53" t="s">
        <v>286</v>
      </c>
      <c r="C53" t="s">
        <v>3109</v>
      </c>
      <c r="D53" t="s">
        <v>287</v>
      </c>
      <c r="E53">
        <v>92719.320105120001</v>
      </c>
      <c r="F53">
        <v>10682.4</v>
      </c>
      <c r="G53">
        <v>143.24681481235399</v>
      </c>
      <c r="H53">
        <f>(Table2[[#This Row],[1Y Return vs Nifty]]-AVERAGE(Table2[1Y Return vs Nifty]))/_xlfn.STDEV.P(Table2[1Y Return vs Nifty])</f>
        <v>2.0344145698377543</v>
      </c>
      <c r="I53">
        <v>4.3534410188017301</v>
      </c>
      <c r="J53">
        <f>(Table2[[#This Row],[1M Return vs Nifty]]-AVERAGE(Table2[1M Return vs Nifty]))/_xlfn.STDEV.P(Table2[1M Return vs Nifty])</f>
        <v>0.64635947284854478</v>
      </c>
      <c r="K53">
        <v>36.250749073816102</v>
      </c>
      <c r="L53">
        <f>(Table2[[#This Row],[6M Return vs Nifty]]-AVERAGE(Table2[6M Return vs Nifty]))/_xlfn.STDEV.P(Table2[6M Return vs Nifty])</f>
        <v>1.1723345547710446</v>
      </c>
      <c r="M53">
        <v>-2.32977773140651</v>
      </c>
      <c r="N53">
        <f>(Table2[[#This Row],[1W Return vs Nifty]]-AVERAGE(Table2[1W Return vs Nifty]))/_xlfn.STDEV.P(Table2[1W Return vs Nifty])</f>
        <v>0.47365914193098896</v>
      </c>
      <c r="O53">
        <v>11299.7</v>
      </c>
      <c r="P53">
        <v>11140.4421241215</v>
      </c>
      <c r="Q53">
        <v>9150.6832584933709</v>
      </c>
      <c r="R53">
        <v>32.9108807757192</v>
      </c>
      <c r="S53" s="1">
        <f>(Table2[[#This Row],[Close Price]]-Table2[[#This Row],[20D EMA]])/Table2[[#This Row],[20D EMA]]</f>
        <v>-5.4629768931918642E-2</v>
      </c>
      <c r="T53" s="1">
        <f>(Table2[[#This Row],[Close Price]]-Table2[[#This Row],[50D EMA]])/Table2[[#This Row],[50D EMA]]</f>
        <v>-4.1115255482521575E-2</v>
      </c>
      <c r="U53" s="1">
        <f>(Table2[[#This Row],[Close Price]]-Table2[[#This Row],[200D EMA]])/Table2[[#This Row],[200D EMA]]</f>
        <v>0.16738823738489017</v>
      </c>
      <c r="V53">
        <v>0.42465644187067197</v>
      </c>
      <c r="W53">
        <v>10570.3</v>
      </c>
      <c r="X53">
        <v>11365</v>
      </c>
      <c r="Y53">
        <v>10570.3</v>
      </c>
      <c r="Z53">
        <v>11659</v>
      </c>
      <c r="AA53">
        <v>10570.3</v>
      </c>
      <c r="AB53">
        <v>11881.85</v>
      </c>
      <c r="AC53" s="1">
        <f>(Table2[[#This Row],[Close Price]]/Table2[[#This Row],[Day Low]])-1</f>
        <v>1.0605186229340813E-2</v>
      </c>
      <c r="AD53" s="1">
        <f>(Table2[[#This Row],[Day High]]/Table2[[#This Row],[Close Price]])-1</f>
        <v>6.3899498240095998E-2</v>
      </c>
      <c r="AE53" s="1">
        <f>(Table2[[#This Row],[Close Price]]/Table2[[#This Row],[Current Week Low]])-1</f>
        <v>1.0605186229340813E-2</v>
      </c>
      <c r="AF53" s="1">
        <f>(Table2[[#This Row],[Current Week High]]/Table2[[#This Row],[Close Price]])-1</f>
        <v>9.1421403429940984E-2</v>
      </c>
      <c r="AG53" s="1">
        <f>(Table2[[#This Row],[Close Price]]/Table2[[#This Row],[Current Month Low]])-1</f>
        <v>1.0605186229340813E-2</v>
      </c>
      <c r="AH53" s="1">
        <f>(Table2[[#This Row],[Current Month High]]/Table2[[#This Row],[Close Price]])-1</f>
        <v>0.11228282033999859</v>
      </c>
      <c r="AI53">
        <v>18.1288848947801</v>
      </c>
      <c r="AJ53">
        <v>176.11662531017299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</v>
      </c>
      <c r="AM53" t="s">
        <v>3157</v>
      </c>
      <c r="AN53">
        <v>-4.6100000000000003</v>
      </c>
      <c r="AO53" t="s">
        <v>3155</v>
      </c>
      <c r="AP53">
        <v>9.6433583647123997E-2</v>
      </c>
      <c r="AQ53">
        <f>(Table2[[#This Row],[Sharpe Ratio]]-AVERAGE(Table2[Sharpe Ratio]))/_xlfn.STDEV.P(Table2[Sharpe Ratio])</f>
        <v>0.43284884606390461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4.7596165854522372</v>
      </c>
      <c r="AS53">
        <f>_xlfn.RANK.AVG(Table2[[#This Row],[1Y Return vs Nifty Z-Score]],Table2[1Y Return vs Nifty Z-Score])</f>
        <v>35</v>
      </c>
      <c r="AT53">
        <f>_xlfn.RANK.AVG(Table2[[#This Row],[6M Return vs Nifty Z-Score]],Table2[6M Return vs Nifty Z-Score])</f>
        <v>74</v>
      </c>
      <c r="AU53">
        <f>_xlfn.RANK.AVG(Table2[[#This Row],[Sharpe Ratio Z-Score]],Table2[Sharpe Ratio Z-Score])</f>
        <v>233</v>
      </c>
      <c r="AV53">
        <f>(Table2[[#This Row],[Rank 1Y]]+Table2[[#This Row],[Rank 6M]]+Table2[[#This Row],[Rank Sharpe]])/3</f>
        <v>114</v>
      </c>
    </row>
    <row r="54" spans="1:48" x14ac:dyDescent="0.3">
      <c r="A54" t="s">
        <v>1339</v>
      </c>
      <c r="B54" t="s">
        <v>1340</v>
      </c>
      <c r="C54" t="s">
        <v>3123</v>
      </c>
      <c r="D54" t="s">
        <v>135</v>
      </c>
      <c r="E54">
        <v>8148.1694993499996</v>
      </c>
      <c r="F54">
        <v>977.15</v>
      </c>
      <c r="G54">
        <v>129.693011614331</v>
      </c>
      <c r="H54">
        <f>(Table2[[#This Row],[1Y Return vs Nifty]]-AVERAGE(Table2[1Y Return vs Nifty]))/_xlfn.STDEV.P(Table2[1Y Return vs Nifty])</f>
        <v>1.8027198114908818</v>
      </c>
      <c r="I54">
        <v>17.840450044181502</v>
      </c>
      <c r="J54">
        <f>(Table2[[#This Row],[1M Return vs Nifty]]-AVERAGE(Table2[1M Return vs Nifty]))/_xlfn.STDEV.P(Table2[1M Return vs Nifty])</f>
        <v>2.1979334592902449</v>
      </c>
      <c r="K54">
        <v>15.484248834574</v>
      </c>
      <c r="L54">
        <f>(Table2[[#This Row],[6M Return vs Nifty]]-AVERAGE(Table2[6M Return vs Nifty]))/_xlfn.STDEV.P(Table2[6M Return vs Nifty])</f>
        <v>0.43891609436704732</v>
      </c>
      <c r="M54">
        <v>-3.0037610293783499</v>
      </c>
      <c r="N54">
        <f>(Table2[[#This Row],[1W Return vs Nifty]]-AVERAGE(Table2[1W Return vs Nifty]))/_xlfn.STDEV.P(Table2[1W Return vs Nifty])</f>
        <v>0.33850063451846418</v>
      </c>
      <c r="O54">
        <v>928.73</v>
      </c>
      <c r="P54">
        <v>893.40400871983695</v>
      </c>
      <c r="Q54">
        <v>794.85264547870997</v>
      </c>
      <c r="R54">
        <v>57.714298609988099</v>
      </c>
      <c r="S54" s="1">
        <f>(Table2[[#This Row],[Close Price]]-Table2[[#This Row],[20D EMA]])/Table2[[#This Row],[20D EMA]]</f>
        <v>5.2135712209145778E-2</v>
      </c>
      <c r="T54" s="1">
        <f>(Table2[[#This Row],[Close Price]]-Table2[[#This Row],[50D EMA]])/Table2[[#This Row],[50D EMA]]</f>
        <v>9.3738096608904933E-2</v>
      </c>
      <c r="U54" s="1">
        <f>(Table2[[#This Row],[Close Price]]-Table2[[#This Row],[200D EMA]])/Table2[[#This Row],[200D EMA]]</f>
        <v>0.22934735835407472</v>
      </c>
      <c r="V54">
        <v>2.5793546763565098</v>
      </c>
      <c r="W54">
        <v>973</v>
      </c>
      <c r="X54">
        <v>1019.45</v>
      </c>
      <c r="Y54">
        <v>922</v>
      </c>
      <c r="Z54">
        <v>1105</v>
      </c>
      <c r="AA54">
        <v>775.55</v>
      </c>
      <c r="AB54">
        <v>1105</v>
      </c>
      <c r="AC54" s="1">
        <f>(Table2[[#This Row],[Close Price]]/Table2[[#This Row],[Day Low]])-1</f>
        <v>4.2651593011304723E-3</v>
      </c>
      <c r="AD54" s="1">
        <f>(Table2[[#This Row],[Day High]]/Table2[[#This Row],[Close Price]])-1</f>
        <v>4.3289157243002752E-2</v>
      </c>
      <c r="AE54" s="1">
        <f>(Table2[[#This Row],[Close Price]]/Table2[[#This Row],[Current Week Low]])-1</f>
        <v>5.9815618221258138E-2</v>
      </c>
      <c r="AF54" s="1">
        <f>(Table2[[#This Row],[Current Week High]]/Table2[[#This Row],[Close Price]])-1</f>
        <v>0.1308396868443944</v>
      </c>
      <c r="AG54" s="1">
        <f>(Table2[[#This Row],[Close Price]]/Table2[[#This Row],[Current Month Low]])-1</f>
        <v>0.25994455547675854</v>
      </c>
      <c r="AH54" s="1">
        <f>(Table2[[#This Row],[Current Month High]]/Table2[[#This Row],[Close Price]])-1</f>
        <v>0.1308396868443944</v>
      </c>
      <c r="AI54">
        <v>13.595660850432299</v>
      </c>
      <c r="AJ54">
        <v>170.080154781647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0.18</v>
      </c>
      <c r="AM54" t="s">
        <v>3156</v>
      </c>
      <c r="AN54">
        <v>19.739999999999998</v>
      </c>
      <c r="AO54" t="s">
        <v>3156</v>
      </c>
      <c r="AP54">
        <v>0.14451988292029899</v>
      </c>
      <c r="AQ54">
        <f>(Table2[[#This Row],[Sharpe Ratio]]-AVERAGE(Table2[Sharpe Ratio]))/_xlfn.STDEV.P(Table2[Sharpe Ratio])</f>
        <v>0.99972117185135012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5.7777911715179888</v>
      </c>
      <c r="AS54">
        <f>_xlfn.RANK.AVG(Table2[[#This Row],[1Y Return vs Nifty Z-Score]],Table2[1Y Return vs Nifty Z-Score])</f>
        <v>41</v>
      </c>
      <c r="AT54">
        <f>_xlfn.RANK.AVG(Table2[[#This Row],[6M Return vs Nifty Z-Score]],Table2[6M Return vs Nifty Z-Score])</f>
        <v>194</v>
      </c>
      <c r="AU54">
        <f>_xlfn.RANK.AVG(Table2[[#This Row],[Sharpe Ratio Z-Score]],Table2[Sharpe Ratio Z-Score])</f>
        <v>110</v>
      </c>
      <c r="AV54">
        <f>(Table2[[#This Row],[Rank 1Y]]+Table2[[#This Row],[Rank 6M]]+Table2[[#This Row],[Rank Sharpe]])/3</f>
        <v>115</v>
      </c>
    </row>
    <row r="55" spans="1:48" x14ac:dyDescent="0.3">
      <c r="A55" t="s">
        <v>743</v>
      </c>
      <c r="B55" t="s">
        <v>744</v>
      </c>
      <c r="C55" t="s">
        <v>3121</v>
      </c>
      <c r="D55" t="s">
        <v>163</v>
      </c>
      <c r="E55">
        <v>22446.878211495001</v>
      </c>
      <c r="F55">
        <v>706.15</v>
      </c>
      <c r="G55">
        <v>88.028620802642294</v>
      </c>
      <c r="H55">
        <f>(Table2[[#This Row],[1Y Return vs Nifty]]-AVERAGE(Table2[1Y Return vs Nifty]))/_xlfn.STDEV.P(Table2[1Y Return vs Nifty])</f>
        <v>1.0904901280768597</v>
      </c>
      <c r="I55">
        <v>6.6027475297637004</v>
      </c>
      <c r="J55">
        <f>(Table2[[#This Row],[1M Return vs Nifty]]-AVERAGE(Table2[1M Return vs Nifty]))/_xlfn.STDEV.P(Table2[1M Return vs Nifty])</f>
        <v>0.90512444166966288</v>
      </c>
      <c r="K55">
        <v>22.352622885129801</v>
      </c>
      <c r="L55">
        <f>(Table2[[#This Row],[6M Return vs Nifty]]-AVERAGE(Table2[6M Return vs Nifty]))/_xlfn.STDEV.P(Table2[6M Return vs Nifty])</f>
        <v>0.68148909721315654</v>
      </c>
      <c r="M55">
        <v>-4.9687487205486898</v>
      </c>
      <c r="N55">
        <f>(Table2[[#This Row],[1W Return vs Nifty]]-AVERAGE(Table2[1W Return vs Nifty]))/_xlfn.STDEV.P(Table2[1W Return vs Nifty])</f>
        <v>-5.5551865330965296E-2</v>
      </c>
      <c r="O55">
        <v>747.14</v>
      </c>
      <c r="P55">
        <v>727.59844616818305</v>
      </c>
      <c r="Q55">
        <v>610.025863572665</v>
      </c>
      <c r="R55">
        <v>35.168842105076301</v>
      </c>
      <c r="S55" s="1">
        <f>(Table2[[#This Row],[Close Price]]-Table2[[#This Row],[20D EMA]])/Table2[[#This Row],[20D EMA]]</f>
        <v>-5.4862542495382402E-2</v>
      </c>
      <c r="T55" s="1">
        <f>(Table2[[#This Row],[Close Price]]-Table2[[#This Row],[50D EMA]])/Table2[[#This Row],[50D EMA]]</f>
        <v>-2.9478411177400039E-2</v>
      </c>
      <c r="U55" s="1">
        <f>(Table2[[#This Row],[Close Price]]-Table2[[#This Row],[200D EMA]])/Table2[[#This Row],[200D EMA]]</f>
        <v>0.15757387049850038</v>
      </c>
      <c r="V55">
        <v>0.81845890333058302</v>
      </c>
      <c r="W55">
        <v>702</v>
      </c>
      <c r="X55">
        <v>742.95</v>
      </c>
      <c r="Y55">
        <v>702</v>
      </c>
      <c r="Z55">
        <v>783.9</v>
      </c>
      <c r="AA55">
        <v>641.75</v>
      </c>
      <c r="AB55">
        <v>821.95</v>
      </c>
      <c r="AC55" s="1">
        <f>(Table2[[#This Row],[Close Price]]/Table2[[#This Row],[Day Low]])-1</f>
        <v>5.9116809116808167E-3</v>
      </c>
      <c r="AD55" s="1">
        <f>(Table2[[#This Row],[Day High]]/Table2[[#This Row],[Close Price]])-1</f>
        <v>5.2113573603342234E-2</v>
      </c>
      <c r="AE55" s="1">
        <f>(Table2[[#This Row],[Close Price]]/Table2[[#This Row],[Current Week Low]])-1</f>
        <v>5.9116809116808167E-3</v>
      </c>
      <c r="AF55" s="1">
        <f>(Table2[[#This Row],[Current Week High]]/Table2[[#This Row],[Close Price]])-1</f>
        <v>0.11010408553423501</v>
      </c>
      <c r="AG55" s="1">
        <f>(Table2[[#This Row],[Close Price]]/Table2[[#This Row],[Current Month Low]])-1</f>
        <v>0.10035060381768601</v>
      </c>
      <c r="AH55" s="1">
        <f>(Table2[[#This Row],[Current Month High]]/Table2[[#This Row],[Close Price]])-1</f>
        <v>0.16398782128442968</v>
      </c>
      <c r="AI55">
        <v>19.5142675069036</v>
      </c>
      <c r="AJ55">
        <v>126.33012820512801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0.16</v>
      </c>
      <c r="AM55" t="s">
        <v>3156</v>
      </c>
      <c r="AN55">
        <v>-3.43</v>
      </c>
      <c r="AO55" t="s">
        <v>3155</v>
      </c>
      <c r="AP55">
        <v>0.13901840699800999</v>
      </c>
      <c r="AQ55">
        <f>(Table2[[#This Row],[Sharpe Ratio]]-AVERAGE(Table2[Sharpe Ratio]))/_xlfn.STDEV.P(Table2[Sharpe Ratio])</f>
        <v>0.93486622359228688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3.5564180252210007</v>
      </c>
      <c r="AS55">
        <f>_xlfn.RANK.AVG(Table2[[#This Row],[1Y Return vs Nifty Z-Score]],Table2[1Y Return vs Nifty Z-Score])</f>
        <v>92</v>
      </c>
      <c r="AT55">
        <f>_xlfn.RANK.AVG(Table2[[#This Row],[6M Return vs Nifty Z-Score]],Table2[6M Return vs Nifty Z-Score])</f>
        <v>134</v>
      </c>
      <c r="AU55">
        <f>_xlfn.RANK.AVG(Table2[[#This Row],[Sharpe Ratio Z-Score]],Table2[Sharpe Ratio Z-Score])</f>
        <v>120</v>
      </c>
      <c r="AV55">
        <f>(Table2[[#This Row],[Rank 1Y]]+Table2[[#This Row],[Rank 6M]]+Table2[[#This Row],[Rank Sharpe]])/3</f>
        <v>115.33333333333333</v>
      </c>
    </row>
    <row r="56" spans="1:48" x14ac:dyDescent="0.3">
      <c r="A56" t="s">
        <v>1106</v>
      </c>
      <c r="B56" t="s">
        <v>1107</v>
      </c>
      <c r="C56" t="s">
        <v>3121</v>
      </c>
      <c r="D56" t="s">
        <v>280</v>
      </c>
      <c r="E56">
        <v>11087.9514648</v>
      </c>
      <c r="F56">
        <v>5463.1</v>
      </c>
      <c r="G56">
        <v>41.033195576606801</v>
      </c>
      <c r="H56">
        <f>(Table2[[#This Row],[1Y Return vs Nifty]]-AVERAGE(Table2[1Y Return vs Nifty]))/_xlfn.STDEV.P(Table2[1Y Return vs Nifty])</f>
        <v>0.28712936415909318</v>
      </c>
      <c r="I56">
        <v>2.2187940485492099</v>
      </c>
      <c r="J56">
        <f>(Table2[[#This Row],[1M Return vs Nifty]]-AVERAGE(Table2[1M Return vs Nifty]))/_xlfn.STDEV.P(Table2[1M Return vs Nifty])</f>
        <v>0.40078517961215854</v>
      </c>
      <c r="K56">
        <v>28.565487124761699</v>
      </c>
      <c r="L56">
        <f>(Table2[[#This Row],[6M Return vs Nifty]]-AVERAGE(Table2[6M Return vs Nifty]))/_xlfn.STDEV.P(Table2[6M Return vs Nifty])</f>
        <v>0.90091120844205264</v>
      </c>
      <c r="M56">
        <v>-0.113804151662038</v>
      </c>
      <c r="N56">
        <f>(Table2[[#This Row],[1W Return vs Nifty]]-AVERAGE(Table2[1W Return vs Nifty]))/_xlfn.STDEV.P(Table2[1W Return vs Nifty])</f>
        <v>0.91804356867440406</v>
      </c>
      <c r="O56">
        <v>5524.28</v>
      </c>
      <c r="P56">
        <v>5409.1877508748203</v>
      </c>
      <c r="Q56">
        <v>4684.9556265236997</v>
      </c>
      <c r="R56">
        <v>44.912840554995199</v>
      </c>
      <c r="S56" s="1">
        <f>(Table2[[#This Row],[Close Price]]-Table2[[#This Row],[20D EMA]])/Table2[[#This Row],[20D EMA]]</f>
        <v>-1.1074746392289924E-2</v>
      </c>
      <c r="T56" s="1">
        <f>(Table2[[#This Row],[Close Price]]-Table2[[#This Row],[50D EMA]])/Table2[[#This Row],[50D EMA]]</f>
        <v>9.9667919858135723E-3</v>
      </c>
      <c r="U56" s="1">
        <f>(Table2[[#This Row],[Close Price]]-Table2[[#This Row],[200D EMA]])/Table2[[#This Row],[200D EMA]]</f>
        <v>0.16609428893432107</v>
      </c>
      <c r="V56">
        <v>0.86602253395873896</v>
      </c>
      <c r="W56">
        <v>5443.6</v>
      </c>
      <c r="X56">
        <v>5688.8</v>
      </c>
      <c r="Y56">
        <v>5409.05</v>
      </c>
      <c r="Z56">
        <v>5875</v>
      </c>
      <c r="AA56">
        <v>4971.1000000000004</v>
      </c>
      <c r="AB56">
        <v>5950</v>
      </c>
      <c r="AC56" s="1">
        <f>(Table2[[#This Row],[Close Price]]/Table2[[#This Row],[Day Low]])-1</f>
        <v>3.5821882577706798E-3</v>
      </c>
      <c r="AD56" s="1">
        <f>(Table2[[#This Row],[Day High]]/Table2[[#This Row],[Close Price]])-1</f>
        <v>4.1313539931540744E-2</v>
      </c>
      <c r="AE56" s="1">
        <f>(Table2[[#This Row],[Close Price]]/Table2[[#This Row],[Current Week Low]])-1</f>
        <v>9.9925125484141564E-3</v>
      </c>
      <c r="AF56" s="1">
        <f>(Table2[[#This Row],[Current Week High]]/Table2[[#This Row],[Close Price]])-1</f>
        <v>7.5396752759422148E-2</v>
      </c>
      <c r="AG56" s="1">
        <f>(Table2[[#This Row],[Close Price]]/Table2[[#This Row],[Current Month Low]])-1</f>
        <v>9.8972058498119075E-2</v>
      </c>
      <c r="AH56" s="1">
        <f>(Table2[[#This Row],[Current Month High]]/Table2[[#This Row],[Close Price]])-1</f>
        <v>8.9125221943584965E-2</v>
      </c>
      <c r="AI56">
        <v>9.8094488477238109</v>
      </c>
      <c r="AJ56">
        <v>81.377822045152698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</v>
      </c>
      <c r="AM56" t="s">
        <v>3156</v>
      </c>
      <c r="AN56">
        <v>4.55</v>
      </c>
      <c r="AO56" t="s">
        <v>3156</v>
      </c>
      <c r="AP56">
        <v>0.19752024463645099</v>
      </c>
      <c r="AQ56">
        <f>(Table2[[#This Row],[Sharpe Ratio]]-AVERAGE(Table2[Sharpe Ratio]))/_xlfn.STDEV.P(Table2[Sharpe Ratio])</f>
        <v>1.6245236367474436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4.1313929576351525</v>
      </c>
      <c r="AS56">
        <f>_xlfn.RANK.AVG(Table2[[#This Row],[1Y Return vs Nifty Z-Score]],Table2[1Y Return vs Nifty Z-Score])</f>
        <v>219</v>
      </c>
      <c r="AT56">
        <f>_xlfn.RANK.AVG(Table2[[#This Row],[6M Return vs Nifty Z-Score]],Table2[6M Return vs Nifty Z-Score])</f>
        <v>99</v>
      </c>
      <c r="AU56">
        <f>_xlfn.RANK.AVG(Table2[[#This Row],[Sharpe Ratio Z-Score]],Table2[Sharpe Ratio Z-Score])</f>
        <v>29</v>
      </c>
      <c r="AV56">
        <f>(Table2[[#This Row],[Rank 1Y]]+Table2[[#This Row],[Rank 6M]]+Table2[[#This Row],[Rank Sharpe]])/3</f>
        <v>115.66666666666667</v>
      </c>
    </row>
    <row r="57" spans="1:48" x14ac:dyDescent="0.3">
      <c r="A57" t="s">
        <v>795</v>
      </c>
      <c r="B57" t="s">
        <v>796</v>
      </c>
      <c r="C57" t="s">
        <v>3112</v>
      </c>
      <c r="D57" t="s">
        <v>256</v>
      </c>
      <c r="E57">
        <v>19515.549289499999</v>
      </c>
      <c r="F57">
        <v>2797.05</v>
      </c>
      <c r="G57">
        <v>71.802787796503594</v>
      </c>
      <c r="H57">
        <f>(Table2[[#This Row],[1Y Return vs Nifty]]-AVERAGE(Table2[1Y Return vs Nifty]))/_xlfn.STDEV.P(Table2[1Y Return vs Nifty])</f>
        <v>0.81311850017227394</v>
      </c>
      <c r="I57">
        <v>8.8554585941320596</v>
      </c>
      <c r="J57">
        <f>(Table2[[#This Row],[1M Return vs Nifty]]-AVERAGE(Table2[1M Return vs Nifty]))/_xlfn.STDEV.P(Table2[1M Return vs Nifty])</f>
        <v>1.1642810775009287</v>
      </c>
      <c r="K57">
        <v>67.683939228745402</v>
      </c>
      <c r="L57">
        <f>(Table2[[#This Row],[6M Return vs Nifty]]-AVERAGE(Table2[6M Return vs Nifty]))/_xlfn.STDEV.P(Table2[6M Return vs Nifty])</f>
        <v>2.2824725974562625</v>
      </c>
      <c r="M57">
        <v>2.5160225243924899</v>
      </c>
      <c r="N57">
        <f>(Table2[[#This Row],[1W Return vs Nifty]]-AVERAGE(Table2[1W Return vs Nifty]))/_xlfn.STDEV.P(Table2[1W Return vs Nifty])</f>
        <v>1.4454208039245606</v>
      </c>
      <c r="O57">
        <v>2693.93</v>
      </c>
      <c r="P57">
        <v>2590.8001388675698</v>
      </c>
      <c r="Q57">
        <v>2065.67285257402</v>
      </c>
      <c r="R57">
        <v>59.852118412885403</v>
      </c>
      <c r="S57" s="1">
        <f>(Table2[[#This Row],[Close Price]]-Table2[[#This Row],[20D EMA]])/Table2[[#This Row],[20D EMA]]</f>
        <v>3.8278648665704136E-2</v>
      </c>
      <c r="T57" s="1">
        <f>(Table2[[#This Row],[Close Price]]-Table2[[#This Row],[50D EMA]])/Table2[[#This Row],[50D EMA]]</f>
        <v>7.9608557232277097E-2</v>
      </c>
      <c r="U57" s="1">
        <f>(Table2[[#This Row],[Close Price]]-Table2[[#This Row],[200D EMA]])/Table2[[#This Row],[200D EMA]]</f>
        <v>0.35406242886651507</v>
      </c>
      <c r="V57">
        <v>0.91853533969149004</v>
      </c>
      <c r="W57">
        <v>2677</v>
      </c>
      <c r="X57">
        <v>2920</v>
      </c>
      <c r="Y57">
        <v>2600.1</v>
      </c>
      <c r="Z57">
        <v>2944</v>
      </c>
      <c r="AA57">
        <v>2450</v>
      </c>
      <c r="AB57">
        <v>2975</v>
      </c>
      <c r="AC57" s="1">
        <f>(Table2[[#This Row],[Close Price]]/Table2[[#This Row],[Day Low]])-1</f>
        <v>4.484497571908852E-2</v>
      </c>
      <c r="AD57" s="1">
        <f>(Table2[[#This Row],[Day High]]/Table2[[#This Row],[Close Price]])-1</f>
        <v>4.395702615255348E-2</v>
      </c>
      <c r="AE57" s="1">
        <f>(Table2[[#This Row],[Close Price]]/Table2[[#This Row],[Current Week Low]])-1</f>
        <v>7.574708665051344E-2</v>
      </c>
      <c r="AF57" s="1">
        <f>(Table2[[#This Row],[Current Week High]]/Table2[[#This Row],[Close Price]])-1</f>
        <v>5.253749486065673E-2</v>
      </c>
      <c r="AG57" s="1">
        <f>(Table2[[#This Row],[Close Price]]/Table2[[#This Row],[Current Month Low]])-1</f>
        <v>0.14165306122448995</v>
      </c>
      <c r="AH57" s="1">
        <f>(Table2[[#This Row],[Current Month High]]/Table2[[#This Row],[Close Price]])-1</f>
        <v>6.3620600275289929E-2</v>
      </c>
      <c r="AI57">
        <v>6.3620600275289902</v>
      </c>
      <c r="AJ57">
        <v>122.111490510601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0.42</v>
      </c>
      <c r="AM57" t="s">
        <v>3156</v>
      </c>
      <c r="AN57">
        <v>5.55</v>
      </c>
      <c r="AO57" t="s">
        <v>3156</v>
      </c>
      <c r="AP57">
        <v>0.10467222269475999</v>
      </c>
      <c r="AQ57">
        <f>(Table2[[#This Row],[Sharpe Ratio]]-AVERAGE(Table2[Sharpe Ratio]))/_xlfn.STDEV.P(Table2[Sharpe Ratio])</f>
        <v>0.52997123952831482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6.2352642185823406</v>
      </c>
      <c r="AS57">
        <f>_xlfn.RANK.AVG(Table2[[#This Row],[1Y Return vs Nifty Z-Score]],Table2[1Y Return vs Nifty Z-Score])</f>
        <v>116</v>
      </c>
      <c r="AT57">
        <f>_xlfn.RANK.AVG(Table2[[#This Row],[6M Return vs Nifty Z-Score]],Table2[6M Return vs Nifty Z-Score])</f>
        <v>24</v>
      </c>
      <c r="AU57">
        <f>_xlfn.RANK.AVG(Table2[[#This Row],[Sharpe Ratio Z-Score]],Table2[Sharpe Ratio Z-Score])</f>
        <v>210</v>
      </c>
      <c r="AV57">
        <f>(Table2[[#This Row],[Rank 1Y]]+Table2[[#This Row],[Rank 6M]]+Table2[[#This Row],[Rank Sharpe]])/3</f>
        <v>116.66666666666667</v>
      </c>
    </row>
    <row r="58" spans="1:48" x14ac:dyDescent="0.3">
      <c r="A58" t="s">
        <v>678</v>
      </c>
      <c r="B58" t="s">
        <v>679</v>
      </c>
      <c r="C58" t="s">
        <v>3114</v>
      </c>
      <c r="D58" t="s">
        <v>680</v>
      </c>
      <c r="E58">
        <v>26046.362336925002</v>
      </c>
      <c r="F58">
        <v>2571.4499999999998</v>
      </c>
      <c r="G58">
        <v>64.879283277373304</v>
      </c>
      <c r="H58">
        <f>(Table2[[#This Row],[1Y Return vs Nifty]]-AVERAGE(Table2[1Y Return vs Nifty]))/_xlfn.STDEV.P(Table2[1Y Return vs Nifty])</f>
        <v>0.69476502528137696</v>
      </c>
      <c r="I58">
        <v>15.0412760582642</v>
      </c>
      <c r="J58">
        <f>(Table2[[#This Row],[1M Return vs Nifty]]-AVERAGE(Table2[1M Return vs Nifty]))/_xlfn.STDEV.P(Table2[1M Return vs Nifty])</f>
        <v>1.8759105754988317</v>
      </c>
      <c r="K58">
        <v>55.795615109647102</v>
      </c>
      <c r="L58">
        <f>(Table2[[#This Row],[6M Return vs Nifty]]-AVERAGE(Table2[6M Return vs Nifty]))/_xlfn.STDEV.P(Table2[6M Return vs Nifty])</f>
        <v>1.862608091075143</v>
      </c>
      <c r="M58">
        <v>6.4817912207525596</v>
      </c>
      <c r="N58">
        <f>(Table2[[#This Row],[1W Return vs Nifty]]-AVERAGE(Table2[1W Return vs Nifty]))/_xlfn.STDEV.P(Table2[1W Return vs Nifty])</f>
        <v>2.2407036831239449</v>
      </c>
      <c r="O58">
        <v>2435.79</v>
      </c>
      <c r="P58">
        <v>2340.2483425160899</v>
      </c>
      <c r="Q58">
        <v>1951.60574249142</v>
      </c>
      <c r="R58">
        <v>76.9031764273074</v>
      </c>
      <c r="S58" s="1">
        <f>(Table2[[#This Row],[Close Price]]-Table2[[#This Row],[20D EMA]])/Table2[[#This Row],[20D EMA]]</f>
        <v>5.5694456418656724E-2</v>
      </c>
      <c r="T58" s="1">
        <f>(Table2[[#This Row],[Close Price]]-Table2[[#This Row],[50D EMA]])/Table2[[#This Row],[50D EMA]]</f>
        <v>9.8793642231719825E-2</v>
      </c>
      <c r="U58" s="1">
        <f>(Table2[[#This Row],[Close Price]]-Table2[[#This Row],[200D EMA]])/Table2[[#This Row],[200D EMA]]</f>
        <v>0.31760731382009905</v>
      </c>
      <c r="V58">
        <v>1.2446418967167601</v>
      </c>
      <c r="W58">
        <v>2555.5500000000002</v>
      </c>
      <c r="X58">
        <v>2623.5</v>
      </c>
      <c r="Y58">
        <v>2430</v>
      </c>
      <c r="Z58">
        <v>2623.5</v>
      </c>
      <c r="AA58">
        <v>2277.0500000000002</v>
      </c>
      <c r="AB58">
        <v>2669.7</v>
      </c>
      <c r="AC58" s="1">
        <f>(Table2[[#This Row],[Close Price]]/Table2[[#This Row],[Day Low]])-1</f>
        <v>6.2217526559837921E-3</v>
      </c>
      <c r="AD58" s="1">
        <f>(Table2[[#This Row],[Day High]]/Table2[[#This Row],[Close Price]])-1</f>
        <v>2.0241497987516732E-2</v>
      </c>
      <c r="AE58" s="1">
        <f>(Table2[[#This Row],[Close Price]]/Table2[[#This Row],[Current Week Low]])-1</f>
        <v>5.8209876543209749E-2</v>
      </c>
      <c r="AF58" s="1">
        <f>(Table2[[#This Row],[Current Week High]]/Table2[[#This Row],[Close Price]])-1</f>
        <v>2.0241497987516732E-2</v>
      </c>
      <c r="AG58" s="1">
        <f>(Table2[[#This Row],[Close Price]]/Table2[[#This Row],[Current Month Low]])-1</f>
        <v>0.12929009024834737</v>
      </c>
      <c r="AH58" s="1">
        <f>(Table2[[#This Row],[Current Month High]]/Table2[[#This Row],[Close Price]])-1</f>
        <v>3.8208014933208911E-2</v>
      </c>
      <c r="AI58">
        <v>4.4780182387369001</v>
      </c>
      <c r="AJ58">
        <v>105.69954403647699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0.35</v>
      </c>
      <c r="AM58" t="s">
        <v>3156</v>
      </c>
      <c r="AN58">
        <v>9.7200000000000006</v>
      </c>
      <c r="AO58" t="s">
        <v>3156</v>
      </c>
      <c r="AP58">
        <v>0.11135804289076601</v>
      </c>
      <c r="AQ58">
        <f>(Table2[[#This Row],[Sharpe Ratio]]-AVERAGE(Table2[Sharpe Ratio]))/_xlfn.STDEV.P(Table2[Sharpe Ratio])</f>
        <v>0.60878800234002206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7.282775377319318</v>
      </c>
      <c r="AS58">
        <f>_xlfn.RANK.AVG(Table2[[#This Row],[1Y Return vs Nifty Z-Score]],Table2[1Y Return vs Nifty Z-Score])</f>
        <v>139</v>
      </c>
      <c r="AT58">
        <f>_xlfn.RANK.AVG(Table2[[#This Row],[6M Return vs Nifty Z-Score]],Table2[6M Return vs Nifty Z-Score])</f>
        <v>40</v>
      </c>
      <c r="AU58">
        <f>_xlfn.RANK.AVG(Table2[[#This Row],[Sharpe Ratio Z-Score]],Table2[Sharpe Ratio Z-Score])</f>
        <v>185</v>
      </c>
      <c r="AV58">
        <f>(Table2[[#This Row],[Rank 1Y]]+Table2[[#This Row],[Rank 6M]]+Table2[[#This Row],[Rank Sharpe]])/3</f>
        <v>121.33333333333333</v>
      </c>
    </row>
    <row r="59" spans="1:48" x14ac:dyDescent="0.3">
      <c r="A59" t="s">
        <v>1655</v>
      </c>
      <c r="B59" t="s">
        <v>1656</v>
      </c>
      <c r="C59" t="s">
        <v>3112</v>
      </c>
      <c r="D59" t="s">
        <v>128</v>
      </c>
      <c r="E59">
        <v>5243.9019600000001</v>
      </c>
      <c r="F59">
        <v>565.1</v>
      </c>
      <c r="G59">
        <v>148.44702327970401</v>
      </c>
      <c r="H59">
        <f>(Table2[[#This Row],[1Y Return vs Nifty]]-AVERAGE(Table2[1Y Return vs Nifty]))/_xlfn.STDEV.P(Table2[1Y Return vs Nifty])</f>
        <v>2.1233092532408433</v>
      </c>
      <c r="I59">
        <v>2.86875703389738</v>
      </c>
      <c r="J59">
        <f>(Table2[[#This Row],[1M Return vs Nifty]]-AVERAGE(Table2[1M Return vs Nifty]))/_xlfn.STDEV.P(Table2[1M Return vs Nifty])</f>
        <v>0.47555829337804117</v>
      </c>
      <c r="K59">
        <v>60.938496692263598</v>
      </c>
      <c r="L59">
        <f>(Table2[[#This Row],[6M Return vs Nifty]]-AVERAGE(Table2[6M Return vs Nifty]))/_xlfn.STDEV.P(Table2[6M Return vs Nifty])</f>
        <v>2.0442412140813491</v>
      </c>
      <c r="M59">
        <v>-5.4865204747863601</v>
      </c>
      <c r="N59">
        <f>(Table2[[#This Row],[1W Return vs Nifty]]-AVERAGE(Table2[1W Return vs Nifty]))/_xlfn.STDEV.P(Table2[1W Return vs Nifty])</f>
        <v>-0.15938419722066752</v>
      </c>
      <c r="O59">
        <v>610.62</v>
      </c>
      <c r="P59">
        <v>591.41847366851505</v>
      </c>
      <c r="Q59">
        <v>475.323784648973</v>
      </c>
      <c r="R59">
        <v>27.222581262288902</v>
      </c>
      <c r="S59" s="1">
        <f>(Table2[[#This Row],[Close Price]]-Table2[[#This Row],[20D EMA]])/Table2[[#This Row],[20D EMA]]</f>
        <v>-7.4547181553175426E-2</v>
      </c>
      <c r="T59" s="1">
        <f>(Table2[[#This Row],[Close Price]]-Table2[[#This Row],[50D EMA]])/Table2[[#This Row],[50D EMA]]</f>
        <v>-4.4500594486445319E-2</v>
      </c>
      <c r="U59" s="1">
        <f>(Table2[[#This Row],[Close Price]]-Table2[[#This Row],[200D EMA]])/Table2[[#This Row],[200D EMA]]</f>
        <v>0.18887381244203216</v>
      </c>
      <c r="V59">
        <v>0.88534337207394997</v>
      </c>
      <c r="W59">
        <v>565.1</v>
      </c>
      <c r="X59">
        <v>579.75</v>
      </c>
      <c r="Y59">
        <v>565.1</v>
      </c>
      <c r="Z59">
        <v>659</v>
      </c>
      <c r="AA59">
        <v>565.1</v>
      </c>
      <c r="AB59">
        <v>659</v>
      </c>
      <c r="AC59" s="1">
        <f>(Table2[[#This Row],[Close Price]]/Table2[[#This Row],[Day Low]])-1</f>
        <v>0</v>
      </c>
      <c r="AD59" s="1">
        <f>(Table2[[#This Row],[Day High]]/Table2[[#This Row],[Close Price]])-1</f>
        <v>2.5924615112369542E-2</v>
      </c>
      <c r="AE59" s="1">
        <f>(Table2[[#This Row],[Close Price]]/Table2[[#This Row],[Current Week Low]])-1</f>
        <v>0</v>
      </c>
      <c r="AF59" s="1">
        <f>(Table2[[#This Row],[Current Week High]]/Table2[[#This Row],[Close Price]])-1</f>
        <v>0.16616528048133072</v>
      </c>
      <c r="AG59" s="1">
        <f>(Table2[[#This Row],[Close Price]]/Table2[[#This Row],[Current Month Low]])-1</f>
        <v>0</v>
      </c>
      <c r="AH59" s="1">
        <f>(Table2[[#This Row],[Current Month High]]/Table2[[#This Row],[Close Price]])-1</f>
        <v>0.16616528048133072</v>
      </c>
      <c r="AI59">
        <v>28.711732436736799</v>
      </c>
      <c r="AJ59">
        <v>169.99522216913499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0.12</v>
      </c>
      <c r="AM59" t="s">
        <v>3156</v>
      </c>
      <c r="AN59">
        <v>-5.32</v>
      </c>
      <c r="AO59" t="s">
        <v>3155</v>
      </c>
      <c r="AP59">
        <v>7.2265899572150002E-2</v>
      </c>
      <c r="AQ59">
        <f>(Table2[[#This Row],[Sharpe Ratio]]-AVERAGE(Table2[Sharpe Ratio]))/_xlfn.STDEV.P(Table2[Sharpe Ratio])</f>
        <v>0.14794459084875491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4.6316691543283213</v>
      </c>
      <c r="AS59">
        <f>_xlfn.RANK.AVG(Table2[[#This Row],[1Y Return vs Nifty Z-Score]],Table2[1Y Return vs Nifty Z-Score])</f>
        <v>33</v>
      </c>
      <c r="AT59">
        <f>_xlfn.RANK.AVG(Table2[[#This Row],[6M Return vs Nifty Z-Score]],Table2[6M Return vs Nifty Z-Score])</f>
        <v>30</v>
      </c>
      <c r="AU59">
        <f>_xlfn.RANK.AVG(Table2[[#This Row],[Sharpe Ratio Z-Score]],Table2[Sharpe Ratio Z-Score])</f>
        <v>303</v>
      </c>
      <c r="AV59">
        <f>(Table2[[#This Row],[Rank 1Y]]+Table2[[#This Row],[Rank 6M]]+Table2[[#This Row],[Rank Sharpe]])/3</f>
        <v>122</v>
      </c>
    </row>
    <row r="60" spans="1:48" x14ac:dyDescent="0.3">
      <c r="A60" t="s">
        <v>863</v>
      </c>
      <c r="B60" t="s">
        <v>864</v>
      </c>
      <c r="C60" t="s">
        <v>3114</v>
      </c>
      <c r="D60" t="s">
        <v>51</v>
      </c>
      <c r="E60">
        <v>17551.149556845001</v>
      </c>
      <c r="F60">
        <v>1108.05</v>
      </c>
      <c r="G60">
        <v>208.31805546234901</v>
      </c>
      <c r="H60">
        <f>(Table2[[#This Row],[1Y Return vs Nifty]]-AVERAGE(Table2[1Y Return vs Nifty]))/_xlfn.STDEV.P(Table2[1Y Return vs Nifty])</f>
        <v>3.1467713864049989</v>
      </c>
      <c r="I60">
        <v>-1.21688188834322</v>
      </c>
      <c r="J60">
        <f>(Table2[[#This Row],[1M Return vs Nifty]]-AVERAGE(Table2[1M Return vs Nifty]))/_xlfn.STDEV.P(Table2[1M Return vs Nifty])</f>
        <v>5.5377678624725004E-3</v>
      </c>
      <c r="K60">
        <v>53.485014395847699</v>
      </c>
      <c r="L60">
        <f>(Table2[[#This Row],[6M Return vs Nifty]]-AVERAGE(Table2[6M Return vs Nifty]))/_xlfn.STDEV.P(Table2[6M Return vs Nifty])</f>
        <v>1.7810037187158174</v>
      </c>
      <c r="M60">
        <v>-6.0433814159110302</v>
      </c>
      <c r="N60">
        <f>(Table2[[#This Row],[1W Return vs Nifty]]-AVERAGE(Table2[1W Return vs Nifty]))/_xlfn.STDEV.P(Table2[1W Return vs Nifty])</f>
        <v>-0.27105535267100472</v>
      </c>
      <c r="O60">
        <v>1148.05</v>
      </c>
      <c r="P60">
        <v>1071.5102985557101</v>
      </c>
      <c r="Q60">
        <v>811.80026574054398</v>
      </c>
      <c r="R60">
        <v>36.905446439272801</v>
      </c>
      <c r="S60" s="1">
        <f>(Table2[[#This Row],[Close Price]]-Table2[[#This Row],[20D EMA]])/Table2[[#This Row],[20D EMA]]</f>
        <v>-3.4841688079787464E-2</v>
      </c>
      <c r="T60" s="1">
        <f>(Table2[[#This Row],[Close Price]]-Table2[[#This Row],[50D EMA]])/Table2[[#This Row],[50D EMA]]</f>
        <v>3.4101120160526507E-2</v>
      </c>
      <c r="U60" s="1">
        <f>(Table2[[#This Row],[Close Price]]-Table2[[#This Row],[200D EMA]])/Table2[[#This Row],[200D EMA]]</f>
        <v>0.36492933885554935</v>
      </c>
      <c r="V60">
        <v>0.23647731211808001</v>
      </c>
      <c r="W60">
        <v>1104.05</v>
      </c>
      <c r="X60">
        <v>1142.25</v>
      </c>
      <c r="Y60">
        <v>1100.05</v>
      </c>
      <c r="Z60">
        <v>1199</v>
      </c>
      <c r="AA60">
        <v>1060.0999999999999</v>
      </c>
      <c r="AB60">
        <v>1232</v>
      </c>
      <c r="AC60" s="1">
        <f>(Table2[[#This Row],[Close Price]]/Table2[[#This Row],[Day Low]])-1</f>
        <v>3.6230243195507494E-3</v>
      </c>
      <c r="AD60" s="1">
        <f>(Table2[[#This Row],[Day High]]/Table2[[#This Row],[Close Price]])-1</f>
        <v>3.0865033166373346E-2</v>
      </c>
      <c r="AE60" s="1">
        <f>(Table2[[#This Row],[Close Price]]/Table2[[#This Row],[Current Week Low]])-1</f>
        <v>7.272396709240514E-3</v>
      </c>
      <c r="AF60" s="1">
        <f>(Table2[[#This Row],[Current Week High]]/Table2[[#This Row],[Close Price]])-1</f>
        <v>8.2081133522855509E-2</v>
      </c>
      <c r="AG60" s="1">
        <f>(Table2[[#This Row],[Close Price]]/Table2[[#This Row],[Current Month Low]])-1</f>
        <v>4.5231581926233444E-2</v>
      </c>
      <c r="AH60" s="1">
        <f>(Table2[[#This Row],[Current Month High]]/Table2[[#This Row],[Close Price]])-1</f>
        <v>0.11186318306935616</v>
      </c>
      <c r="AI60">
        <v>12.553585127024901</v>
      </c>
      <c r="AJ60">
        <v>247.623529411764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0.25</v>
      </c>
      <c r="AM60" t="s">
        <v>3156</v>
      </c>
      <c r="AN60">
        <v>-2.69</v>
      </c>
      <c r="AO60" t="s">
        <v>3155</v>
      </c>
      <c r="AP60">
        <v>6.484819245034E-2</v>
      </c>
      <c r="AQ60">
        <f>(Table2[[#This Row],[Sharpe Ratio]]-AVERAGE(Table2[Sharpe Ratio]))/_xlfn.STDEV.P(Table2[Sharpe Ratio])</f>
        <v>6.0499872671071417E-2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4.7227573929833557</v>
      </c>
      <c r="AS60">
        <f>_xlfn.RANK.AVG(Table2[[#This Row],[1Y Return vs Nifty Z-Score]],Table2[1Y Return vs Nifty Z-Score])</f>
        <v>9</v>
      </c>
      <c r="AT60">
        <f>_xlfn.RANK.AVG(Table2[[#This Row],[6M Return vs Nifty Z-Score]],Table2[6M Return vs Nifty Z-Score])</f>
        <v>44</v>
      </c>
      <c r="AU60">
        <f>_xlfn.RANK.AVG(Table2[[#This Row],[Sharpe Ratio Z-Score]],Table2[Sharpe Ratio Z-Score])</f>
        <v>325</v>
      </c>
      <c r="AV60">
        <f>(Table2[[#This Row],[Rank 1Y]]+Table2[[#This Row],[Rank 6M]]+Table2[[#This Row],[Rank Sharpe]])/3</f>
        <v>126</v>
      </c>
    </row>
    <row r="61" spans="1:48" x14ac:dyDescent="0.3">
      <c r="A61" t="s">
        <v>325</v>
      </c>
      <c r="B61" t="s">
        <v>326</v>
      </c>
      <c r="C61" t="s">
        <v>3108</v>
      </c>
      <c r="D61" t="s">
        <v>69</v>
      </c>
      <c r="E61">
        <v>82997.662535775002</v>
      </c>
      <c r="F61">
        <v>510.25</v>
      </c>
      <c r="G61">
        <v>127.35640846965499</v>
      </c>
      <c r="H61">
        <f>(Table2[[#This Row],[1Y Return vs Nifty]]-AVERAGE(Table2[1Y Return vs Nifty]))/_xlfn.STDEV.P(Table2[1Y Return vs Nifty])</f>
        <v>1.7627768749550159</v>
      </c>
      <c r="I61">
        <v>-7.9786547392177596</v>
      </c>
      <c r="J61">
        <f>(Table2[[#This Row],[1M Return vs Nifty]]-AVERAGE(Table2[1M Return vs Nifty]))/_xlfn.STDEV.P(Table2[1M Return vs Nifty])</f>
        <v>-0.77235085354365485</v>
      </c>
      <c r="K61">
        <v>16.897398123352101</v>
      </c>
      <c r="L61">
        <f>(Table2[[#This Row],[6M Return vs Nifty]]-AVERAGE(Table2[6M Return vs Nifty]))/_xlfn.STDEV.P(Table2[6M Return vs Nifty])</f>
        <v>0.48882483025207213</v>
      </c>
      <c r="M61">
        <v>-2.9042592028035399</v>
      </c>
      <c r="N61">
        <f>(Table2[[#This Row],[1W Return vs Nifty]]-AVERAGE(Table2[1W Return vs Nifty]))/_xlfn.STDEV.P(Table2[1W Return vs Nifty])</f>
        <v>0.3584544203246417</v>
      </c>
      <c r="O61">
        <v>550.23</v>
      </c>
      <c r="P61">
        <v>573.633830686485</v>
      </c>
      <c r="Q61">
        <v>479.83581133259202</v>
      </c>
      <c r="R61">
        <v>31.088197563748999</v>
      </c>
      <c r="S61" s="1">
        <f>(Table2[[#This Row],[Close Price]]-Table2[[#This Row],[20D EMA]])/Table2[[#This Row],[20D EMA]]</f>
        <v>-7.2660523780964353E-2</v>
      </c>
      <c r="T61" s="1">
        <f>(Table2[[#This Row],[Close Price]]-Table2[[#This Row],[50D EMA]])/Table2[[#This Row],[50D EMA]]</f>
        <v>-0.11049527990814567</v>
      </c>
      <c r="U61" s="1">
        <f>(Table2[[#This Row],[Close Price]]-Table2[[#This Row],[200D EMA]])/Table2[[#This Row],[200D EMA]]</f>
        <v>6.3384574367099045E-2</v>
      </c>
      <c r="V61">
        <v>0.46340351214610898</v>
      </c>
      <c r="W61">
        <v>503.5</v>
      </c>
      <c r="X61">
        <v>518.54999999999995</v>
      </c>
      <c r="Y61">
        <v>493.05</v>
      </c>
      <c r="Z61">
        <v>534.65</v>
      </c>
      <c r="AA61">
        <v>493.05</v>
      </c>
      <c r="AB61">
        <v>594</v>
      </c>
      <c r="AC61" s="1">
        <f>(Table2[[#This Row],[Close Price]]/Table2[[#This Row],[Day Low]])-1</f>
        <v>1.3406156901688115E-2</v>
      </c>
      <c r="AD61" s="1">
        <f>(Table2[[#This Row],[Day High]]/Table2[[#This Row],[Close Price]])-1</f>
        <v>1.626653601175887E-2</v>
      </c>
      <c r="AE61" s="1">
        <f>(Table2[[#This Row],[Close Price]]/Table2[[#This Row],[Current Week Low]])-1</f>
        <v>3.4884900111550543E-2</v>
      </c>
      <c r="AF61" s="1">
        <f>(Table2[[#This Row],[Current Week High]]/Table2[[#This Row],[Close Price]])-1</f>
        <v>4.7819696227339392E-2</v>
      </c>
      <c r="AG61" s="1">
        <f>(Table2[[#This Row],[Close Price]]/Table2[[#This Row],[Current Month Low]])-1</f>
        <v>3.4884900111550543E-2</v>
      </c>
      <c r="AH61" s="1">
        <f>(Table2[[#This Row],[Current Month High]]/Table2[[#This Row],[Close Price]])-1</f>
        <v>0.16413522782949541</v>
      </c>
      <c r="AI61">
        <v>50.4948554630083</v>
      </c>
      <c r="AJ61">
        <v>161.04195088676599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-0.05</v>
      </c>
      <c r="AM61" t="s">
        <v>3155</v>
      </c>
      <c r="AN61">
        <v>-9.7899999999999991</v>
      </c>
      <c r="AO61" t="s">
        <v>3155</v>
      </c>
      <c r="AP61">
        <v>0.12378591239301</v>
      </c>
      <c r="AQ61">
        <f>(Table2[[#This Row],[Sharpe Ratio]]-AVERAGE(Table2[Sharpe Ratio]))/_xlfn.STDEV.P(Table2[Sharpe Ratio])</f>
        <v>0.75529574770211905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43</v>
      </c>
      <c r="AT61">
        <f>_xlfn.RANK.AVG(Table2[[#This Row],[6M Return vs Nifty Z-Score]],Table2[6M Return vs Nifty Z-Score])</f>
        <v>181</v>
      </c>
      <c r="AU61">
        <f>_xlfn.RANK.AVG(Table2[[#This Row],[Sharpe Ratio Z-Score]],Table2[Sharpe Ratio Z-Score])</f>
        <v>157</v>
      </c>
      <c r="AV61">
        <f>(Table2[[#This Row],[Rank 1Y]]+Table2[[#This Row],[Rank 6M]]+Table2[[#This Row],[Rank Sharpe]])/3</f>
        <v>127</v>
      </c>
    </row>
    <row r="62" spans="1:48" x14ac:dyDescent="0.3">
      <c r="A62" t="s">
        <v>561</v>
      </c>
      <c r="B62" t="s">
        <v>562</v>
      </c>
      <c r="C62" t="s">
        <v>3110</v>
      </c>
      <c r="D62" t="s">
        <v>402</v>
      </c>
      <c r="E62">
        <v>34776.385962400003</v>
      </c>
      <c r="F62">
        <v>1852</v>
      </c>
      <c r="G62">
        <v>48.759841114737704</v>
      </c>
      <c r="H62">
        <f>(Table2[[#This Row],[1Y Return vs Nifty]]-AVERAGE(Table2[1Y Return vs Nifty]))/_xlfn.STDEV.P(Table2[1Y Return vs Nifty])</f>
        <v>0.41921208991759545</v>
      </c>
      <c r="I62">
        <v>0.95538476045774601</v>
      </c>
      <c r="J62">
        <f>(Table2[[#This Row],[1M Return vs Nifty]]-AVERAGE(Table2[1M Return vs Nifty]))/_xlfn.STDEV.P(Table2[1M Return vs Nifty])</f>
        <v>0.25543990832608515</v>
      </c>
      <c r="K62">
        <v>59.311773435561598</v>
      </c>
      <c r="L62">
        <f>(Table2[[#This Row],[6M Return vs Nifty]]-AVERAGE(Table2[6M Return vs Nifty]))/_xlfn.STDEV.P(Table2[6M Return vs Nifty])</f>
        <v>1.9867896043883859</v>
      </c>
      <c r="M62">
        <v>-2.5475226951332699</v>
      </c>
      <c r="N62">
        <f>(Table2[[#This Row],[1W Return vs Nifty]]-AVERAGE(Table2[1W Return vs Nifty]))/_xlfn.STDEV.P(Table2[1W Return vs Nifty])</f>
        <v>0.42999324637769459</v>
      </c>
      <c r="O62">
        <v>1943.63</v>
      </c>
      <c r="P62">
        <v>1847.2116680361701</v>
      </c>
      <c r="Q62">
        <v>1457.6170104523401</v>
      </c>
      <c r="R62">
        <v>27.995412134915298</v>
      </c>
      <c r="S62" s="1">
        <f>(Table2[[#This Row],[Close Price]]-Table2[[#This Row],[20D EMA]])/Table2[[#This Row],[20D EMA]]</f>
        <v>-4.7143746494960517E-2</v>
      </c>
      <c r="T62" s="1">
        <f>(Table2[[#This Row],[Close Price]]-Table2[[#This Row],[50D EMA]])/Table2[[#This Row],[50D EMA]]</f>
        <v>2.5921945203608212E-3</v>
      </c>
      <c r="U62" s="1">
        <f>(Table2[[#This Row],[Close Price]]-Table2[[#This Row],[200D EMA]])/Table2[[#This Row],[200D EMA]]</f>
        <v>0.27056695052239521</v>
      </c>
      <c r="V62">
        <v>0.41897948470691099</v>
      </c>
      <c r="W62">
        <v>1833.9</v>
      </c>
      <c r="X62">
        <v>1923.55</v>
      </c>
      <c r="Y62">
        <v>1833.9</v>
      </c>
      <c r="Z62">
        <v>2022.75</v>
      </c>
      <c r="AA62">
        <v>1833.9</v>
      </c>
      <c r="AB62">
        <v>2154.9499999999998</v>
      </c>
      <c r="AC62" s="1">
        <f>(Table2[[#This Row],[Close Price]]/Table2[[#This Row],[Day Low]])-1</f>
        <v>9.8696766454005047E-3</v>
      </c>
      <c r="AD62" s="1">
        <f>(Table2[[#This Row],[Day High]]/Table2[[#This Row],[Close Price]])-1</f>
        <v>3.8633909287256962E-2</v>
      </c>
      <c r="AE62" s="1">
        <f>(Table2[[#This Row],[Close Price]]/Table2[[#This Row],[Current Week Low]])-1</f>
        <v>9.8696766454005047E-3</v>
      </c>
      <c r="AF62" s="1">
        <f>(Table2[[#This Row],[Current Week High]]/Table2[[#This Row],[Close Price]])-1</f>
        <v>9.2197624190064831E-2</v>
      </c>
      <c r="AG62" s="1">
        <f>(Table2[[#This Row],[Close Price]]/Table2[[#This Row],[Current Month Low]])-1</f>
        <v>9.8696766454005047E-3</v>
      </c>
      <c r="AH62" s="1">
        <f>(Table2[[#This Row],[Current Month High]]/Table2[[#This Row],[Close Price]])-1</f>
        <v>0.16357991360691138</v>
      </c>
      <c r="AI62">
        <v>16.357991360691098</v>
      </c>
      <c r="AJ62">
        <v>92.695869316408206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0.22</v>
      </c>
      <c r="AM62" t="s">
        <v>3156</v>
      </c>
      <c r="AN62">
        <v>-4.43</v>
      </c>
      <c r="AO62" t="s">
        <v>3155</v>
      </c>
      <c r="AP62">
        <v>0.123140281146829</v>
      </c>
      <c r="AQ62">
        <f>(Table2[[#This Row],[Sharpe Ratio]]-AVERAGE(Table2[Sharpe Ratio]))/_xlfn.STDEV.P(Table2[Sharpe Ratio])</f>
        <v>0.74768462994808893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3.8391194789578504</v>
      </c>
      <c r="AS62">
        <f>_xlfn.RANK.AVG(Table2[[#This Row],[1Y Return vs Nifty Z-Score]],Table2[1Y Return vs Nifty Z-Score])</f>
        <v>189</v>
      </c>
      <c r="AT62">
        <f>_xlfn.RANK.AVG(Table2[[#This Row],[6M Return vs Nifty Z-Score]],Table2[6M Return vs Nifty Z-Score])</f>
        <v>33</v>
      </c>
      <c r="AU62">
        <f>_xlfn.RANK.AVG(Table2[[#This Row],[Sharpe Ratio Z-Score]],Table2[Sharpe Ratio Z-Score])</f>
        <v>159</v>
      </c>
      <c r="AV62">
        <f>(Table2[[#This Row],[Rank 1Y]]+Table2[[#This Row],[Rank 6M]]+Table2[[#This Row],[Rank Sharpe]])/3</f>
        <v>127</v>
      </c>
    </row>
    <row r="63" spans="1:48" x14ac:dyDescent="0.3">
      <c r="A63" t="s">
        <v>999</v>
      </c>
      <c r="B63" t="s">
        <v>1000</v>
      </c>
      <c r="C63" t="s">
        <v>3121</v>
      </c>
      <c r="D63" t="s">
        <v>280</v>
      </c>
      <c r="E63">
        <v>13573.36772118</v>
      </c>
      <c r="F63">
        <v>1709.3</v>
      </c>
      <c r="G63">
        <v>70.484689306273395</v>
      </c>
      <c r="H63">
        <f>(Table2[[#This Row],[1Y Return vs Nifty]]-AVERAGE(Table2[1Y Return vs Nifty]))/_xlfn.STDEV.P(Table2[1Y Return vs Nifty])</f>
        <v>0.79058633656406918</v>
      </c>
      <c r="I63">
        <v>6.1805915262517104</v>
      </c>
      <c r="J63">
        <f>(Table2[[#This Row],[1M Return vs Nifty]]-AVERAGE(Table2[1M Return vs Nifty]))/_xlfn.STDEV.P(Table2[1M Return vs Nifty])</f>
        <v>0.85655872394553234</v>
      </c>
      <c r="K63">
        <v>21.060683375133799</v>
      </c>
      <c r="L63">
        <f>(Table2[[#This Row],[6M Return vs Nifty]]-AVERAGE(Table2[6M Return vs Nifty]))/_xlfn.STDEV.P(Table2[6M Return vs Nifty])</f>
        <v>0.635861173613116</v>
      </c>
      <c r="M63">
        <v>2.2040337818654598</v>
      </c>
      <c r="N63">
        <f>(Table2[[#This Row],[1W Return vs Nifty]]-AVERAGE(Table2[1W Return vs Nifty]))/_xlfn.STDEV.P(Table2[1W Return vs Nifty])</f>
        <v>1.3828555550580734</v>
      </c>
      <c r="O63">
        <v>1754.44</v>
      </c>
      <c r="P63">
        <v>1787.6230030778199</v>
      </c>
      <c r="Q63">
        <v>1587.26542501275</v>
      </c>
      <c r="R63">
        <v>41.2510786735333</v>
      </c>
      <c r="S63" s="1">
        <f>(Table2[[#This Row],[Close Price]]-Table2[[#This Row],[20D EMA]])/Table2[[#This Row],[20D EMA]]</f>
        <v>-2.5729007546567623E-2</v>
      </c>
      <c r="T63" s="1">
        <f>(Table2[[#This Row],[Close Price]]-Table2[[#This Row],[50D EMA]])/Table2[[#This Row],[50D EMA]]</f>
        <v>-4.3814049686633154E-2</v>
      </c>
      <c r="U63" s="1">
        <f>(Table2[[#This Row],[Close Price]]-Table2[[#This Row],[200D EMA]])/Table2[[#This Row],[200D EMA]]</f>
        <v>7.688353382123829E-2</v>
      </c>
      <c r="V63">
        <v>1.1966954241480201</v>
      </c>
      <c r="W63">
        <v>1700</v>
      </c>
      <c r="X63">
        <v>1760</v>
      </c>
      <c r="Y63">
        <v>1695</v>
      </c>
      <c r="Z63">
        <v>1879.45</v>
      </c>
      <c r="AA63">
        <v>1645.35</v>
      </c>
      <c r="AB63">
        <v>1890</v>
      </c>
      <c r="AC63" s="1">
        <f>(Table2[[#This Row],[Close Price]]/Table2[[#This Row],[Day Low]])-1</f>
        <v>5.470588235294116E-3</v>
      </c>
      <c r="AD63" s="1">
        <f>(Table2[[#This Row],[Day High]]/Table2[[#This Row],[Close Price]])-1</f>
        <v>2.9661264845258328E-2</v>
      </c>
      <c r="AE63" s="1">
        <f>(Table2[[#This Row],[Close Price]]/Table2[[#This Row],[Current Week Low]])-1</f>
        <v>8.4365781710913357E-3</v>
      </c>
      <c r="AF63" s="1">
        <f>(Table2[[#This Row],[Current Week High]]/Table2[[#This Row],[Close Price]])-1</f>
        <v>9.9543672848534603E-2</v>
      </c>
      <c r="AG63" s="1">
        <f>(Table2[[#This Row],[Close Price]]/Table2[[#This Row],[Current Month Low]])-1</f>
        <v>3.8867110341264777E-2</v>
      </c>
      <c r="AH63" s="1">
        <f>(Table2[[#This Row],[Current Month High]]/Table2[[#This Row],[Close Price]])-1</f>
        <v>0.10571579008951026</v>
      </c>
      <c r="AI63">
        <v>57.023342888901801</v>
      </c>
      <c r="AJ63">
        <v>112.798008092125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-0.11</v>
      </c>
      <c r="AM63" t="s">
        <v>3155</v>
      </c>
      <c r="AN63">
        <v>-0.11</v>
      </c>
      <c r="AO63" t="s">
        <v>3155</v>
      </c>
      <c r="AP63">
        <v>0.14237062234534001</v>
      </c>
      <c r="AQ63">
        <f>(Table2[[#This Row],[Sharpe Ratio]]-AVERAGE(Table2[Sharpe Ratio]))/_xlfn.STDEV.P(Table2[Sharpe Ratio])</f>
        <v>0.97438430128185882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121</v>
      </c>
      <c r="AT63">
        <f>_xlfn.RANK.AVG(Table2[[#This Row],[6M Return vs Nifty Z-Score]],Table2[6M Return vs Nifty Z-Score])</f>
        <v>144</v>
      </c>
      <c r="AU63">
        <f>_xlfn.RANK.AVG(Table2[[#This Row],[Sharpe Ratio Z-Score]],Table2[Sharpe Ratio Z-Score])</f>
        <v>117</v>
      </c>
      <c r="AV63">
        <f>(Table2[[#This Row],[Rank 1Y]]+Table2[[#This Row],[Rank 6M]]+Table2[[#This Row],[Rank Sharpe]])/3</f>
        <v>127.33333333333333</v>
      </c>
    </row>
    <row r="64" spans="1:48" x14ac:dyDescent="0.3">
      <c r="A64" t="s">
        <v>1159</v>
      </c>
      <c r="B64" t="s">
        <v>1160</v>
      </c>
      <c r="C64" t="s">
        <v>3112</v>
      </c>
      <c r="D64" t="s">
        <v>128</v>
      </c>
      <c r="E64">
        <v>10200.68349066</v>
      </c>
      <c r="F64">
        <v>1661.4</v>
      </c>
      <c r="G64">
        <v>42.592247187156602</v>
      </c>
      <c r="H64">
        <f>(Table2[[#This Row],[1Y Return vs Nifty]]-AVERAGE(Table2[1Y Return vs Nifty]))/_xlfn.STDEV.P(Table2[1Y Return vs Nifty])</f>
        <v>0.3137804878975084</v>
      </c>
      <c r="I64">
        <v>-8.5514862540543497</v>
      </c>
      <c r="J64">
        <f>(Table2[[#This Row],[1M Return vs Nifty]]-AVERAGE(Table2[1M Return vs Nifty]))/_xlfn.STDEV.P(Table2[1M Return vs Nifty])</f>
        <v>-0.83825060013401642</v>
      </c>
      <c r="K64">
        <v>34.619253845758102</v>
      </c>
      <c r="L64">
        <f>(Table2[[#This Row],[6M Return vs Nifty]]-AVERAGE(Table2[6M Return vs Nifty]))/_xlfn.STDEV.P(Table2[6M Return vs Nifty])</f>
        <v>1.1147144115339271</v>
      </c>
      <c r="M64">
        <v>-8.7894030704403701</v>
      </c>
      <c r="N64">
        <f>(Table2[[#This Row],[1W Return vs Nifty]]-AVERAGE(Table2[1W Return vs Nifty]))/_xlfn.STDEV.P(Table2[1W Return vs Nifty])</f>
        <v>-0.82173396631843754</v>
      </c>
      <c r="O64">
        <v>1812.92</v>
      </c>
      <c r="P64">
        <v>1748.8491671304801</v>
      </c>
      <c r="Q64">
        <v>1431.48290450434</v>
      </c>
      <c r="R64">
        <v>19.404209070368498</v>
      </c>
      <c r="S64" s="1">
        <f>(Table2[[#This Row],[Close Price]]-Table2[[#This Row],[20D EMA]])/Table2[[#This Row],[20D EMA]]</f>
        <v>-8.3577874368422206E-2</v>
      </c>
      <c r="T64" s="1">
        <f>(Table2[[#This Row],[Close Price]]-Table2[[#This Row],[50D EMA]])/Table2[[#This Row],[50D EMA]]</f>
        <v>-5.000383610781424E-2</v>
      </c>
      <c r="U64" s="1">
        <f>(Table2[[#This Row],[Close Price]]-Table2[[#This Row],[200D EMA]])/Table2[[#This Row],[200D EMA]]</f>
        <v>0.16061462890838388</v>
      </c>
      <c r="V64">
        <v>0.53430947151542396</v>
      </c>
      <c r="W64">
        <v>1643.4</v>
      </c>
      <c r="X64">
        <v>1726.6</v>
      </c>
      <c r="Y64">
        <v>1643.4</v>
      </c>
      <c r="Z64">
        <v>1856.2</v>
      </c>
      <c r="AA64">
        <v>1643.4</v>
      </c>
      <c r="AB64">
        <v>1954.45</v>
      </c>
      <c r="AC64" s="1">
        <f>(Table2[[#This Row],[Close Price]]/Table2[[#This Row],[Day Low]])-1</f>
        <v>1.0952902519167473E-2</v>
      </c>
      <c r="AD64" s="1">
        <f>(Table2[[#This Row],[Day High]]/Table2[[#This Row],[Close Price]])-1</f>
        <v>3.9244011074996976E-2</v>
      </c>
      <c r="AE64" s="1">
        <f>(Table2[[#This Row],[Close Price]]/Table2[[#This Row],[Current Week Low]])-1</f>
        <v>1.0952902519167473E-2</v>
      </c>
      <c r="AF64" s="1">
        <f>(Table2[[#This Row],[Current Week High]]/Table2[[#This Row],[Close Price]])-1</f>
        <v>0.11725051161670885</v>
      </c>
      <c r="AG64" s="1">
        <f>(Table2[[#This Row],[Close Price]]/Table2[[#This Row],[Current Month Low]])-1</f>
        <v>1.0952902519167473E-2</v>
      </c>
      <c r="AH64" s="1">
        <f>(Table2[[#This Row],[Current Month High]]/Table2[[#This Row],[Close Price]])-1</f>
        <v>0.17638738413386301</v>
      </c>
      <c r="AI64">
        <v>32.418442277597201</v>
      </c>
      <c r="AJ64">
        <v>72.5054511473367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0.31</v>
      </c>
      <c r="AM64" t="s">
        <v>3156</v>
      </c>
      <c r="AN64">
        <v>-10.46</v>
      </c>
      <c r="AO64" t="s">
        <v>3155</v>
      </c>
      <c r="AP64">
        <v>0.162877876094596</v>
      </c>
      <c r="AQ64">
        <f>(Table2[[#This Row],[Sharpe Ratio]]-AVERAGE(Table2[Sharpe Ratio]))/_xlfn.STDEV.P(Table2[Sharpe Ratio])</f>
        <v>1.2161370417519302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0.98464737473091168</v>
      </c>
      <c r="AS64">
        <f>_xlfn.RANK.AVG(Table2[[#This Row],[1Y Return vs Nifty Z-Score]],Table2[1Y Return vs Nifty Z-Score])</f>
        <v>213</v>
      </c>
      <c r="AT64">
        <f>_xlfn.RANK.AVG(Table2[[#This Row],[6M Return vs Nifty Z-Score]],Table2[6M Return vs Nifty Z-Score])</f>
        <v>82</v>
      </c>
      <c r="AU64">
        <f>_xlfn.RANK.AVG(Table2[[#This Row],[Sharpe Ratio Z-Score]],Table2[Sharpe Ratio Z-Score])</f>
        <v>88</v>
      </c>
      <c r="AV64">
        <f>(Table2[[#This Row],[Rank 1Y]]+Table2[[#This Row],[Rank 6M]]+Table2[[#This Row],[Rank Sharpe]])/3</f>
        <v>127.66666666666667</v>
      </c>
    </row>
    <row r="65" spans="1:48" x14ac:dyDescent="0.3">
      <c r="A65" t="s">
        <v>1480</v>
      </c>
      <c r="B65" t="s">
        <v>1481</v>
      </c>
      <c r="C65" t="s">
        <v>3114</v>
      </c>
      <c r="D65" t="s">
        <v>51</v>
      </c>
      <c r="E65">
        <v>6714.1951198999996</v>
      </c>
      <c r="F65">
        <v>1323.8</v>
      </c>
      <c r="G65">
        <v>167.27724737576801</v>
      </c>
      <c r="H65">
        <f>(Table2[[#This Row],[1Y Return vs Nifty]]-AVERAGE(Table2[1Y Return vs Nifty]))/_xlfn.STDEV.P(Table2[1Y Return vs Nifty])</f>
        <v>2.445201504280123</v>
      </c>
      <c r="I65">
        <v>-2.6198679329455499</v>
      </c>
      <c r="J65">
        <f>(Table2[[#This Row],[1M Return vs Nifty]]-AVERAGE(Table2[1M Return vs Nifty]))/_xlfn.STDEV.P(Table2[1M Return vs Nifty])</f>
        <v>-0.15586470810898653</v>
      </c>
      <c r="K65">
        <v>15.3862460075119</v>
      </c>
      <c r="L65">
        <f>(Table2[[#This Row],[6M Return vs Nifty]]-AVERAGE(Table2[6M Return vs Nifty]))/_xlfn.STDEV.P(Table2[6M Return vs Nifty])</f>
        <v>0.43545489090420769</v>
      </c>
      <c r="M65">
        <v>-5.8427973976106902</v>
      </c>
      <c r="N65">
        <f>(Table2[[#This Row],[1W Return vs Nifty]]-AVERAGE(Table2[1W Return vs Nifty]))/_xlfn.STDEV.P(Table2[1W Return vs Nifty])</f>
        <v>-0.23083085956284871</v>
      </c>
      <c r="O65">
        <v>1341.89</v>
      </c>
      <c r="P65">
        <v>1354.7571518329401</v>
      </c>
      <c r="Q65">
        <v>1151.3272014535401</v>
      </c>
      <c r="R65">
        <v>48.407210361070703</v>
      </c>
      <c r="S65" s="1">
        <f>(Table2[[#This Row],[Close Price]]-Table2[[#This Row],[20D EMA]])/Table2[[#This Row],[20D EMA]]</f>
        <v>-1.3480985773796767E-2</v>
      </c>
      <c r="T65" s="1">
        <f>(Table2[[#This Row],[Close Price]]-Table2[[#This Row],[50D EMA]])/Table2[[#This Row],[50D EMA]]</f>
        <v>-2.2850701907021587E-2</v>
      </c>
      <c r="U65" s="1">
        <f>(Table2[[#This Row],[Close Price]]-Table2[[#This Row],[200D EMA]])/Table2[[#This Row],[200D EMA]]</f>
        <v>0.14980346015339044</v>
      </c>
      <c r="V65">
        <v>0.43914238523229199</v>
      </c>
      <c r="W65">
        <v>1280.6500000000001</v>
      </c>
      <c r="X65">
        <v>1334.2</v>
      </c>
      <c r="Y65">
        <v>1225.05</v>
      </c>
      <c r="Z65">
        <v>1363.25</v>
      </c>
      <c r="AA65">
        <v>1225.05</v>
      </c>
      <c r="AB65">
        <v>1428.8</v>
      </c>
      <c r="AC65" s="1">
        <f>(Table2[[#This Row],[Close Price]]/Table2[[#This Row],[Day Low]])-1</f>
        <v>3.3693827353296957E-2</v>
      </c>
      <c r="AD65" s="1">
        <f>(Table2[[#This Row],[Day High]]/Table2[[#This Row],[Close Price]])-1</f>
        <v>7.8561716271341453E-3</v>
      </c>
      <c r="AE65" s="1">
        <f>(Table2[[#This Row],[Close Price]]/Table2[[#This Row],[Current Week Low]])-1</f>
        <v>8.0608954736541394E-2</v>
      </c>
      <c r="AF65" s="1">
        <f>(Table2[[#This Row],[Current Week High]]/Table2[[#This Row],[Close Price]])-1</f>
        <v>2.9800574104849709E-2</v>
      </c>
      <c r="AG65" s="1">
        <f>(Table2[[#This Row],[Close Price]]/Table2[[#This Row],[Current Month Low]])-1</f>
        <v>8.0608954736541394E-2</v>
      </c>
      <c r="AH65" s="1">
        <f>(Table2[[#This Row],[Current Month High]]/Table2[[#This Row],[Close Price]])-1</f>
        <v>7.9317117389333669E-2</v>
      </c>
      <c r="AI65">
        <v>20.108777760991</v>
      </c>
      <c r="AJ65">
        <v>206.39972225436799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-0.08</v>
      </c>
      <c r="AM65" t="s">
        <v>3155</v>
      </c>
      <c r="AN65">
        <v>-0.56999999999999995</v>
      </c>
      <c r="AO65" t="s">
        <v>3155</v>
      </c>
      <c r="AP65">
        <v>0.120491665054557</v>
      </c>
      <c r="AQ65">
        <f>(Table2[[#This Row],[Sharpe Ratio]]-AVERAGE(Table2[Sharpe Ratio]))/_xlfn.STDEV.P(Table2[Sharpe Ratio])</f>
        <v>0.71646103430778441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22</v>
      </c>
      <c r="AT65">
        <f>_xlfn.RANK.AVG(Table2[[#This Row],[6M Return vs Nifty Z-Score]],Table2[6M Return vs Nifty Z-Score])</f>
        <v>197</v>
      </c>
      <c r="AU65">
        <f>_xlfn.RANK.AVG(Table2[[#This Row],[Sharpe Ratio Z-Score]],Table2[Sharpe Ratio Z-Score])</f>
        <v>165</v>
      </c>
      <c r="AV65">
        <f>(Table2[[#This Row],[Rank 1Y]]+Table2[[#This Row],[Rank 6M]]+Table2[[#This Row],[Rank Sharpe]])/3</f>
        <v>128</v>
      </c>
    </row>
    <row r="66" spans="1:48" x14ac:dyDescent="0.3">
      <c r="A66" t="s">
        <v>1510</v>
      </c>
      <c r="B66" t="s">
        <v>1511</v>
      </c>
      <c r="C66" t="s">
        <v>3118</v>
      </c>
      <c r="D66" t="s">
        <v>397</v>
      </c>
      <c r="E66">
        <v>6489.7639200699996</v>
      </c>
      <c r="F66">
        <v>208.9</v>
      </c>
      <c r="G66">
        <v>152.177727398369</v>
      </c>
      <c r="H66">
        <f>(Table2[[#This Row],[1Y Return vs Nifty]]-AVERAGE(Table2[1Y Return vs Nifty]))/_xlfn.STDEV.P(Table2[1Y Return vs Nifty])</f>
        <v>2.1870835737477137</v>
      </c>
      <c r="I66">
        <v>-3.8868930044268901</v>
      </c>
      <c r="J66">
        <f>(Table2[[#This Row],[1M Return vs Nifty]]-AVERAGE(Table2[1M Return vs Nifty]))/_xlfn.STDEV.P(Table2[1M Return vs Nifty])</f>
        <v>-0.30162594674836879</v>
      </c>
      <c r="K66">
        <v>11.074288873168401</v>
      </c>
      <c r="L66">
        <f>(Table2[[#This Row],[6M Return vs Nifty]]-AVERAGE(Table2[6M Return vs Nifty]))/_xlfn.STDEV.P(Table2[6M Return vs Nifty])</f>
        <v>0.28316784559735447</v>
      </c>
      <c r="M66">
        <v>-4.2324414710099401</v>
      </c>
      <c r="N66">
        <f>(Table2[[#This Row],[1W Return vs Nifty]]-AVERAGE(Table2[1W Return vs Nifty]))/_xlfn.STDEV.P(Table2[1W Return vs Nifty])</f>
        <v>9.2104892847094028E-2</v>
      </c>
      <c r="O66">
        <v>212.79</v>
      </c>
      <c r="P66">
        <v>213.16434093764499</v>
      </c>
      <c r="Q66">
        <v>187.357789322587</v>
      </c>
      <c r="R66">
        <v>42.802566556834797</v>
      </c>
      <c r="S66" s="1">
        <f>(Table2[[#This Row],[Close Price]]-Table2[[#This Row],[20D EMA]])/Table2[[#This Row],[20D EMA]]</f>
        <v>-1.8280934254429185E-2</v>
      </c>
      <c r="T66" s="1">
        <f>(Table2[[#This Row],[Close Price]]-Table2[[#This Row],[50D EMA]])/Table2[[#This Row],[50D EMA]]</f>
        <v>-2.0004945099576465E-2</v>
      </c>
      <c r="U66" s="1">
        <f>(Table2[[#This Row],[Close Price]]-Table2[[#This Row],[200D EMA]])/Table2[[#This Row],[200D EMA]]</f>
        <v>0.11497899689840106</v>
      </c>
      <c r="V66">
        <v>1.77122984719036</v>
      </c>
      <c r="W66">
        <v>202.79</v>
      </c>
      <c r="X66">
        <v>209.41</v>
      </c>
      <c r="Y66">
        <v>202</v>
      </c>
      <c r="Z66">
        <v>211.4</v>
      </c>
      <c r="AA66">
        <v>202</v>
      </c>
      <c r="AB66">
        <v>225.95</v>
      </c>
      <c r="AC66" s="1">
        <f>(Table2[[#This Row],[Close Price]]/Table2[[#This Row],[Day Low]])-1</f>
        <v>3.0129690813156529E-2</v>
      </c>
      <c r="AD66" s="1">
        <f>(Table2[[#This Row],[Day High]]/Table2[[#This Row],[Close Price]])-1</f>
        <v>2.4413595021541834E-3</v>
      </c>
      <c r="AE66" s="1">
        <f>(Table2[[#This Row],[Close Price]]/Table2[[#This Row],[Current Week Low]])-1</f>
        <v>3.4158415841584189E-2</v>
      </c>
      <c r="AF66" s="1">
        <f>(Table2[[#This Row],[Current Week High]]/Table2[[#This Row],[Close Price]])-1</f>
        <v>1.1967448539971226E-2</v>
      </c>
      <c r="AG66" s="1">
        <f>(Table2[[#This Row],[Close Price]]/Table2[[#This Row],[Current Month Low]])-1</f>
        <v>3.4158415841584189E-2</v>
      </c>
      <c r="AH66" s="1">
        <f>(Table2[[#This Row],[Current Month High]]/Table2[[#This Row],[Close Price]])-1</f>
        <v>8.1617999042604028E-2</v>
      </c>
      <c r="AI66">
        <v>9.9377692675921292</v>
      </c>
      <c r="AJ66">
        <v>192.98737727910199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0.01</v>
      </c>
      <c r="AM66" t="s">
        <v>3156</v>
      </c>
      <c r="AN66">
        <v>-3.46</v>
      </c>
      <c r="AO66" t="s">
        <v>3155</v>
      </c>
      <c r="AP66">
        <v>0.13704422814553299</v>
      </c>
      <c r="AQ66">
        <f>(Table2[[#This Row],[Sharpe Ratio]]-AVERAGE(Table2[Sharpe Ratio]))/_xlfn.STDEV.P(Table2[Sharpe Ratio])</f>
        <v>0.91159332934716197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27</v>
      </c>
      <c r="AT66">
        <f>_xlfn.RANK.AVG(Table2[[#This Row],[6M Return vs Nifty Z-Score]],Table2[6M Return vs Nifty Z-Score])</f>
        <v>228</v>
      </c>
      <c r="AU66">
        <f>_xlfn.RANK.AVG(Table2[[#This Row],[Sharpe Ratio Z-Score]],Table2[Sharpe Ratio Z-Score])</f>
        <v>129</v>
      </c>
      <c r="AV66">
        <f>(Table2[[#This Row],[Rank 1Y]]+Table2[[#This Row],[Rank 6M]]+Table2[[#This Row],[Rank Sharpe]])/3</f>
        <v>128</v>
      </c>
    </row>
    <row r="67" spans="1:48" x14ac:dyDescent="0.3">
      <c r="A67" t="s">
        <v>1653</v>
      </c>
      <c r="B67" t="s">
        <v>1654</v>
      </c>
      <c r="C67" t="s">
        <v>3111</v>
      </c>
      <c r="D67" t="s">
        <v>1024</v>
      </c>
      <c r="E67">
        <v>5265.1922380750002</v>
      </c>
      <c r="F67">
        <v>613.25</v>
      </c>
      <c r="G67">
        <v>92.281061229606195</v>
      </c>
      <c r="H67">
        <f>(Table2[[#This Row],[1Y Return vs Nifty]]-AVERAGE(Table2[1Y Return vs Nifty]))/_xlfn.STDEV.P(Table2[1Y Return vs Nifty])</f>
        <v>1.1631832417892962</v>
      </c>
      <c r="I67">
        <v>-9.8992169039464901</v>
      </c>
      <c r="J67">
        <f>(Table2[[#This Row],[1M Return vs Nifty]]-AVERAGE(Table2[1M Return vs Nifty]))/_xlfn.STDEV.P(Table2[1M Return vs Nifty])</f>
        <v>-0.99329637886581568</v>
      </c>
      <c r="K67">
        <v>108.165422541642</v>
      </c>
      <c r="L67">
        <f>(Table2[[#This Row],[6M Return vs Nifty]]-AVERAGE(Table2[6M Return vs Nifty]))/_xlfn.STDEV.P(Table2[6M Return vs Nifty])</f>
        <v>3.7121726828905088</v>
      </c>
      <c r="M67">
        <v>-12.5126032509865</v>
      </c>
      <c r="N67">
        <f>(Table2[[#This Row],[1W Return vs Nifty]]-AVERAGE(Table2[1W Return vs Nifty]))/_xlfn.STDEV.P(Table2[1W Return vs Nifty])</f>
        <v>-1.5683729122907801</v>
      </c>
      <c r="O67">
        <v>688.6</v>
      </c>
      <c r="P67">
        <v>640.43315566226295</v>
      </c>
      <c r="Q67">
        <v>454.421361770685</v>
      </c>
      <c r="R67">
        <v>27.796478555096002</v>
      </c>
      <c r="S67" s="1">
        <f>(Table2[[#This Row],[Close Price]]-Table2[[#This Row],[20D EMA]])/Table2[[#This Row],[20D EMA]]</f>
        <v>-0.10942492012779556</v>
      </c>
      <c r="T67" s="1">
        <f>(Table2[[#This Row],[Close Price]]-Table2[[#This Row],[50D EMA]])/Table2[[#This Row],[50D EMA]]</f>
        <v>-4.2444953734716039E-2</v>
      </c>
      <c r="U67" s="1">
        <f>(Table2[[#This Row],[Close Price]]-Table2[[#This Row],[200D EMA]])/Table2[[#This Row],[200D EMA]]</f>
        <v>0.34951842406885975</v>
      </c>
      <c r="V67">
        <v>0.13395991714764199</v>
      </c>
      <c r="W67">
        <v>608</v>
      </c>
      <c r="X67">
        <v>638.65</v>
      </c>
      <c r="Y67">
        <v>608</v>
      </c>
      <c r="Z67">
        <v>728.8</v>
      </c>
      <c r="AA67">
        <v>608</v>
      </c>
      <c r="AB67">
        <v>825.05</v>
      </c>
      <c r="AC67" s="1">
        <f>(Table2[[#This Row],[Close Price]]/Table2[[#This Row],[Day Low]])-1</f>
        <v>8.634868421052655E-3</v>
      </c>
      <c r="AD67" s="1">
        <f>(Table2[[#This Row],[Day High]]/Table2[[#This Row],[Close Price]])-1</f>
        <v>4.1418671015083453E-2</v>
      </c>
      <c r="AE67" s="1">
        <f>(Table2[[#This Row],[Close Price]]/Table2[[#This Row],[Current Week Low]])-1</f>
        <v>8.634868421052655E-3</v>
      </c>
      <c r="AF67" s="1">
        <f>(Table2[[#This Row],[Current Week High]]/Table2[[#This Row],[Close Price]])-1</f>
        <v>0.18842233999184654</v>
      </c>
      <c r="AG67" s="1">
        <f>(Table2[[#This Row],[Close Price]]/Table2[[#This Row],[Current Month Low]])-1</f>
        <v>8.634868421052655E-3</v>
      </c>
      <c r="AH67" s="1">
        <f>(Table2[[#This Row],[Current Month High]]/Table2[[#This Row],[Close Price]])-1</f>
        <v>0.34537301263758646</v>
      </c>
      <c r="AI67">
        <v>42.486750917244102</v>
      </c>
      <c r="AJ67">
        <v>184.17516218720999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0.32</v>
      </c>
      <c r="AM67" t="s">
        <v>3156</v>
      </c>
      <c r="AN67">
        <v>-8.9700000000000006</v>
      </c>
      <c r="AO67" t="s">
        <v>3155</v>
      </c>
      <c r="AP67">
        <v>7.3608047789224001E-2</v>
      </c>
      <c r="AQ67">
        <f>(Table2[[#This Row],[Sharpe Ratio]]-AVERAGE(Table2[Sharpe Ratio]))/_xlfn.STDEV.P(Table2[Sharpe Ratio])</f>
        <v>0.163766700116137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2.4774533336393461</v>
      </c>
      <c r="AS67">
        <f>_xlfn.RANK.AVG(Table2[[#This Row],[1Y Return vs Nifty Z-Score]],Table2[1Y Return vs Nifty Z-Score])</f>
        <v>85</v>
      </c>
      <c r="AT67">
        <f>_xlfn.RANK.AVG(Table2[[#This Row],[6M Return vs Nifty Z-Score]],Table2[6M Return vs Nifty Z-Score])</f>
        <v>3</v>
      </c>
      <c r="AU67">
        <f>_xlfn.RANK.AVG(Table2[[#This Row],[Sharpe Ratio Z-Score]],Table2[Sharpe Ratio Z-Score])</f>
        <v>297</v>
      </c>
      <c r="AV67">
        <f>(Table2[[#This Row],[Rank 1Y]]+Table2[[#This Row],[Rank 6M]]+Table2[[#This Row],[Rank Sharpe]])/3</f>
        <v>128.33333333333334</v>
      </c>
    </row>
    <row r="68" spans="1:48" x14ac:dyDescent="0.3">
      <c r="A68" t="s">
        <v>971</v>
      </c>
      <c r="B68" t="s">
        <v>972</v>
      </c>
      <c r="C68" t="s">
        <v>3124</v>
      </c>
      <c r="D68" t="s">
        <v>418</v>
      </c>
      <c r="E68">
        <v>14208.067203750001</v>
      </c>
      <c r="F68">
        <v>1125.5</v>
      </c>
      <c r="G68">
        <v>54.000769302254398</v>
      </c>
      <c r="H68">
        <f>(Table2[[#This Row],[1Y Return vs Nifty]]-AVERAGE(Table2[1Y Return vs Nifty]))/_xlfn.STDEV.P(Table2[1Y Return vs Nifty])</f>
        <v>0.5088028543826657</v>
      </c>
      <c r="I68">
        <v>13.860282098835</v>
      </c>
      <c r="J68">
        <f>(Table2[[#This Row],[1M Return vs Nifty]]-AVERAGE(Table2[1M Return vs Nifty]))/_xlfn.STDEV.P(Table2[1M Return vs Nifty])</f>
        <v>1.740046537583017</v>
      </c>
      <c r="K68">
        <v>76.079201901984604</v>
      </c>
      <c r="L68">
        <f>(Table2[[#This Row],[6M Return vs Nifty]]-AVERAGE(Table2[6M Return vs Nifty]))/_xlfn.STDEV.P(Table2[6M Return vs Nifty])</f>
        <v>2.5789713119030524</v>
      </c>
      <c r="M68">
        <v>6.9882999696015</v>
      </c>
      <c r="N68">
        <f>(Table2[[#This Row],[1W Return vs Nifty]]-AVERAGE(Table2[1W Return vs Nifty]))/_xlfn.STDEV.P(Table2[1W Return vs Nifty])</f>
        <v>2.3422773670591637</v>
      </c>
      <c r="O68">
        <v>1052.02</v>
      </c>
      <c r="P68">
        <v>1014.74406870972</v>
      </c>
      <c r="Q68">
        <v>811.11964796807604</v>
      </c>
      <c r="R68">
        <v>65.384628029836705</v>
      </c>
      <c r="S68" s="1">
        <f>(Table2[[#This Row],[Close Price]]-Table2[[#This Row],[20D EMA]])/Table2[[#This Row],[20D EMA]]</f>
        <v>6.9846580863481708E-2</v>
      </c>
      <c r="T68" s="1">
        <f>(Table2[[#This Row],[Close Price]]-Table2[[#This Row],[50D EMA]])/Table2[[#This Row],[50D EMA]]</f>
        <v>0.10914666535682224</v>
      </c>
      <c r="U68" s="1">
        <f>(Table2[[#This Row],[Close Price]]-Table2[[#This Row],[200D EMA]])/Table2[[#This Row],[200D EMA]]</f>
        <v>0.38758813551055454</v>
      </c>
      <c r="V68">
        <v>0.68519154996720499</v>
      </c>
      <c r="W68">
        <v>1073.2</v>
      </c>
      <c r="X68">
        <v>1142.8499999999999</v>
      </c>
      <c r="Y68">
        <v>954.6</v>
      </c>
      <c r="Z68">
        <v>1142.8499999999999</v>
      </c>
      <c r="AA68">
        <v>954.6</v>
      </c>
      <c r="AB68">
        <v>1163.8499999999999</v>
      </c>
      <c r="AC68" s="1">
        <f>(Table2[[#This Row],[Close Price]]/Table2[[#This Row],[Day Low]])-1</f>
        <v>4.8732761833768068E-2</v>
      </c>
      <c r="AD68" s="1">
        <f>(Table2[[#This Row],[Day High]]/Table2[[#This Row],[Close Price]])-1</f>
        <v>1.5415370946246121E-2</v>
      </c>
      <c r="AE68" s="1">
        <f>(Table2[[#This Row],[Close Price]]/Table2[[#This Row],[Current Week Low]])-1</f>
        <v>0.17902786507437662</v>
      </c>
      <c r="AF68" s="1">
        <f>(Table2[[#This Row],[Current Week High]]/Table2[[#This Row],[Close Price]])-1</f>
        <v>1.5415370946246121E-2</v>
      </c>
      <c r="AG68" s="1">
        <f>(Table2[[#This Row],[Close Price]]/Table2[[#This Row],[Current Month Low]])-1</f>
        <v>0.17902786507437662</v>
      </c>
      <c r="AH68" s="1">
        <f>(Table2[[#This Row],[Current Month High]]/Table2[[#This Row],[Close Price]])-1</f>
        <v>3.4073745002221045E-2</v>
      </c>
      <c r="AI68">
        <v>3.4073745002221001</v>
      </c>
      <c r="AJ68">
        <v>150.111111111111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0.21</v>
      </c>
      <c r="AM68" t="s">
        <v>3156</v>
      </c>
      <c r="AN68">
        <v>5.12</v>
      </c>
      <c r="AO68" t="s">
        <v>3156</v>
      </c>
      <c r="AP68">
        <v>0.10521579896518</v>
      </c>
      <c r="AQ68">
        <f>(Table2[[#This Row],[Sharpe Ratio]]-AVERAGE(Table2[Sharpe Ratio]))/_xlfn.STDEV.P(Table2[Sharpe Ratio])</f>
        <v>0.53637926737228225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7.7064773383001812</v>
      </c>
      <c r="AS68">
        <f>_xlfn.RANK.AVG(Table2[[#This Row],[1Y Return vs Nifty Z-Score]],Table2[1Y Return vs Nifty Z-Score])</f>
        <v>164</v>
      </c>
      <c r="AT68">
        <f>_xlfn.RANK.AVG(Table2[[#This Row],[6M Return vs Nifty Z-Score]],Table2[6M Return vs Nifty Z-Score])</f>
        <v>16</v>
      </c>
      <c r="AU68">
        <f>_xlfn.RANK.AVG(Table2[[#This Row],[Sharpe Ratio Z-Score]],Table2[Sharpe Ratio Z-Score])</f>
        <v>209</v>
      </c>
      <c r="AV68">
        <f>(Table2[[#This Row],[Rank 1Y]]+Table2[[#This Row],[Rank 6M]]+Table2[[#This Row],[Rank Sharpe]])/3</f>
        <v>129.66666666666666</v>
      </c>
    </row>
    <row r="69" spans="1:48" x14ac:dyDescent="0.3">
      <c r="A69" t="s">
        <v>538</v>
      </c>
      <c r="B69" t="s">
        <v>539</v>
      </c>
      <c r="C69" t="s">
        <v>3121</v>
      </c>
      <c r="D69" t="s">
        <v>318</v>
      </c>
      <c r="E69">
        <v>37433.764186200002</v>
      </c>
      <c r="F69">
        <v>1422.9</v>
      </c>
      <c r="G69">
        <v>180.250301870182</v>
      </c>
      <c r="H69">
        <f>(Table2[[#This Row],[1Y Return vs Nifty]]-AVERAGE(Table2[1Y Return vs Nifty]))/_xlfn.STDEV.P(Table2[1Y Return vs Nifty])</f>
        <v>2.6669686852100107</v>
      </c>
      <c r="I69">
        <v>-15.808670247920301</v>
      </c>
      <c r="J69">
        <f>(Table2[[#This Row],[1M Return vs Nifty]]-AVERAGE(Table2[1M Return vs Nifty]))/_xlfn.STDEV.P(Table2[1M Return vs Nifty])</f>
        <v>-1.6731323651357586</v>
      </c>
      <c r="K69">
        <v>2.7164202300592599</v>
      </c>
      <c r="L69">
        <f>(Table2[[#This Row],[6M Return vs Nifty]]-AVERAGE(Table2[6M Return vs Nifty]))/_xlfn.STDEV.P(Table2[6M Return vs Nifty])</f>
        <v>-1.201020953321327E-2</v>
      </c>
      <c r="M69">
        <v>-8.7987754121586796</v>
      </c>
      <c r="N69">
        <f>(Table2[[#This Row],[1W Return vs Nifty]]-AVERAGE(Table2[1W Return vs Nifty]))/_xlfn.STDEV.P(Table2[1W Return vs Nifty])</f>
        <v>-0.82361346648026468</v>
      </c>
      <c r="O69">
        <v>1601.64</v>
      </c>
      <c r="P69">
        <v>1775.3386105444699</v>
      </c>
      <c r="Q69">
        <v>1592.2240501510901</v>
      </c>
      <c r="R69">
        <v>25.093543825142401</v>
      </c>
      <c r="S69" s="1">
        <f>(Table2[[#This Row],[Close Price]]-Table2[[#This Row],[20D EMA]])/Table2[[#This Row],[20D EMA]]</f>
        <v>-0.11159811193526635</v>
      </c>
      <c r="T69" s="1">
        <f>(Table2[[#This Row],[Close Price]]-Table2[[#This Row],[50D EMA]])/Table2[[#This Row],[50D EMA]]</f>
        <v>-0.19851909289371122</v>
      </c>
      <c r="U69" s="1">
        <f>(Table2[[#This Row],[Close Price]]-Table2[[#This Row],[200D EMA]])/Table2[[#This Row],[200D EMA]]</f>
        <v>-0.10634436160854523</v>
      </c>
      <c r="V69">
        <v>0.44857566695600198</v>
      </c>
      <c r="W69">
        <v>1365</v>
      </c>
      <c r="X69">
        <v>1438.5</v>
      </c>
      <c r="Y69">
        <v>1365</v>
      </c>
      <c r="Z69">
        <v>1570</v>
      </c>
      <c r="AA69">
        <v>1365</v>
      </c>
      <c r="AB69">
        <v>1735.5</v>
      </c>
      <c r="AC69" s="1">
        <f>(Table2[[#This Row],[Close Price]]/Table2[[#This Row],[Day Low]])-1</f>
        <v>4.2417582417582533E-2</v>
      </c>
      <c r="AD69" s="1">
        <f>(Table2[[#This Row],[Day High]]/Table2[[#This Row],[Close Price]])-1</f>
        <v>1.0963525195024193E-2</v>
      </c>
      <c r="AE69" s="1">
        <f>(Table2[[#This Row],[Close Price]]/Table2[[#This Row],[Current Week Low]])-1</f>
        <v>4.2417582417582533E-2</v>
      </c>
      <c r="AF69" s="1">
        <f>(Table2[[#This Row],[Current Week High]]/Table2[[#This Row],[Close Price]])-1</f>
        <v>0.10338042026846583</v>
      </c>
      <c r="AG69" s="1">
        <f>(Table2[[#This Row],[Close Price]]/Table2[[#This Row],[Current Month Low]])-1</f>
        <v>4.2417582417582533E-2</v>
      </c>
      <c r="AH69" s="1">
        <f>(Table2[[#This Row],[Current Month High]]/Table2[[#This Row],[Close Price]])-1</f>
        <v>0.21969217794644735</v>
      </c>
      <c r="AI69">
        <v>109.392789373814</v>
      </c>
      <c r="AJ69">
        <v>226.65289256198301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-0.37</v>
      </c>
      <c r="AM69" t="s">
        <v>3155</v>
      </c>
      <c r="AN69">
        <v>-13.4</v>
      </c>
      <c r="AO69" t="s">
        <v>3155</v>
      </c>
      <c r="AP69">
        <v>0.19273273480473099</v>
      </c>
      <c r="AQ69">
        <f>(Table2[[#This Row],[Sharpe Ratio]]-AVERAGE(Table2[Sharpe Ratio]))/_xlfn.STDEV.P(Table2[Sharpe Ratio])</f>
        <v>1.5680853814843416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16</v>
      </c>
      <c r="AT69">
        <f>_xlfn.RANK.AVG(Table2[[#This Row],[6M Return vs Nifty Z-Score]],Table2[6M Return vs Nifty Z-Score])</f>
        <v>334</v>
      </c>
      <c r="AU69">
        <f>_xlfn.RANK.AVG(Table2[[#This Row],[Sharpe Ratio Z-Score]],Table2[Sharpe Ratio Z-Score])</f>
        <v>40</v>
      </c>
      <c r="AV69">
        <f>(Table2[[#This Row],[Rank 1Y]]+Table2[[#This Row],[Rank 6M]]+Table2[[#This Row],[Rank Sharpe]])/3</f>
        <v>130</v>
      </c>
    </row>
    <row r="70" spans="1:48" x14ac:dyDescent="0.3">
      <c r="A70" t="s">
        <v>676</v>
      </c>
      <c r="B70" t="s">
        <v>677</v>
      </c>
      <c r="C70" t="s">
        <v>3108</v>
      </c>
      <c r="D70" t="s">
        <v>442</v>
      </c>
      <c r="E70">
        <v>26265.33</v>
      </c>
      <c r="F70">
        <v>748.3</v>
      </c>
      <c r="G70">
        <v>128.37256529007001</v>
      </c>
      <c r="H70">
        <f>(Table2[[#This Row],[1Y Return vs Nifty]]-AVERAGE(Table2[1Y Return vs Nifty]))/_xlfn.STDEV.P(Table2[1Y Return vs Nifty])</f>
        <v>1.7801475129603637</v>
      </c>
      <c r="I70">
        <v>2.5201223556005901</v>
      </c>
      <c r="J70">
        <f>(Table2[[#This Row],[1M Return vs Nifty]]-AVERAGE(Table2[1M Return vs Nifty]))/_xlfn.STDEV.P(Table2[1M Return vs Nifty])</f>
        <v>0.43545062409429963</v>
      </c>
      <c r="K70">
        <v>14.8740312799405</v>
      </c>
      <c r="L70">
        <f>(Table2[[#This Row],[6M Return vs Nifty]]-AVERAGE(Table2[6M Return vs Nifty]))/_xlfn.STDEV.P(Table2[6M Return vs Nifty])</f>
        <v>0.41736480675118431</v>
      </c>
      <c r="M70">
        <v>4.0752479559782602</v>
      </c>
      <c r="N70">
        <f>(Table2[[#This Row],[1W Return vs Nifty]]-AVERAGE(Table2[1W Return vs Nifty]))/_xlfn.STDEV.P(Table2[1W Return vs Nifty])</f>
        <v>1.7581030064167471</v>
      </c>
      <c r="O70">
        <v>733.39</v>
      </c>
      <c r="P70">
        <v>752.84865035750397</v>
      </c>
      <c r="Q70">
        <v>658.85483449872004</v>
      </c>
      <c r="R70">
        <v>60.941469277056903</v>
      </c>
      <c r="S70" s="1">
        <f>(Table2[[#This Row],[Close Price]]-Table2[[#This Row],[20D EMA]])/Table2[[#This Row],[20D EMA]]</f>
        <v>2.0330247208170234E-2</v>
      </c>
      <c r="T70" s="1">
        <f>(Table2[[#This Row],[Close Price]]-Table2[[#This Row],[50D EMA]])/Table2[[#This Row],[50D EMA]]</f>
        <v>-6.0419187247582979E-3</v>
      </c>
      <c r="U70" s="1">
        <f>(Table2[[#This Row],[Close Price]]-Table2[[#This Row],[200D EMA]])/Table2[[#This Row],[200D EMA]]</f>
        <v>0.13575853255950221</v>
      </c>
      <c r="V70">
        <v>0.99990125613106795</v>
      </c>
      <c r="W70">
        <v>734.3</v>
      </c>
      <c r="X70">
        <v>755.8</v>
      </c>
      <c r="Y70">
        <v>711.35</v>
      </c>
      <c r="Z70">
        <v>758.95</v>
      </c>
      <c r="AA70">
        <v>647.79999999999995</v>
      </c>
      <c r="AB70">
        <v>782</v>
      </c>
      <c r="AC70" s="1">
        <f>(Table2[[#This Row],[Close Price]]/Table2[[#This Row],[Day Low]])-1</f>
        <v>1.9065776930409895E-2</v>
      </c>
      <c r="AD70" s="1">
        <f>(Table2[[#This Row],[Day High]]/Table2[[#This Row],[Close Price]])-1</f>
        <v>1.00227181611654E-2</v>
      </c>
      <c r="AE70" s="1">
        <f>(Table2[[#This Row],[Close Price]]/Table2[[#This Row],[Current Week Low]])-1</f>
        <v>5.1943487734589011E-2</v>
      </c>
      <c r="AF70" s="1">
        <f>(Table2[[#This Row],[Current Week High]]/Table2[[#This Row],[Close Price]])-1</f>
        <v>1.4232259788854895E-2</v>
      </c>
      <c r="AG70" s="1">
        <f>(Table2[[#This Row],[Close Price]]/Table2[[#This Row],[Current Month Low]])-1</f>
        <v>0.15514047545538756</v>
      </c>
      <c r="AH70" s="1">
        <f>(Table2[[#This Row],[Current Month High]]/Table2[[#This Row],[Close Price]])-1</f>
        <v>4.5035413604169516E-2</v>
      </c>
      <c r="AI70">
        <v>29.6271548844046</v>
      </c>
      <c r="AJ70">
        <v>167.25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0.04</v>
      </c>
      <c r="AM70" t="s">
        <v>3156</v>
      </c>
      <c r="AN70">
        <v>9.42</v>
      </c>
      <c r="AO70" t="s">
        <v>3156</v>
      </c>
      <c r="AP70">
        <v>0.12685290151890699</v>
      </c>
      <c r="AQ70">
        <f>(Table2[[#This Row],[Sharpe Ratio]]-AVERAGE(Table2[Sharpe Ratio]))/_xlfn.STDEV.P(Table2[Sharpe Ratio])</f>
        <v>0.79145139463775072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42</v>
      </c>
      <c r="AT70">
        <f>_xlfn.RANK.AVG(Table2[[#This Row],[6M Return vs Nifty Z-Score]],Table2[6M Return vs Nifty Z-Score])</f>
        <v>201</v>
      </c>
      <c r="AU70">
        <f>_xlfn.RANK.AVG(Table2[[#This Row],[Sharpe Ratio Z-Score]],Table2[Sharpe Ratio Z-Score])</f>
        <v>152</v>
      </c>
      <c r="AV70">
        <f>(Table2[[#This Row],[Rank 1Y]]+Table2[[#This Row],[Rank 6M]]+Table2[[#This Row],[Rank Sharpe]])/3</f>
        <v>131.66666666666666</v>
      </c>
    </row>
    <row r="71" spans="1:48" x14ac:dyDescent="0.3">
      <c r="A71" t="s">
        <v>1322</v>
      </c>
      <c r="B71" t="s">
        <v>1323</v>
      </c>
      <c r="C71" t="s">
        <v>3124</v>
      </c>
      <c r="D71" t="s">
        <v>277</v>
      </c>
      <c r="E71">
        <v>8367.7863196199996</v>
      </c>
      <c r="F71">
        <v>2013.9</v>
      </c>
      <c r="G71">
        <v>96.914891980582695</v>
      </c>
      <c r="H71">
        <f>(Table2[[#This Row],[1Y Return vs Nifty]]-AVERAGE(Table2[1Y Return vs Nifty]))/_xlfn.STDEV.P(Table2[1Y Return vs Nifty])</f>
        <v>1.242396011842237</v>
      </c>
      <c r="I71">
        <v>3.8530017348708698</v>
      </c>
      <c r="J71">
        <f>(Table2[[#This Row],[1M Return vs Nifty]]-AVERAGE(Table2[1M Return vs Nifty]))/_xlfn.STDEV.P(Table2[1M Return vs Nifty])</f>
        <v>0.58878788130593651</v>
      </c>
      <c r="K71">
        <v>40.734671192344301</v>
      </c>
      <c r="L71">
        <f>(Table2[[#This Row],[6M Return vs Nifty]]-AVERAGE(Table2[6M Return vs Nifty]))/_xlfn.STDEV.P(Table2[6M Return vs Nifty])</f>
        <v>1.3306949534350423</v>
      </c>
      <c r="M71">
        <v>-9.4115613461422107</v>
      </c>
      <c r="N71">
        <f>(Table2[[#This Row],[1W Return vs Nifty]]-AVERAGE(Table2[1W Return vs Nifty]))/_xlfn.STDEV.P(Table2[1W Return vs Nifty])</f>
        <v>-0.94649964548475474</v>
      </c>
      <c r="O71">
        <v>2143.12</v>
      </c>
      <c r="P71">
        <v>2042.0657657829299</v>
      </c>
      <c r="Q71">
        <v>1595.0989806013399</v>
      </c>
      <c r="R71">
        <v>35.732767949676102</v>
      </c>
      <c r="S71" s="1">
        <f>(Table2[[#This Row],[Close Price]]-Table2[[#This Row],[20D EMA]])/Table2[[#This Row],[20D EMA]]</f>
        <v>-6.0295270446825096E-2</v>
      </c>
      <c r="T71" s="1">
        <f>(Table2[[#This Row],[Close Price]]-Table2[[#This Row],[50D EMA]])/Table2[[#This Row],[50D EMA]]</f>
        <v>-1.3792780945099023E-2</v>
      </c>
      <c r="U71" s="1">
        <f>(Table2[[#This Row],[Close Price]]-Table2[[#This Row],[200D EMA]])/Table2[[#This Row],[200D EMA]]</f>
        <v>0.26255487872030076</v>
      </c>
      <c r="V71">
        <v>0.47594810954012701</v>
      </c>
      <c r="W71">
        <v>2007.55</v>
      </c>
      <c r="X71">
        <v>2079.9499999999998</v>
      </c>
      <c r="Y71">
        <v>1990.55</v>
      </c>
      <c r="Z71">
        <v>2211.9499999999998</v>
      </c>
      <c r="AA71">
        <v>1990.55</v>
      </c>
      <c r="AB71">
        <v>2406.75</v>
      </c>
      <c r="AC71" s="1">
        <f>(Table2[[#This Row],[Close Price]]/Table2[[#This Row],[Day Low]])-1</f>
        <v>3.1630594505740461E-3</v>
      </c>
      <c r="AD71" s="1">
        <f>(Table2[[#This Row],[Day High]]/Table2[[#This Row],[Close Price]])-1</f>
        <v>3.2797060430011182E-2</v>
      </c>
      <c r="AE71" s="1">
        <f>(Table2[[#This Row],[Close Price]]/Table2[[#This Row],[Current Week Low]])-1</f>
        <v>1.1730426264098037E-2</v>
      </c>
      <c r="AF71" s="1">
        <f>(Table2[[#This Row],[Current Week High]]/Table2[[#This Row],[Close Price]])-1</f>
        <v>9.8341526391578338E-2</v>
      </c>
      <c r="AG71" s="1">
        <f>(Table2[[#This Row],[Close Price]]/Table2[[#This Row],[Current Month Low]])-1</f>
        <v>1.1730426264098037E-2</v>
      </c>
      <c r="AH71" s="1">
        <f>(Table2[[#This Row],[Current Month High]]/Table2[[#This Row],[Close Price]])-1</f>
        <v>0.19506926858334572</v>
      </c>
      <c r="AI71">
        <v>19.506926858334499</v>
      </c>
      <c r="AJ71">
        <v>130.925352597179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</v>
      </c>
      <c r="AM71" t="s">
        <v>3156</v>
      </c>
      <c r="AN71">
        <v>-7.06</v>
      </c>
      <c r="AO71" t="s">
        <v>3155</v>
      </c>
      <c r="AP71">
        <v>8.2740894832983997E-2</v>
      </c>
      <c r="AQ71">
        <f>(Table2[[#This Row],[Sharpe Ratio]]-AVERAGE(Table2[Sharpe Ratio]))/_xlfn.STDEV.P(Table2[Sharpe Ratio])</f>
        <v>0.2714305944687912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2.4868097955672521</v>
      </c>
      <c r="AS71">
        <f>_xlfn.RANK.AVG(Table2[[#This Row],[1Y Return vs Nifty Z-Score]],Table2[1Y Return vs Nifty Z-Score])</f>
        <v>71</v>
      </c>
      <c r="AT71">
        <f>_xlfn.RANK.AVG(Table2[[#This Row],[6M Return vs Nifty Z-Score]],Table2[6M Return vs Nifty Z-Score])</f>
        <v>63</v>
      </c>
      <c r="AU71">
        <f>_xlfn.RANK.AVG(Table2[[#This Row],[Sharpe Ratio Z-Score]],Table2[Sharpe Ratio Z-Score])</f>
        <v>272</v>
      </c>
      <c r="AV71">
        <f>(Table2[[#This Row],[Rank 1Y]]+Table2[[#This Row],[Rank 6M]]+Table2[[#This Row],[Rank Sharpe]])/3</f>
        <v>135.33333333333334</v>
      </c>
    </row>
    <row r="72" spans="1:48" x14ac:dyDescent="0.3">
      <c r="A72" t="s">
        <v>611</v>
      </c>
      <c r="B72" t="s">
        <v>612</v>
      </c>
      <c r="C72" t="s">
        <v>3110</v>
      </c>
      <c r="D72" t="s">
        <v>388</v>
      </c>
      <c r="E72">
        <v>30723</v>
      </c>
      <c r="F72">
        <v>1470</v>
      </c>
      <c r="G72">
        <v>95.638819351226104</v>
      </c>
      <c r="H72">
        <f>(Table2[[#This Row],[1Y Return vs Nifty]]-AVERAGE(Table2[1Y Return vs Nifty]))/_xlfn.STDEV.P(Table2[1Y Return vs Nifty])</f>
        <v>1.2205822570479399</v>
      </c>
      <c r="I72">
        <v>3.5245880859879199</v>
      </c>
      <c r="J72">
        <f>(Table2[[#This Row],[1M Return vs Nifty]]-AVERAGE(Table2[1M Return vs Nifty]))/_xlfn.STDEV.P(Table2[1M Return vs Nifty])</f>
        <v>0.55100648192818724</v>
      </c>
      <c r="K72">
        <v>32.380982579452599</v>
      </c>
      <c r="L72">
        <f>(Table2[[#This Row],[6M Return vs Nifty]]-AVERAGE(Table2[6M Return vs Nifty]))/_xlfn.STDEV.P(Table2[6M Return vs Nifty])</f>
        <v>1.0356645260362156</v>
      </c>
      <c r="M72">
        <v>-6.0823915562233202</v>
      </c>
      <c r="N72">
        <f>(Table2[[#This Row],[1W Return vs Nifty]]-AVERAGE(Table2[1W Return vs Nifty]))/_xlfn.STDEV.P(Table2[1W Return vs Nifty])</f>
        <v>-0.27887832447821198</v>
      </c>
      <c r="O72">
        <v>1490.2</v>
      </c>
      <c r="P72">
        <v>1430.3467491818601</v>
      </c>
      <c r="Q72">
        <v>1171.2643120810601</v>
      </c>
      <c r="R72">
        <v>42.9732605097185</v>
      </c>
      <c r="S72" s="1">
        <f>(Table2[[#This Row],[Close Price]]-Table2[[#This Row],[20D EMA]])/Table2[[#This Row],[20D EMA]]</f>
        <v>-1.3555227486243488E-2</v>
      </c>
      <c r="T72" s="1">
        <f>(Table2[[#This Row],[Close Price]]-Table2[[#This Row],[50D EMA]])/Table2[[#This Row],[50D EMA]]</f>
        <v>2.7722823742439406E-2</v>
      </c>
      <c r="U72" s="1">
        <f>(Table2[[#This Row],[Close Price]]-Table2[[#This Row],[200D EMA]])/Table2[[#This Row],[200D EMA]]</f>
        <v>0.25505403420698197</v>
      </c>
      <c r="V72">
        <v>1.3547474277027201</v>
      </c>
      <c r="W72">
        <v>1453.3</v>
      </c>
      <c r="X72">
        <v>1494.7</v>
      </c>
      <c r="Y72">
        <v>1436.4</v>
      </c>
      <c r="Z72">
        <v>1604.9</v>
      </c>
      <c r="AA72">
        <v>1344.6</v>
      </c>
      <c r="AB72">
        <v>1640</v>
      </c>
      <c r="AC72" s="1">
        <f>(Table2[[#This Row],[Close Price]]/Table2[[#This Row],[Day Low]])-1</f>
        <v>1.1491089245166286E-2</v>
      </c>
      <c r="AD72" s="1">
        <f>(Table2[[#This Row],[Day High]]/Table2[[#This Row],[Close Price]])-1</f>
        <v>1.6802721088435391E-2</v>
      </c>
      <c r="AE72" s="1">
        <f>(Table2[[#This Row],[Close Price]]/Table2[[#This Row],[Current Week Low]])-1</f>
        <v>2.3391812865497075E-2</v>
      </c>
      <c r="AF72" s="1">
        <f>(Table2[[#This Row],[Current Week High]]/Table2[[#This Row],[Close Price]])-1</f>
        <v>9.176870748299315E-2</v>
      </c>
      <c r="AG72" s="1">
        <f>(Table2[[#This Row],[Close Price]]/Table2[[#This Row],[Current Month Low]])-1</f>
        <v>9.3261936635430587E-2</v>
      </c>
      <c r="AH72" s="1">
        <f>(Table2[[#This Row],[Current Month High]]/Table2[[#This Row],[Close Price]])-1</f>
        <v>0.11564625850340127</v>
      </c>
      <c r="AI72">
        <v>13.2244897959183</v>
      </c>
      <c r="AJ72">
        <v>132.96354992075999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0.21</v>
      </c>
      <c r="AM72" t="s">
        <v>3156</v>
      </c>
      <c r="AN72">
        <v>7.92</v>
      </c>
      <c r="AO72" t="s">
        <v>3156</v>
      </c>
      <c r="AP72">
        <v>9.1855534362154004E-2</v>
      </c>
      <c r="AQ72">
        <f>(Table2[[#This Row],[Sharpe Ratio]]-AVERAGE(Table2[Sharpe Ratio]))/_xlfn.STDEV.P(Table2[Sharpe Ratio])</f>
        <v>0.37887984689020004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2.9072547874243306</v>
      </c>
      <c r="AS72">
        <f>_xlfn.RANK.AVG(Table2[[#This Row],[1Y Return vs Nifty Z-Score]],Table2[1Y Return vs Nifty Z-Score])</f>
        <v>75</v>
      </c>
      <c r="AT72">
        <f>_xlfn.RANK.AVG(Table2[[#This Row],[6M Return vs Nifty Z-Score]],Table2[6M Return vs Nifty Z-Score])</f>
        <v>87</v>
      </c>
      <c r="AU72">
        <f>_xlfn.RANK.AVG(Table2[[#This Row],[Sharpe Ratio Z-Score]],Table2[Sharpe Ratio Z-Score])</f>
        <v>245</v>
      </c>
      <c r="AV72">
        <f>(Table2[[#This Row],[Rank 1Y]]+Table2[[#This Row],[Rank 6M]]+Table2[[#This Row],[Rank Sharpe]])/3</f>
        <v>135.66666666666666</v>
      </c>
    </row>
    <row r="73" spans="1:48" x14ac:dyDescent="0.3">
      <c r="A73" t="s">
        <v>25</v>
      </c>
      <c r="B73" t="s">
        <v>26</v>
      </c>
      <c r="C73" t="s">
        <v>3111</v>
      </c>
      <c r="D73" t="s">
        <v>27</v>
      </c>
      <c r="E73">
        <v>1004656.51577584</v>
      </c>
      <c r="F73">
        <v>1678.45</v>
      </c>
      <c r="G73">
        <v>55.384659774849197</v>
      </c>
      <c r="H73">
        <f>(Table2[[#This Row],[1Y Return vs Nifty]]-AVERAGE(Table2[1Y Return vs Nifty]))/_xlfn.STDEV.P(Table2[1Y Return vs Nifty])</f>
        <v>0.53245969548783689</v>
      </c>
      <c r="I73">
        <v>1.88817864324285</v>
      </c>
      <c r="J73">
        <f>(Table2[[#This Row],[1M Return vs Nifty]]-AVERAGE(Table2[1M Return vs Nifty]))/_xlfn.STDEV.P(Table2[1M Return vs Nifty])</f>
        <v>0.36275048552802797</v>
      </c>
      <c r="K73">
        <v>16.680658295868401</v>
      </c>
      <c r="L73">
        <f>(Table2[[#This Row],[6M Return vs Nifty]]-AVERAGE(Table2[6M Return vs Nifty]))/_xlfn.STDEV.P(Table2[6M Return vs Nifty])</f>
        <v>0.48117014656680979</v>
      </c>
      <c r="M73">
        <v>-1.4197666927321</v>
      </c>
      <c r="N73">
        <f>(Table2[[#This Row],[1W Return vs Nifty]]-AVERAGE(Table2[1W Return vs Nifty]))/_xlfn.STDEV.P(Table2[1W Return vs Nifty])</f>
        <v>0.65614991594018934</v>
      </c>
      <c r="O73">
        <v>1686.02</v>
      </c>
      <c r="P73">
        <v>1631.9515900654401</v>
      </c>
      <c r="Q73">
        <v>1397.58553904372</v>
      </c>
      <c r="R73">
        <v>41.932181857953999</v>
      </c>
      <c r="S73" s="1">
        <f>(Table2[[#This Row],[Close Price]]-Table2[[#This Row],[20D EMA]])/Table2[[#This Row],[20D EMA]]</f>
        <v>-4.4898637026843909E-3</v>
      </c>
      <c r="T73" s="1">
        <f>(Table2[[#This Row],[Close Price]]-Table2[[#This Row],[50D EMA]])/Table2[[#This Row],[50D EMA]]</f>
        <v>2.8492517926156993E-2</v>
      </c>
      <c r="U73" s="1">
        <f>(Table2[[#This Row],[Close Price]]-Table2[[#This Row],[200D EMA]])/Table2[[#This Row],[200D EMA]]</f>
        <v>0.20096405773378131</v>
      </c>
      <c r="V73">
        <v>0.60196134294944903</v>
      </c>
      <c r="W73">
        <v>1657.4</v>
      </c>
      <c r="X73">
        <v>1693</v>
      </c>
      <c r="Y73">
        <v>1657.4</v>
      </c>
      <c r="Z73">
        <v>1712.9</v>
      </c>
      <c r="AA73">
        <v>1630.15</v>
      </c>
      <c r="AB73">
        <v>1742.25</v>
      </c>
      <c r="AC73" s="1">
        <f>(Table2[[#This Row],[Close Price]]/Table2[[#This Row],[Day Low]])-1</f>
        <v>1.2700615421744832E-2</v>
      </c>
      <c r="AD73" s="1">
        <f>(Table2[[#This Row],[Day High]]/Table2[[#This Row],[Close Price]])-1</f>
        <v>8.6687122047126586E-3</v>
      </c>
      <c r="AE73" s="1">
        <f>(Table2[[#This Row],[Close Price]]/Table2[[#This Row],[Current Week Low]])-1</f>
        <v>1.2700615421744832E-2</v>
      </c>
      <c r="AF73" s="1">
        <f>(Table2[[#This Row],[Current Week High]]/Table2[[#This Row],[Close Price]])-1</f>
        <v>2.0524889034525984E-2</v>
      </c>
      <c r="AG73" s="1">
        <f>(Table2[[#This Row],[Close Price]]/Table2[[#This Row],[Current Month Low]])-1</f>
        <v>2.9629175229273441E-2</v>
      </c>
      <c r="AH73" s="1">
        <f>(Table2[[#This Row],[Current Month High]]/Table2[[#This Row],[Close Price]])-1</f>
        <v>3.801126038904945E-2</v>
      </c>
      <c r="AI73">
        <v>5.9906461318478303</v>
      </c>
      <c r="AJ73">
        <v>87.4420682338489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0.11</v>
      </c>
      <c r="AM73" t="s">
        <v>3156</v>
      </c>
      <c r="AN73">
        <v>1.27</v>
      </c>
      <c r="AO73" t="s">
        <v>3156</v>
      </c>
      <c r="AP73">
        <v>0.17601627729428601</v>
      </c>
      <c r="AQ73">
        <f>(Table2[[#This Row],[Sharpe Ratio]]-AVERAGE(Table2[Sharpe Ratio]))/_xlfn.STDEV.P(Table2[Sharpe Ratio])</f>
        <v>1.3710209932676503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3.4035512367905145</v>
      </c>
      <c r="AS73">
        <f>_xlfn.RANK.AVG(Table2[[#This Row],[1Y Return vs Nifty Z-Score]],Table2[1Y Return vs Nifty Z-Score])</f>
        <v>163</v>
      </c>
      <c r="AT73">
        <f>_xlfn.RANK.AVG(Table2[[#This Row],[6M Return vs Nifty Z-Score]],Table2[6M Return vs Nifty Z-Score])</f>
        <v>182</v>
      </c>
      <c r="AU73">
        <f>_xlfn.RANK.AVG(Table2[[#This Row],[Sharpe Ratio Z-Score]],Table2[Sharpe Ratio Z-Score])</f>
        <v>65</v>
      </c>
      <c r="AV73">
        <f>(Table2[[#This Row],[Rank 1Y]]+Table2[[#This Row],[Rank 6M]]+Table2[[#This Row],[Rank Sharpe]])/3</f>
        <v>136.66666666666666</v>
      </c>
    </row>
    <row r="74" spans="1:48" x14ac:dyDescent="0.3">
      <c r="A74" t="s">
        <v>535</v>
      </c>
      <c r="B74" t="s">
        <v>536</v>
      </c>
      <c r="C74" t="s">
        <v>3110</v>
      </c>
      <c r="D74" t="s">
        <v>537</v>
      </c>
      <c r="E74">
        <v>37868.38179942</v>
      </c>
      <c r="F74">
        <v>1035.8499999999999</v>
      </c>
      <c r="G74">
        <v>69.884105146614402</v>
      </c>
      <c r="H74">
        <f>(Table2[[#This Row],[1Y Return vs Nifty]]-AVERAGE(Table2[1Y Return vs Nifty]))/_xlfn.STDEV.P(Table2[1Y Return vs Nifty])</f>
        <v>0.78031968301258137</v>
      </c>
      <c r="I74">
        <v>-0.20034116762560999</v>
      </c>
      <c r="J74">
        <f>(Table2[[#This Row],[1M Return vs Nifty]]-AVERAGE(Table2[1M Return vs Nifty]))/_xlfn.STDEV.P(Table2[1M Return vs Nifty])</f>
        <v>0.12248275807165111</v>
      </c>
      <c r="K74">
        <v>20.3408301800456</v>
      </c>
      <c r="L74">
        <f>(Table2[[#This Row],[6M Return vs Nifty]]-AVERAGE(Table2[6M Return vs Nifty]))/_xlfn.STDEV.P(Table2[6M Return vs Nifty])</f>
        <v>0.61043784199844076</v>
      </c>
      <c r="M74">
        <v>-9.0477021013278591</v>
      </c>
      <c r="N74">
        <f>(Table2[[#This Row],[1W Return vs Nifty]]-AVERAGE(Table2[1W Return vs Nifty]))/_xlfn.STDEV.P(Table2[1W Return vs Nifty])</f>
        <v>-0.87353244795130636</v>
      </c>
      <c r="O74">
        <v>1053.31</v>
      </c>
      <c r="P74">
        <v>1045.1848452193601</v>
      </c>
      <c r="Q74">
        <v>886.77382888345096</v>
      </c>
      <c r="R74">
        <v>45.9677423173694</v>
      </c>
      <c r="S74" s="1">
        <f>(Table2[[#This Row],[Close Price]]-Table2[[#This Row],[20D EMA]])/Table2[[#This Row],[20D EMA]]</f>
        <v>-1.6576316563974555E-2</v>
      </c>
      <c r="T74" s="1">
        <f>(Table2[[#This Row],[Close Price]]-Table2[[#This Row],[50D EMA]])/Table2[[#This Row],[50D EMA]]</f>
        <v>-8.9312864246525077E-3</v>
      </c>
      <c r="U74" s="1">
        <f>(Table2[[#This Row],[Close Price]]-Table2[[#This Row],[200D EMA]])/Table2[[#This Row],[200D EMA]]</f>
        <v>0.16811070225680069</v>
      </c>
      <c r="V74">
        <v>1.5166960334620101</v>
      </c>
      <c r="W74">
        <v>1017</v>
      </c>
      <c r="X74">
        <v>1051.95</v>
      </c>
      <c r="Y74">
        <v>992.05</v>
      </c>
      <c r="Z74">
        <v>1119</v>
      </c>
      <c r="AA74">
        <v>940</v>
      </c>
      <c r="AB74">
        <v>1143.6500000000001</v>
      </c>
      <c r="AC74" s="1">
        <f>(Table2[[#This Row],[Close Price]]/Table2[[#This Row],[Day Low]])-1</f>
        <v>1.853490658800383E-2</v>
      </c>
      <c r="AD74" s="1">
        <f>(Table2[[#This Row],[Day High]]/Table2[[#This Row],[Close Price]])-1</f>
        <v>1.5542790944635065E-2</v>
      </c>
      <c r="AE74" s="1">
        <f>(Table2[[#This Row],[Close Price]]/Table2[[#This Row],[Current Week Low]])-1</f>
        <v>4.4151000453606093E-2</v>
      </c>
      <c r="AF74" s="1">
        <f>(Table2[[#This Row],[Current Week High]]/Table2[[#This Row],[Close Price]])-1</f>
        <v>8.0272240189216637E-2</v>
      </c>
      <c r="AG74" s="1">
        <f>(Table2[[#This Row],[Close Price]]/Table2[[#This Row],[Current Month Low]])-1</f>
        <v>0.10196808510638289</v>
      </c>
      <c r="AH74" s="1">
        <f>(Table2[[#This Row],[Current Month High]]/Table2[[#This Row],[Close Price]])-1</f>
        <v>0.10406912197712037</v>
      </c>
      <c r="AI74">
        <v>17.294975141188399</v>
      </c>
      <c r="AJ74">
        <v>106.365175814324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-0.02</v>
      </c>
      <c r="AM74" t="s">
        <v>3155</v>
      </c>
      <c r="AN74">
        <v>6.07</v>
      </c>
      <c r="AO74" t="s">
        <v>3156</v>
      </c>
      <c r="AP74">
        <v>0.12925507678259399</v>
      </c>
      <c r="AQ74">
        <f>(Table2[[#This Row],[Sharpe Ratio]]-AVERAGE(Table2[Sharpe Ratio]))/_xlfn.STDEV.P(Table2[Sharpe Ratio])</f>
        <v>0.81976978676311341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1.4594776218944805</v>
      </c>
      <c r="AS74">
        <f>_xlfn.RANK.AVG(Table2[[#This Row],[1Y Return vs Nifty Z-Score]],Table2[1Y Return vs Nifty Z-Score])</f>
        <v>123</v>
      </c>
      <c r="AT74">
        <f>_xlfn.RANK.AVG(Table2[[#This Row],[6M Return vs Nifty Z-Score]],Table2[6M Return vs Nifty Z-Score])</f>
        <v>147</v>
      </c>
      <c r="AU74">
        <f>_xlfn.RANK.AVG(Table2[[#This Row],[Sharpe Ratio Z-Score]],Table2[Sharpe Ratio Z-Score])</f>
        <v>146</v>
      </c>
      <c r="AV74">
        <f>(Table2[[#This Row],[Rank 1Y]]+Table2[[#This Row],[Rank 6M]]+Table2[[#This Row],[Rank Sharpe]])/3</f>
        <v>138.66666666666666</v>
      </c>
    </row>
    <row r="75" spans="1:48" x14ac:dyDescent="0.3">
      <c r="A75" t="s">
        <v>947</v>
      </c>
      <c r="B75" t="s">
        <v>948</v>
      </c>
      <c r="C75" t="s">
        <v>3116</v>
      </c>
      <c r="D75" t="s">
        <v>512</v>
      </c>
      <c r="E75">
        <v>14989.316704950001</v>
      </c>
      <c r="F75">
        <v>540.75</v>
      </c>
      <c r="G75">
        <v>71.499233196228303</v>
      </c>
      <c r="H75">
        <f>(Table2[[#This Row],[1Y Return vs Nifty]]-AVERAGE(Table2[1Y Return vs Nifty]))/_xlfn.STDEV.P(Table2[1Y Return vs Nifty])</f>
        <v>0.80792940241658839</v>
      </c>
      <c r="I75">
        <v>-2.5382010816870699</v>
      </c>
      <c r="J75">
        <f>(Table2[[#This Row],[1M Return vs Nifty]]-AVERAGE(Table2[1M Return vs Nifty]))/_xlfn.STDEV.P(Table2[1M Return vs Nifty])</f>
        <v>-0.14646958115913317</v>
      </c>
      <c r="K75">
        <v>6.8532781295957497</v>
      </c>
      <c r="L75">
        <f>(Table2[[#This Row],[6M Return vs Nifty]]-AVERAGE(Table2[6M Return vs Nifty]))/_xlfn.STDEV.P(Table2[6M Return vs Nifty])</f>
        <v>0.13409278888415019</v>
      </c>
      <c r="M75">
        <v>-6.2915906823903098</v>
      </c>
      <c r="N75">
        <f>(Table2[[#This Row],[1W Return vs Nifty]]-AVERAGE(Table2[1W Return vs Nifty]))/_xlfn.STDEV.P(Table2[1W Return vs Nifty])</f>
        <v>-0.32083046443452906</v>
      </c>
      <c r="O75">
        <v>593.4</v>
      </c>
      <c r="P75">
        <v>601.65039009820498</v>
      </c>
      <c r="Q75">
        <v>526.81091444389995</v>
      </c>
      <c r="R75">
        <v>14.8650123544385</v>
      </c>
      <c r="S75" s="1">
        <f>(Table2[[#This Row],[Close Price]]-Table2[[#This Row],[20D EMA]])/Table2[[#This Row],[20D EMA]]</f>
        <v>-8.872598584428712E-2</v>
      </c>
      <c r="T75" s="1">
        <f>(Table2[[#This Row],[Close Price]]-Table2[[#This Row],[50D EMA]])/Table2[[#This Row],[50D EMA]]</f>
        <v>-0.10122222323875574</v>
      </c>
      <c r="U75" s="1">
        <f>(Table2[[#This Row],[Close Price]]-Table2[[#This Row],[200D EMA]])/Table2[[#This Row],[200D EMA]]</f>
        <v>2.6459371235339934E-2</v>
      </c>
      <c r="V75">
        <v>0.42633117821859301</v>
      </c>
      <c r="W75">
        <v>535.54999999999995</v>
      </c>
      <c r="X75">
        <v>571.9</v>
      </c>
      <c r="Y75">
        <v>535.54999999999995</v>
      </c>
      <c r="Z75">
        <v>600.70000000000005</v>
      </c>
      <c r="AA75">
        <v>535.54999999999995</v>
      </c>
      <c r="AB75">
        <v>650</v>
      </c>
      <c r="AC75" s="1">
        <f>(Table2[[#This Row],[Close Price]]/Table2[[#This Row],[Day Low]])-1</f>
        <v>9.7096442909159197E-3</v>
      </c>
      <c r="AD75" s="1">
        <f>(Table2[[#This Row],[Day High]]/Table2[[#This Row],[Close Price]])-1</f>
        <v>5.7605177993527379E-2</v>
      </c>
      <c r="AE75" s="1">
        <f>(Table2[[#This Row],[Close Price]]/Table2[[#This Row],[Current Week Low]])-1</f>
        <v>9.7096442909159197E-3</v>
      </c>
      <c r="AF75" s="1">
        <f>(Table2[[#This Row],[Current Week High]]/Table2[[#This Row],[Close Price]])-1</f>
        <v>0.11086453999075374</v>
      </c>
      <c r="AG75" s="1">
        <f>(Table2[[#This Row],[Close Price]]/Table2[[#This Row],[Current Month Low]])-1</f>
        <v>9.7096442909159197E-3</v>
      </c>
      <c r="AH75" s="1">
        <f>(Table2[[#This Row],[Current Month High]]/Table2[[#This Row],[Close Price]])-1</f>
        <v>0.20203421174294967</v>
      </c>
      <c r="AI75">
        <v>33.888118354137703</v>
      </c>
      <c r="AJ75">
        <v>112.55896226415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-0.05</v>
      </c>
      <c r="AM75" t="s">
        <v>3155</v>
      </c>
      <c r="AN75">
        <v>-10.5</v>
      </c>
      <c r="AO75" t="s">
        <v>3155</v>
      </c>
      <c r="AP75">
        <v>0.22548014602528799</v>
      </c>
      <c r="AQ75">
        <f>(Table2[[#This Row],[Sharpe Ratio]]-AVERAGE(Table2[Sharpe Ratio]))/_xlfn.STDEV.P(Table2[Sharpe Ratio])</f>
        <v>1.9541329967657022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117</v>
      </c>
      <c r="AT75">
        <f>_xlfn.RANK.AVG(Table2[[#This Row],[6M Return vs Nifty Z-Score]],Table2[6M Return vs Nifty Z-Score])</f>
        <v>286</v>
      </c>
      <c r="AU75">
        <f>_xlfn.RANK.AVG(Table2[[#This Row],[Sharpe Ratio Z-Score]],Table2[Sharpe Ratio Z-Score])</f>
        <v>17</v>
      </c>
      <c r="AV75">
        <f>(Table2[[#This Row],[Rank 1Y]]+Table2[[#This Row],[Rank 6M]]+Table2[[#This Row],[Rank Sharpe]])/3</f>
        <v>140</v>
      </c>
    </row>
    <row r="76" spans="1:48" x14ac:dyDescent="0.3">
      <c r="A76" t="s">
        <v>112</v>
      </c>
      <c r="B76" t="s">
        <v>113</v>
      </c>
      <c r="C76" t="s">
        <v>3121</v>
      </c>
      <c r="D76" t="s">
        <v>114</v>
      </c>
      <c r="E76">
        <v>243871.32182400001</v>
      </c>
      <c r="F76">
        <v>6848</v>
      </c>
      <c r="G76">
        <v>72.942974734998202</v>
      </c>
      <c r="H76">
        <f>(Table2[[#This Row],[1Y Return vs Nifty]]-AVERAGE(Table2[1Y Return vs Nifty]))/_xlfn.STDEV.P(Table2[1Y Return vs Nifty])</f>
        <v>0.83260936434708377</v>
      </c>
      <c r="I76">
        <v>4.94146262809834</v>
      </c>
      <c r="J76">
        <f>(Table2[[#This Row],[1M Return vs Nifty]]-AVERAGE(Table2[1M Return vs Nifty]))/_xlfn.STDEV.P(Table2[1M Return vs Nifty])</f>
        <v>0.71400671996859433</v>
      </c>
      <c r="K76">
        <v>11.8841607044358</v>
      </c>
      <c r="L76">
        <f>(Table2[[#This Row],[6M Return vs Nifty]]-AVERAGE(Table2[6M Return vs Nifty]))/_xlfn.STDEV.P(Table2[6M Return vs Nifty])</f>
        <v>0.31177039994063643</v>
      </c>
      <c r="M76">
        <v>-12.5758966534538</v>
      </c>
      <c r="N76">
        <f>(Table2[[#This Row],[1W Return vs Nifty]]-AVERAGE(Table2[1W Return vs Nifty]))/_xlfn.STDEV.P(Table2[1W Return vs Nifty])</f>
        <v>-1.5810655737147103</v>
      </c>
      <c r="O76">
        <v>7341.8</v>
      </c>
      <c r="P76">
        <v>7195.6317789225504</v>
      </c>
      <c r="Q76">
        <v>6288.9360405224397</v>
      </c>
      <c r="R76">
        <v>27.781646071274899</v>
      </c>
      <c r="S76" s="1">
        <f>(Table2[[#This Row],[Close Price]]-Table2[[#This Row],[20D EMA]])/Table2[[#This Row],[20D EMA]]</f>
        <v>-6.7258710397995067E-2</v>
      </c>
      <c r="T76" s="1">
        <f>(Table2[[#This Row],[Close Price]]-Table2[[#This Row],[50D EMA]])/Table2[[#This Row],[50D EMA]]</f>
        <v>-4.8311501978302127E-2</v>
      </c>
      <c r="U76" s="1">
        <f>(Table2[[#This Row],[Close Price]]-Table2[[#This Row],[200D EMA]])/Table2[[#This Row],[200D EMA]]</f>
        <v>8.8896429519279577E-2</v>
      </c>
      <c r="V76">
        <v>1.0978025331438599</v>
      </c>
      <c r="W76">
        <v>6716</v>
      </c>
      <c r="X76">
        <v>6971.95</v>
      </c>
      <c r="Y76">
        <v>6716</v>
      </c>
      <c r="Z76">
        <v>7873.45</v>
      </c>
      <c r="AA76">
        <v>6716</v>
      </c>
      <c r="AB76">
        <v>8129.9</v>
      </c>
      <c r="AC76" s="1">
        <f>(Table2[[#This Row],[Close Price]]/Table2[[#This Row],[Day Low]])-1</f>
        <v>1.9654556283501989E-2</v>
      </c>
      <c r="AD76" s="1">
        <f>(Table2[[#This Row],[Day High]]/Table2[[#This Row],[Close Price]])-1</f>
        <v>1.8100175233644933E-2</v>
      </c>
      <c r="AE76" s="1">
        <f>(Table2[[#This Row],[Close Price]]/Table2[[#This Row],[Current Week Low]])-1</f>
        <v>1.9654556283501989E-2</v>
      </c>
      <c r="AF76" s="1">
        <f>(Table2[[#This Row],[Current Week High]]/Table2[[#This Row],[Close Price]])-1</f>
        <v>0.14974445093457933</v>
      </c>
      <c r="AG76" s="1">
        <f>(Table2[[#This Row],[Close Price]]/Table2[[#This Row],[Current Month Low]])-1</f>
        <v>1.9654556283501989E-2</v>
      </c>
      <c r="AH76" s="1">
        <f>(Table2[[#This Row],[Current Month High]]/Table2[[#This Row],[Close Price]])-1</f>
        <v>0.18719334112149522</v>
      </c>
      <c r="AI76">
        <v>18.7193341121495</v>
      </c>
      <c r="AJ76">
        <v>110.967344423906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0.06</v>
      </c>
      <c r="AM76" t="s">
        <v>3156</v>
      </c>
      <c r="AN76">
        <v>-7.11</v>
      </c>
      <c r="AO76" t="s">
        <v>3155</v>
      </c>
      <c r="AP76">
        <v>0.16253608730733701</v>
      </c>
      <c r="AQ76">
        <f>(Table2[[#This Row],[Sharpe Ratio]]-AVERAGE(Table2[Sharpe Ratio]))/_xlfn.STDEV.P(Table2[Sharpe Ratio])</f>
        <v>1.2121078149723667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1.4894287255139707</v>
      </c>
      <c r="AS76">
        <f>_xlfn.RANK.AVG(Table2[[#This Row],[1Y Return vs Nifty Z-Score]],Table2[1Y Return vs Nifty Z-Score])</f>
        <v>114</v>
      </c>
      <c r="AT76">
        <f>_xlfn.RANK.AVG(Table2[[#This Row],[6M Return vs Nifty Z-Score]],Table2[6M Return vs Nifty Z-Score])</f>
        <v>219</v>
      </c>
      <c r="AU76">
        <f>_xlfn.RANK.AVG(Table2[[#This Row],[Sharpe Ratio Z-Score]],Table2[Sharpe Ratio Z-Score])</f>
        <v>89</v>
      </c>
      <c r="AV76">
        <f>(Table2[[#This Row],[Rank 1Y]]+Table2[[#This Row],[Rank 6M]]+Table2[[#This Row],[Rank Sharpe]])/3</f>
        <v>140.66666666666666</v>
      </c>
    </row>
    <row r="77" spans="1:48" x14ac:dyDescent="0.3">
      <c r="A77" t="s">
        <v>571</v>
      </c>
      <c r="B77" t="s">
        <v>572</v>
      </c>
      <c r="C77" t="s">
        <v>3114</v>
      </c>
      <c r="D77" t="s">
        <v>51</v>
      </c>
      <c r="E77">
        <v>33766.452049200001</v>
      </c>
      <c r="F77">
        <v>255.84</v>
      </c>
      <c r="G77">
        <v>153.677639351354</v>
      </c>
      <c r="H77">
        <f>(Table2[[#This Row],[1Y Return vs Nifty]]-AVERAGE(Table2[1Y Return vs Nifty]))/_xlfn.STDEV.P(Table2[1Y Return vs Nifty])</f>
        <v>2.2127237377969555</v>
      </c>
      <c r="I77">
        <v>4.35589051102487</v>
      </c>
      <c r="J77">
        <f>(Table2[[#This Row],[1M Return vs Nifty]]-AVERAGE(Table2[1M Return vs Nifty]))/_xlfn.STDEV.P(Table2[1M Return vs Nifty])</f>
        <v>0.64664126760424356</v>
      </c>
      <c r="K77">
        <v>75.474965713133003</v>
      </c>
      <c r="L77">
        <f>(Table2[[#This Row],[6M Return vs Nifty]]-AVERAGE(Table2[6M Return vs Nifty]))/_xlfn.STDEV.P(Table2[6M Return vs Nifty])</f>
        <v>2.5576312704785233</v>
      </c>
      <c r="M77">
        <v>-4.6835364530418397</v>
      </c>
      <c r="N77">
        <f>(Table2[[#This Row],[1W Return vs Nifty]]-AVERAGE(Table2[1W Return vs Nifty]))/_xlfn.STDEV.P(Table2[1W Return vs Nifty])</f>
        <v>1.643712790880438E-3</v>
      </c>
      <c r="O77">
        <v>225.66</v>
      </c>
      <c r="P77">
        <v>213.358410117532</v>
      </c>
      <c r="Q77">
        <v>170.98776868691399</v>
      </c>
      <c r="R77">
        <v>72.970897470596299</v>
      </c>
      <c r="S77" s="1">
        <f>(Table2[[#This Row],[Close Price]]-Table2[[#This Row],[20D EMA]])/Table2[[#This Row],[20D EMA]]</f>
        <v>0.13374102632278653</v>
      </c>
      <c r="T77" s="1">
        <f>(Table2[[#This Row],[Close Price]]-Table2[[#This Row],[50D EMA]])/Table2[[#This Row],[50D EMA]]</f>
        <v>0.19910904781801811</v>
      </c>
      <c r="U77" s="1">
        <f>(Table2[[#This Row],[Close Price]]-Table2[[#This Row],[200D EMA]])/Table2[[#This Row],[200D EMA]]</f>
        <v>0.49624737467891117</v>
      </c>
      <c r="V77">
        <v>1.3190342263170101</v>
      </c>
      <c r="W77">
        <v>224.01</v>
      </c>
      <c r="X77">
        <v>259.89999999999998</v>
      </c>
      <c r="Y77">
        <v>209.5</v>
      </c>
      <c r="Z77">
        <v>259.89999999999998</v>
      </c>
      <c r="AA77">
        <v>209.5</v>
      </c>
      <c r="AB77">
        <v>259.89999999999998</v>
      </c>
      <c r="AC77" s="1">
        <f>(Table2[[#This Row],[Close Price]]/Table2[[#This Row],[Day Low]])-1</f>
        <v>0.14209187089862074</v>
      </c>
      <c r="AD77" s="1">
        <f>(Table2[[#This Row],[Day High]]/Table2[[#This Row],[Close Price]])-1</f>
        <v>1.5869293308317545E-2</v>
      </c>
      <c r="AE77" s="1">
        <f>(Table2[[#This Row],[Close Price]]/Table2[[#This Row],[Current Week Low]])-1</f>
        <v>0.22119331742243431</v>
      </c>
      <c r="AF77" s="1">
        <f>(Table2[[#This Row],[Current Week High]]/Table2[[#This Row],[Close Price]])-1</f>
        <v>1.5869293308317545E-2</v>
      </c>
      <c r="AG77" s="1">
        <f>(Table2[[#This Row],[Close Price]]/Table2[[#This Row],[Current Month Low]])-1</f>
        <v>0.22119331742243431</v>
      </c>
      <c r="AH77" s="1">
        <f>(Table2[[#This Row],[Current Month High]]/Table2[[#This Row],[Close Price]])-1</f>
        <v>1.5869293308317545E-2</v>
      </c>
      <c r="AI77">
        <v>1.58692933083175</v>
      </c>
      <c r="AJ77">
        <v>192.388571428571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0.46</v>
      </c>
      <c r="AM77" t="s">
        <v>3156</v>
      </c>
      <c r="AN77">
        <v>14.14</v>
      </c>
      <c r="AO77" t="s">
        <v>3156</v>
      </c>
      <c r="AP77">
        <v>4.7177588004825001E-2</v>
      </c>
      <c r="AQ77">
        <f>(Table2[[#This Row],[Sharpe Ratio]]-AVERAGE(Table2[Sharpe Ratio]))/_xlfn.STDEV.P(Table2[Sharpe Ratio])</f>
        <v>-0.14781261532459028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5.2708273733460125</v>
      </c>
      <c r="AS77">
        <f>_xlfn.RANK.AVG(Table2[[#This Row],[1Y Return vs Nifty Z-Score]],Table2[1Y Return vs Nifty Z-Score])</f>
        <v>26</v>
      </c>
      <c r="AT77">
        <f>_xlfn.RANK.AVG(Table2[[#This Row],[6M Return vs Nifty Z-Score]],Table2[6M Return vs Nifty Z-Score])</f>
        <v>19</v>
      </c>
      <c r="AU77">
        <f>_xlfn.RANK.AVG(Table2[[#This Row],[Sharpe Ratio Z-Score]],Table2[Sharpe Ratio Z-Score])</f>
        <v>378</v>
      </c>
      <c r="AV77">
        <f>(Table2[[#This Row],[Rank 1Y]]+Table2[[#This Row],[Rank 6M]]+Table2[[#This Row],[Rank Sharpe]])/3</f>
        <v>141</v>
      </c>
    </row>
    <row r="78" spans="1:48" x14ac:dyDescent="0.3">
      <c r="A78" t="s">
        <v>1126</v>
      </c>
      <c r="B78" t="s">
        <v>1127</v>
      </c>
      <c r="C78" t="s">
        <v>3123</v>
      </c>
      <c r="D78" t="s">
        <v>453</v>
      </c>
      <c r="E78">
        <v>10744.395777795</v>
      </c>
      <c r="F78">
        <v>1614.45</v>
      </c>
      <c r="G78">
        <v>33.5477662569728</v>
      </c>
      <c r="H78">
        <f>(Table2[[#This Row],[1Y Return vs Nifty]]-AVERAGE(Table2[1Y Return vs Nifty]))/_xlfn.STDEV.P(Table2[1Y Return vs Nifty])</f>
        <v>0.1591700960484147</v>
      </c>
      <c r="I78">
        <v>-7.6810809977299304</v>
      </c>
      <c r="J78">
        <f>(Table2[[#This Row],[1M Return vs Nifty]]-AVERAGE(Table2[1M Return vs Nifty]))/_xlfn.STDEV.P(Table2[1M Return vs Nifty])</f>
        <v>-0.73811734220902137</v>
      </c>
      <c r="K78">
        <v>21.209619867917802</v>
      </c>
      <c r="L78">
        <f>(Table2[[#This Row],[6M Return vs Nifty]]-AVERAGE(Table2[6M Return vs Nifty]))/_xlfn.STDEV.P(Table2[6M Return vs Nifty])</f>
        <v>0.64112122089971646</v>
      </c>
      <c r="M78">
        <v>-7.5247122030635696</v>
      </c>
      <c r="N78">
        <f>(Table2[[#This Row],[1W Return vs Nifty]]-AVERAGE(Table2[1W Return vs Nifty]))/_xlfn.STDEV.P(Table2[1W Return vs Nifty])</f>
        <v>-0.56811680623854255</v>
      </c>
      <c r="O78">
        <v>1693.35</v>
      </c>
      <c r="P78">
        <v>1765.5119593744701</v>
      </c>
      <c r="Q78">
        <v>1559.65374275473</v>
      </c>
      <c r="R78">
        <v>37.703828616179798</v>
      </c>
      <c r="S78" s="1">
        <f>(Table2[[#This Row],[Close Price]]-Table2[[#This Row],[20D EMA]])/Table2[[#This Row],[20D EMA]]</f>
        <v>-4.6594029586322888E-2</v>
      </c>
      <c r="T78" s="1">
        <f>(Table2[[#This Row],[Close Price]]-Table2[[#This Row],[50D EMA]])/Table2[[#This Row],[50D EMA]]</f>
        <v>-8.5562693910038443E-2</v>
      </c>
      <c r="U78" s="1">
        <f>(Table2[[#This Row],[Close Price]]-Table2[[#This Row],[200D EMA]])/Table2[[#This Row],[200D EMA]]</f>
        <v>3.5133604173248352E-2</v>
      </c>
      <c r="V78">
        <v>1.01005998239956</v>
      </c>
      <c r="W78">
        <v>1593.95</v>
      </c>
      <c r="X78">
        <v>1633.95</v>
      </c>
      <c r="Y78">
        <v>1550.5</v>
      </c>
      <c r="Z78">
        <v>1720</v>
      </c>
      <c r="AA78">
        <v>1550.5</v>
      </c>
      <c r="AB78">
        <v>1829</v>
      </c>
      <c r="AC78" s="1">
        <f>(Table2[[#This Row],[Close Price]]/Table2[[#This Row],[Day Low]])-1</f>
        <v>1.2861131152169136E-2</v>
      </c>
      <c r="AD78" s="1">
        <f>(Table2[[#This Row],[Day High]]/Table2[[#This Row],[Close Price]])-1</f>
        <v>1.2078416798290359E-2</v>
      </c>
      <c r="AE78" s="1">
        <f>(Table2[[#This Row],[Close Price]]/Table2[[#This Row],[Current Week Low]])-1</f>
        <v>4.1244759754917704E-2</v>
      </c>
      <c r="AF78" s="1">
        <f>(Table2[[#This Row],[Current Week High]]/Table2[[#This Row],[Close Price]])-1</f>
        <v>6.5378302208182415E-2</v>
      </c>
      <c r="AG78" s="1">
        <f>(Table2[[#This Row],[Close Price]]/Table2[[#This Row],[Current Month Low]])-1</f>
        <v>4.1244759754917704E-2</v>
      </c>
      <c r="AH78" s="1">
        <f>(Table2[[#This Row],[Current Month High]]/Table2[[#This Row],[Close Price]])-1</f>
        <v>0.13289355508067757</v>
      </c>
      <c r="AI78">
        <v>47.418625538108898</v>
      </c>
      <c r="AJ78">
        <v>79.707535599641901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-0.18</v>
      </c>
      <c r="AM78" t="s">
        <v>3155</v>
      </c>
      <c r="AN78">
        <v>0.11</v>
      </c>
      <c r="AO78" t="s">
        <v>3156</v>
      </c>
      <c r="AP78">
        <v>0.18969622759688201</v>
      </c>
      <c r="AQ78">
        <f>(Table2[[#This Row],[Sharpe Ratio]]-AVERAGE(Table2[Sharpe Ratio]))/_xlfn.STDEV.P(Table2[Sharpe Ratio])</f>
        <v>1.5322890750685569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242</v>
      </c>
      <c r="AT78">
        <f>_xlfn.RANK.AVG(Table2[[#This Row],[6M Return vs Nifty Z-Score]],Table2[6M Return vs Nifty Z-Score])</f>
        <v>143</v>
      </c>
      <c r="AU78">
        <f>_xlfn.RANK.AVG(Table2[[#This Row],[Sharpe Ratio Z-Score]],Table2[Sharpe Ratio Z-Score])</f>
        <v>43</v>
      </c>
      <c r="AV78">
        <f>(Table2[[#This Row],[Rank 1Y]]+Table2[[#This Row],[Rank 6M]]+Table2[[#This Row],[Rank Sharpe]])/3</f>
        <v>142.66666666666666</v>
      </c>
    </row>
    <row r="79" spans="1:48" x14ac:dyDescent="0.3">
      <c r="A79" t="s">
        <v>188</v>
      </c>
      <c r="B79" t="s">
        <v>189</v>
      </c>
      <c r="C79" t="s">
        <v>3110</v>
      </c>
      <c r="D79" t="s">
        <v>149</v>
      </c>
      <c r="E79">
        <v>137269.96711999999</v>
      </c>
      <c r="F79">
        <v>521.29999999999995</v>
      </c>
      <c r="G79">
        <v>64.201354809935594</v>
      </c>
      <c r="H79">
        <f>(Table2[[#This Row],[1Y Return vs Nifty]]-AVERAGE(Table2[1Y Return vs Nifty]))/_xlfn.STDEV.P(Table2[1Y Return vs Nifty])</f>
        <v>0.68317621362869219</v>
      </c>
      <c r="I79">
        <v>-0.59305146556399102</v>
      </c>
      <c r="J79">
        <f>(Table2[[#This Row],[1M Return vs Nifty]]-AVERAGE(Table2[1M Return vs Nifty]))/_xlfn.STDEV.P(Table2[1M Return vs Nifty])</f>
        <v>7.7304536470230917E-2</v>
      </c>
      <c r="K79">
        <v>9.6169270469088293</v>
      </c>
      <c r="L79">
        <f>(Table2[[#This Row],[6M Return vs Nifty]]-AVERAGE(Table2[6M Return vs Nifty]))/_xlfn.STDEV.P(Table2[6M Return vs Nifty])</f>
        <v>0.23169763855461672</v>
      </c>
      <c r="M79">
        <v>-7.67984343485442</v>
      </c>
      <c r="N79">
        <f>(Table2[[#This Row],[1W Return vs Nifty]]-AVERAGE(Table2[1W Return vs Nifty]))/_xlfn.STDEV.P(Table2[1W Return vs Nifty])</f>
        <v>-0.59922633937536185</v>
      </c>
      <c r="O79">
        <v>536.28</v>
      </c>
      <c r="P79">
        <v>552.98513381163798</v>
      </c>
      <c r="Q79">
        <v>505.13219002402002</v>
      </c>
      <c r="R79">
        <v>42.79589861865</v>
      </c>
      <c r="S79" s="1">
        <f>(Table2[[#This Row],[Close Price]]-Table2[[#This Row],[20D EMA]])/Table2[[#This Row],[20D EMA]]</f>
        <v>-2.7933169239949315E-2</v>
      </c>
      <c r="T79" s="1">
        <f>(Table2[[#This Row],[Close Price]]-Table2[[#This Row],[50D EMA]])/Table2[[#This Row],[50D EMA]]</f>
        <v>-5.7298346509312953E-2</v>
      </c>
      <c r="U79" s="1">
        <f>(Table2[[#This Row],[Close Price]]-Table2[[#This Row],[200D EMA]])/Table2[[#This Row],[200D EMA]]</f>
        <v>3.200708704628609E-2</v>
      </c>
      <c r="V79">
        <v>0.69701450639095297</v>
      </c>
      <c r="W79">
        <v>506.4</v>
      </c>
      <c r="X79">
        <v>527.6</v>
      </c>
      <c r="Y79">
        <v>494.8</v>
      </c>
      <c r="Z79">
        <v>548.75</v>
      </c>
      <c r="AA79">
        <v>484.1</v>
      </c>
      <c r="AB79">
        <v>569.45000000000005</v>
      </c>
      <c r="AC79" s="1">
        <f>(Table2[[#This Row],[Close Price]]/Table2[[#This Row],[Day Low]])-1</f>
        <v>2.9423380726698145E-2</v>
      </c>
      <c r="AD79" s="1">
        <f>(Table2[[#This Row],[Day High]]/Table2[[#This Row],[Close Price]])-1</f>
        <v>1.2085171686169405E-2</v>
      </c>
      <c r="AE79" s="1">
        <f>(Table2[[#This Row],[Close Price]]/Table2[[#This Row],[Current Week Low]])-1</f>
        <v>5.3556992724332897E-2</v>
      </c>
      <c r="AF79" s="1">
        <f>(Table2[[#This Row],[Current Week High]]/Table2[[#This Row],[Close Price]])-1</f>
        <v>5.2656819489737217E-2</v>
      </c>
      <c r="AG79" s="1">
        <f>(Table2[[#This Row],[Close Price]]/Table2[[#This Row],[Current Month Low]])-1</f>
        <v>7.6843627349721055E-2</v>
      </c>
      <c r="AH79" s="1">
        <f>(Table2[[#This Row],[Current Month High]]/Table2[[#This Row],[Close Price]])-1</f>
        <v>9.2365240744293198E-2</v>
      </c>
      <c r="AI79">
        <v>25.455591789756301</v>
      </c>
      <c r="AJ79">
        <v>100.92503372518701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-0.13</v>
      </c>
      <c r="AM79" t="s">
        <v>3155</v>
      </c>
      <c r="AN79">
        <v>-0.56000000000000005</v>
      </c>
      <c r="AO79" t="s">
        <v>3155</v>
      </c>
      <c r="AP79">
        <v>0.18916102120261399</v>
      </c>
      <c r="AQ79">
        <f>(Table2[[#This Row],[Sharpe Ratio]]-AVERAGE(Table2[Sharpe Ratio]))/_xlfn.STDEV.P(Table2[Sharpe Ratio])</f>
        <v>1.525979716725727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141</v>
      </c>
      <c r="AT79">
        <f>_xlfn.RANK.AVG(Table2[[#This Row],[6M Return vs Nifty Z-Score]],Table2[6M Return vs Nifty Z-Score])</f>
        <v>245</v>
      </c>
      <c r="AU79">
        <f>_xlfn.RANK.AVG(Table2[[#This Row],[Sharpe Ratio Z-Score]],Table2[Sharpe Ratio Z-Score])</f>
        <v>44</v>
      </c>
      <c r="AV79">
        <f>(Table2[[#This Row],[Rank 1Y]]+Table2[[#This Row],[Rank 6M]]+Table2[[#This Row],[Rank Sharpe]])/3</f>
        <v>143.33333333333334</v>
      </c>
    </row>
    <row r="80" spans="1:48" x14ac:dyDescent="0.3">
      <c r="A80" t="s">
        <v>817</v>
      </c>
      <c r="B80" t="s">
        <v>818</v>
      </c>
      <c r="C80" t="s">
        <v>3121</v>
      </c>
      <c r="D80" t="s">
        <v>117</v>
      </c>
      <c r="E80">
        <v>18860.620488370001</v>
      </c>
      <c r="F80">
        <v>719.15</v>
      </c>
      <c r="G80">
        <v>51.620355114918802</v>
      </c>
      <c r="H80">
        <f>(Table2[[#This Row],[1Y Return vs Nifty]]-AVERAGE(Table2[1Y Return vs Nifty]))/_xlfn.STDEV.P(Table2[1Y Return vs Nifty])</f>
        <v>0.46811099233905595</v>
      </c>
      <c r="I80">
        <v>9.3212719065382199</v>
      </c>
      <c r="J80">
        <f>(Table2[[#This Row],[1M Return vs Nifty]]-AVERAGE(Table2[1M Return vs Nifty]))/_xlfn.STDEV.P(Table2[1M Return vs Nifty])</f>
        <v>1.2178692241913909</v>
      </c>
      <c r="K80">
        <v>16.220629490709101</v>
      </c>
      <c r="L80">
        <f>(Table2[[#This Row],[6M Return vs Nifty]]-AVERAGE(Table2[6M Return vs Nifty]))/_xlfn.STDEV.P(Table2[6M Return vs Nifty])</f>
        <v>0.4649231326677678</v>
      </c>
      <c r="M80">
        <v>0.148040511818952</v>
      </c>
      <c r="N80">
        <f>(Table2[[#This Row],[1W Return vs Nifty]]-AVERAGE(Table2[1W Return vs Nifty]))/_xlfn.STDEV.P(Table2[1W Return vs Nifty])</f>
        <v>0.97055308040343813</v>
      </c>
      <c r="O80">
        <v>709.9</v>
      </c>
      <c r="P80">
        <v>695.72401913600095</v>
      </c>
      <c r="Q80">
        <v>605.292113668257</v>
      </c>
      <c r="R80">
        <v>54.495541647192397</v>
      </c>
      <c r="S80" s="1">
        <f>(Table2[[#This Row],[Close Price]]-Table2[[#This Row],[20D EMA]])/Table2[[#This Row],[20D EMA]]</f>
        <v>1.3030004225947318E-2</v>
      </c>
      <c r="T80" s="1">
        <f>(Table2[[#This Row],[Close Price]]-Table2[[#This Row],[50D EMA]])/Table2[[#This Row],[50D EMA]]</f>
        <v>3.3671369996814339E-2</v>
      </c>
      <c r="U80" s="1">
        <f>(Table2[[#This Row],[Close Price]]-Table2[[#This Row],[200D EMA]])/Table2[[#This Row],[200D EMA]]</f>
        <v>0.18810403069970472</v>
      </c>
      <c r="V80">
        <v>0.47480590155298902</v>
      </c>
      <c r="W80">
        <v>711</v>
      </c>
      <c r="X80">
        <v>739</v>
      </c>
      <c r="Y80">
        <v>668</v>
      </c>
      <c r="Z80">
        <v>739</v>
      </c>
      <c r="AA80">
        <v>662</v>
      </c>
      <c r="AB80">
        <v>794.75</v>
      </c>
      <c r="AC80" s="1">
        <f>(Table2[[#This Row],[Close Price]]/Table2[[#This Row],[Day Low]])-1</f>
        <v>1.146272855133601E-2</v>
      </c>
      <c r="AD80" s="1">
        <f>(Table2[[#This Row],[Day High]]/Table2[[#This Row],[Close Price]])-1</f>
        <v>2.7602030174511683E-2</v>
      </c>
      <c r="AE80" s="1">
        <f>(Table2[[#This Row],[Close Price]]/Table2[[#This Row],[Current Week Low]])-1</f>
        <v>7.6571856287425133E-2</v>
      </c>
      <c r="AF80" s="1">
        <f>(Table2[[#This Row],[Current Week High]]/Table2[[#This Row],[Close Price]])-1</f>
        <v>2.7602030174511683E-2</v>
      </c>
      <c r="AG80" s="1">
        <f>(Table2[[#This Row],[Close Price]]/Table2[[#This Row],[Current Month Low]])-1</f>
        <v>8.6329305135951717E-2</v>
      </c>
      <c r="AH80" s="1">
        <f>(Table2[[#This Row],[Current Month High]]/Table2[[#This Row],[Close Price]])-1</f>
        <v>0.10512410484599877</v>
      </c>
      <c r="AI80">
        <v>10.512410484599799</v>
      </c>
      <c r="AJ80">
        <v>86.404872991187105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0.09</v>
      </c>
      <c r="AM80" t="s">
        <v>3156</v>
      </c>
      <c r="AN80">
        <v>3.42</v>
      </c>
      <c r="AO80" t="s">
        <v>3156</v>
      </c>
      <c r="AP80">
        <v>0.16954749801539501</v>
      </c>
      <c r="AQ80">
        <f>(Table2[[#This Row],[Sharpe Ratio]]-AVERAGE(Table2[Sharpe Ratio]))/_xlfn.STDEV.P(Table2[Sharpe Ratio])</f>
        <v>1.2947628488427954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4.4162192784444478</v>
      </c>
      <c r="AS80">
        <f>_xlfn.RANK.AVG(Table2[[#This Row],[1Y Return vs Nifty Z-Score]],Table2[1Y Return vs Nifty Z-Score])</f>
        <v>173</v>
      </c>
      <c r="AT80">
        <f>_xlfn.RANK.AVG(Table2[[#This Row],[6M Return vs Nifty Z-Score]],Table2[6M Return vs Nifty Z-Score])</f>
        <v>184</v>
      </c>
      <c r="AU80">
        <f>_xlfn.RANK.AVG(Table2[[#This Row],[Sharpe Ratio Z-Score]],Table2[Sharpe Ratio Z-Score])</f>
        <v>73</v>
      </c>
      <c r="AV80">
        <f>(Table2[[#This Row],[Rank 1Y]]+Table2[[#This Row],[Rank 6M]]+Table2[[#This Row],[Rank Sharpe]])/3</f>
        <v>143.33333333333334</v>
      </c>
    </row>
    <row r="81" spans="1:48" x14ac:dyDescent="0.3">
      <c r="A81" t="s">
        <v>136</v>
      </c>
      <c r="B81" t="s">
        <v>137</v>
      </c>
      <c r="C81" t="s">
        <v>3121</v>
      </c>
      <c r="D81" t="s">
        <v>138</v>
      </c>
      <c r="E81">
        <v>198350.848524915</v>
      </c>
      <c r="F81">
        <v>271.35000000000002</v>
      </c>
      <c r="G81">
        <v>80.280227642434497</v>
      </c>
      <c r="H81">
        <f>(Table2[[#This Row],[1Y Return vs Nifty]]-AVERAGE(Table2[1Y Return vs Nifty]))/_xlfn.STDEV.P(Table2[1Y Return vs Nifty])</f>
        <v>0.95803563876475495</v>
      </c>
      <c r="I81">
        <v>2.2137542119659199E-2</v>
      </c>
      <c r="J81">
        <f>(Table2[[#This Row],[1M Return vs Nifty]]-AVERAGE(Table2[1M Return vs Nifty]))/_xlfn.STDEV.P(Table2[1M Return vs Nifty])</f>
        <v>0.14807717844523377</v>
      </c>
      <c r="K81">
        <v>5.8215059108360503</v>
      </c>
      <c r="L81">
        <f>(Table2[[#This Row],[6M Return vs Nifty]]-AVERAGE(Table2[6M Return vs Nifty]))/_xlfn.STDEV.P(Table2[6M Return vs Nifty])</f>
        <v>9.7653293376843059E-2</v>
      </c>
      <c r="M81">
        <v>-4.6997054201784998</v>
      </c>
      <c r="N81">
        <f>(Table2[[#This Row],[1W Return vs Nifty]]-AVERAGE(Table2[1W Return vs Nifty]))/_xlfn.STDEV.P(Table2[1W Return vs Nifty])</f>
        <v>-1.5987614234945983E-3</v>
      </c>
      <c r="O81">
        <v>281.27999999999997</v>
      </c>
      <c r="P81">
        <v>286.65855843032898</v>
      </c>
      <c r="Q81">
        <v>256.29274338733001</v>
      </c>
      <c r="R81">
        <v>34.276446771670301</v>
      </c>
      <c r="S81" s="1">
        <f>(Table2[[#This Row],[Close Price]]-Table2[[#This Row],[20D EMA]])/Table2[[#This Row],[20D EMA]]</f>
        <v>-3.5302901023890609E-2</v>
      </c>
      <c r="T81" s="1">
        <f>(Table2[[#This Row],[Close Price]]-Table2[[#This Row],[50D EMA]])/Table2[[#This Row],[50D EMA]]</f>
        <v>-5.3403458505320127E-2</v>
      </c>
      <c r="U81" s="1">
        <f>(Table2[[#This Row],[Close Price]]-Table2[[#This Row],[200D EMA]])/Table2[[#This Row],[200D EMA]]</f>
        <v>5.8750226064396567E-2</v>
      </c>
      <c r="V81">
        <v>0.52328859524261795</v>
      </c>
      <c r="W81">
        <v>268.35000000000002</v>
      </c>
      <c r="X81">
        <v>273.14999999999998</v>
      </c>
      <c r="Y81">
        <v>266.3</v>
      </c>
      <c r="Z81">
        <v>287.45</v>
      </c>
      <c r="AA81">
        <v>265</v>
      </c>
      <c r="AB81">
        <v>291.05</v>
      </c>
      <c r="AC81" s="1">
        <f>(Table2[[#This Row],[Close Price]]/Table2[[#This Row],[Day Low]])-1</f>
        <v>1.1179429849077716E-2</v>
      </c>
      <c r="AD81" s="1">
        <f>(Table2[[#This Row],[Day High]]/Table2[[#This Row],[Close Price]])-1</f>
        <v>6.6334991708123514E-3</v>
      </c>
      <c r="AE81" s="1">
        <f>(Table2[[#This Row],[Close Price]]/Table2[[#This Row],[Current Week Low]])-1</f>
        <v>1.8963574915508818E-2</v>
      </c>
      <c r="AF81" s="1">
        <f>(Table2[[#This Row],[Current Week High]]/Table2[[#This Row],[Close Price]])-1</f>
        <v>5.9332964805601573E-2</v>
      </c>
      <c r="AG81" s="1">
        <f>(Table2[[#This Row],[Close Price]]/Table2[[#This Row],[Current Month Low]])-1</f>
        <v>2.396226415094338E-2</v>
      </c>
      <c r="AH81" s="1">
        <f>(Table2[[#This Row],[Current Month High]]/Table2[[#This Row],[Close Price]])-1</f>
        <v>7.259996314722672E-2</v>
      </c>
      <c r="AI81">
        <v>25.483692647871699</v>
      </c>
      <c r="AJ81">
        <v>113.661417322834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-0.04</v>
      </c>
      <c r="AM81" t="s">
        <v>3155</v>
      </c>
      <c r="AN81">
        <v>-3.18</v>
      </c>
      <c r="AO81" t="s">
        <v>3155</v>
      </c>
      <c r="AP81">
        <v>0.19496570773153099</v>
      </c>
      <c r="AQ81">
        <f>(Table2[[#This Row],[Sharpe Ratio]]-AVERAGE(Table2[Sharpe Ratio]))/_xlfn.STDEV.P(Table2[Sharpe Ratio])</f>
        <v>1.5944091072766828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103</v>
      </c>
      <c r="AT81">
        <f>_xlfn.RANK.AVG(Table2[[#This Row],[6M Return vs Nifty Z-Score]],Table2[6M Return vs Nifty Z-Score])</f>
        <v>299</v>
      </c>
      <c r="AU81">
        <f>_xlfn.RANK.AVG(Table2[[#This Row],[Sharpe Ratio Z-Score]],Table2[Sharpe Ratio Z-Score])</f>
        <v>34</v>
      </c>
      <c r="AV81">
        <f>(Table2[[#This Row],[Rank 1Y]]+Table2[[#This Row],[Rank 6M]]+Table2[[#This Row],[Rank Sharpe]])/3</f>
        <v>145.33333333333334</v>
      </c>
    </row>
    <row r="82" spans="1:48" x14ac:dyDescent="0.3">
      <c r="A82" t="s">
        <v>699</v>
      </c>
      <c r="B82" t="s">
        <v>700</v>
      </c>
      <c r="C82" t="s">
        <v>3115</v>
      </c>
      <c r="D82" t="s">
        <v>57</v>
      </c>
      <c r="E82">
        <v>24883.608111959998</v>
      </c>
      <c r="F82">
        <v>187.72</v>
      </c>
      <c r="G82">
        <v>93.271227670994506</v>
      </c>
      <c r="H82">
        <f>(Table2[[#This Row],[1Y Return vs Nifty]]-AVERAGE(Table2[1Y Return vs Nifty]))/_xlfn.STDEV.P(Table2[1Y Return vs Nifty])</f>
        <v>1.1801095886610076</v>
      </c>
      <c r="I82">
        <v>1.6697338028176301</v>
      </c>
      <c r="J82">
        <f>(Table2[[#This Row],[1M Return vs Nifty]]-AVERAGE(Table2[1M Return vs Nifty]))/_xlfn.STDEV.P(Table2[1M Return vs Nifty])</f>
        <v>0.33762012999565033</v>
      </c>
      <c r="K82">
        <v>24.0790460953218</v>
      </c>
      <c r="L82">
        <f>(Table2[[#This Row],[6M Return vs Nifty]]-AVERAGE(Table2[6M Return vs Nifty]))/_xlfn.STDEV.P(Table2[6M Return vs Nifty])</f>
        <v>0.74246184843447427</v>
      </c>
      <c r="M82">
        <v>-1.10321075668836</v>
      </c>
      <c r="N82">
        <f>(Table2[[#This Row],[1W Return vs Nifty]]-AVERAGE(Table2[1W Return vs Nifty]))/_xlfn.STDEV.P(Table2[1W Return vs Nifty])</f>
        <v>0.71963105554260465</v>
      </c>
      <c r="O82">
        <v>191.3</v>
      </c>
      <c r="P82">
        <v>188.696083874533</v>
      </c>
      <c r="Q82">
        <v>159.28478205450801</v>
      </c>
      <c r="R82">
        <v>42.0298237240766</v>
      </c>
      <c r="S82" s="1">
        <f>(Table2[[#This Row],[Close Price]]-Table2[[#This Row],[20D EMA]])/Table2[[#This Row],[20D EMA]]</f>
        <v>-1.8714061683220137E-2</v>
      </c>
      <c r="T82" s="1">
        <f>(Table2[[#This Row],[Close Price]]-Table2[[#This Row],[50D EMA]])/Table2[[#This Row],[50D EMA]]</f>
        <v>-5.1727828924208992E-3</v>
      </c>
      <c r="U82" s="1">
        <f>(Table2[[#This Row],[Close Price]]-Table2[[#This Row],[200D EMA]])/Table2[[#This Row],[200D EMA]]</f>
        <v>0.17851810812511465</v>
      </c>
      <c r="V82">
        <v>0.42317614580077201</v>
      </c>
      <c r="W82">
        <v>187</v>
      </c>
      <c r="X82">
        <v>190.84</v>
      </c>
      <c r="Y82">
        <v>183.76</v>
      </c>
      <c r="Z82">
        <v>199.54</v>
      </c>
      <c r="AA82">
        <v>179.11</v>
      </c>
      <c r="AB82">
        <v>204.12</v>
      </c>
      <c r="AC82" s="1">
        <f>(Table2[[#This Row],[Close Price]]/Table2[[#This Row],[Day Low]])-1</f>
        <v>3.8502673796791953E-3</v>
      </c>
      <c r="AD82" s="1">
        <f>(Table2[[#This Row],[Day High]]/Table2[[#This Row],[Close Price]])-1</f>
        <v>1.6620498614958512E-2</v>
      </c>
      <c r="AE82" s="1">
        <f>(Table2[[#This Row],[Close Price]]/Table2[[#This Row],[Current Week Low]])-1</f>
        <v>2.1549847627340135E-2</v>
      </c>
      <c r="AF82" s="1">
        <f>(Table2[[#This Row],[Current Week High]]/Table2[[#This Row],[Close Price]])-1</f>
        <v>6.2966119752823291E-2</v>
      </c>
      <c r="AG82" s="1">
        <f>(Table2[[#This Row],[Close Price]]/Table2[[#This Row],[Current Month Low]])-1</f>
        <v>4.8071017810284111E-2</v>
      </c>
      <c r="AH82" s="1">
        <f>(Table2[[#This Row],[Current Month High]]/Table2[[#This Row],[Close Price]])-1</f>
        <v>8.7364159386320139E-2</v>
      </c>
      <c r="AI82">
        <v>13.1951843170679</v>
      </c>
      <c r="AJ82">
        <v>128.09234507897901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0.15</v>
      </c>
      <c r="AM82" t="s">
        <v>3156</v>
      </c>
      <c r="AN82">
        <v>-1.27</v>
      </c>
      <c r="AO82" t="s">
        <v>3155</v>
      </c>
      <c r="AP82">
        <v>9.6148967078252004E-2</v>
      </c>
      <c r="AQ82">
        <f>(Table2[[#This Row],[Sharpe Ratio]]-AVERAGE(Table2[Sharpe Ratio]))/_xlfn.STDEV.P(Table2[Sharpe Ratio])</f>
        <v>0.42949360228776079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3.4093162249214979</v>
      </c>
      <c r="AS82">
        <f>_xlfn.RANK.AVG(Table2[[#This Row],[1Y Return vs Nifty Z-Score]],Table2[1Y Return vs Nifty Z-Score])</f>
        <v>81</v>
      </c>
      <c r="AT82">
        <f>_xlfn.RANK.AVG(Table2[[#This Row],[6M Return vs Nifty Z-Score]],Table2[6M Return vs Nifty Z-Score])</f>
        <v>122</v>
      </c>
      <c r="AU82">
        <f>_xlfn.RANK.AVG(Table2[[#This Row],[Sharpe Ratio Z-Score]],Table2[Sharpe Ratio Z-Score])</f>
        <v>234</v>
      </c>
      <c r="AV82">
        <f>(Table2[[#This Row],[Rank 1Y]]+Table2[[#This Row],[Rank 6M]]+Table2[[#This Row],[Rank Sharpe]])/3</f>
        <v>145.66666666666666</v>
      </c>
    </row>
    <row r="83" spans="1:48" x14ac:dyDescent="0.3">
      <c r="A83" t="s">
        <v>774</v>
      </c>
      <c r="B83" t="s">
        <v>775</v>
      </c>
      <c r="C83" t="s">
        <v>3121</v>
      </c>
      <c r="D83" t="s">
        <v>776</v>
      </c>
      <c r="E83">
        <v>20178.514759214999</v>
      </c>
      <c r="F83">
        <v>475.35</v>
      </c>
      <c r="G83">
        <v>42.742769335159103</v>
      </c>
      <c r="H83">
        <f>(Table2[[#This Row],[1Y Return vs Nifty]]-AVERAGE(Table2[1Y Return vs Nifty]))/_xlfn.STDEV.P(Table2[1Y Return vs Nifty])</f>
        <v>0.31635358064481783</v>
      </c>
      <c r="I83">
        <v>-3.8548082133175998</v>
      </c>
      <c r="J83">
        <f>(Table2[[#This Row],[1M Return vs Nifty]]-AVERAGE(Table2[1M Return vs Nifty]))/_xlfn.STDEV.P(Table2[1M Return vs Nifty])</f>
        <v>-0.29793484465509434</v>
      </c>
      <c r="K83">
        <v>12.5344224105049</v>
      </c>
      <c r="L83">
        <f>(Table2[[#This Row],[6M Return vs Nifty]]-AVERAGE(Table2[6M Return vs Nifty]))/_xlfn.STDEV.P(Table2[6M Return vs Nifty])</f>
        <v>0.33473594222414849</v>
      </c>
      <c r="M83">
        <v>-5.2179621131911196</v>
      </c>
      <c r="N83">
        <f>(Table2[[#This Row],[1W Return vs Nifty]]-AVERAGE(Table2[1W Return vs Nifty]))/_xlfn.STDEV.P(Table2[1W Return vs Nifty])</f>
        <v>-0.10552834142187527</v>
      </c>
      <c r="O83">
        <v>505.41</v>
      </c>
      <c r="P83">
        <v>527.75264997210604</v>
      </c>
      <c r="Q83">
        <v>489.42827080418101</v>
      </c>
      <c r="R83">
        <v>34.887881981158202</v>
      </c>
      <c r="S83" s="1">
        <f>(Table2[[#This Row],[Close Price]]-Table2[[#This Row],[20D EMA]])/Table2[[#This Row],[20D EMA]]</f>
        <v>-5.9476464652460377E-2</v>
      </c>
      <c r="T83" s="1">
        <f>(Table2[[#This Row],[Close Price]]-Table2[[#This Row],[50D EMA]])/Table2[[#This Row],[50D EMA]]</f>
        <v>-9.9293958968989959E-2</v>
      </c>
      <c r="U83" s="1">
        <f>(Table2[[#This Row],[Close Price]]-Table2[[#This Row],[200D EMA]])/Table2[[#This Row],[200D EMA]]</f>
        <v>-2.8764727425836967E-2</v>
      </c>
      <c r="V83">
        <v>0.98752962844564796</v>
      </c>
      <c r="W83">
        <v>473</v>
      </c>
      <c r="X83">
        <v>488.25</v>
      </c>
      <c r="Y83">
        <v>462.2</v>
      </c>
      <c r="Z83">
        <v>525.65</v>
      </c>
      <c r="AA83">
        <v>456.45</v>
      </c>
      <c r="AB83">
        <v>537.29999999999995</v>
      </c>
      <c r="AC83" s="1">
        <f>(Table2[[#This Row],[Close Price]]/Table2[[#This Row],[Day Low]])-1</f>
        <v>4.9682875264271953E-3</v>
      </c>
      <c r="AD83" s="1">
        <f>(Table2[[#This Row],[Day High]]/Table2[[#This Row],[Close Price]])-1</f>
        <v>2.7137898390659387E-2</v>
      </c>
      <c r="AE83" s="1">
        <f>(Table2[[#This Row],[Close Price]]/Table2[[#This Row],[Current Week Low]])-1</f>
        <v>2.8450887061878039E-2</v>
      </c>
      <c r="AF83" s="1">
        <f>(Table2[[#This Row],[Current Week High]]/Table2[[#This Row],[Close Price]])-1</f>
        <v>0.10581676659303652</v>
      </c>
      <c r="AG83" s="1">
        <f>(Table2[[#This Row],[Close Price]]/Table2[[#This Row],[Current Month Low]])-1</f>
        <v>4.1406506736773041E-2</v>
      </c>
      <c r="AH83" s="1">
        <f>(Table2[[#This Row],[Current Month High]]/Table2[[#This Row],[Close Price]])-1</f>
        <v>0.13032502366677168</v>
      </c>
      <c r="AI83">
        <v>57.378773535289703</v>
      </c>
      <c r="AJ83">
        <v>78.167166416791602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-0.13</v>
      </c>
      <c r="AM83" t="s">
        <v>3155</v>
      </c>
      <c r="AN83">
        <v>-3.34</v>
      </c>
      <c r="AO83" t="s">
        <v>3155</v>
      </c>
      <c r="AP83">
        <v>0.24082840466711899</v>
      </c>
      <c r="AQ83">
        <f>(Table2[[#This Row],[Sharpe Ratio]]-AVERAGE(Table2[Sharpe Ratio]))/_xlfn.STDEV.P(Table2[Sharpe Ratio])</f>
        <v>2.1350681738242452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212</v>
      </c>
      <c r="AT83">
        <f>_xlfn.RANK.AVG(Table2[[#This Row],[6M Return vs Nifty Z-Score]],Table2[6M Return vs Nifty Z-Score])</f>
        <v>216</v>
      </c>
      <c r="AU83">
        <f>_xlfn.RANK.AVG(Table2[[#This Row],[Sharpe Ratio Z-Score]],Table2[Sharpe Ratio Z-Score])</f>
        <v>11</v>
      </c>
      <c r="AV83">
        <f>(Table2[[#This Row],[Rank 1Y]]+Table2[[#This Row],[Rank 6M]]+Table2[[#This Row],[Rank Sharpe]])/3</f>
        <v>146.33333333333334</v>
      </c>
    </row>
    <row r="84" spans="1:48" x14ac:dyDescent="0.3">
      <c r="A84" t="s">
        <v>161</v>
      </c>
      <c r="B84" t="s">
        <v>162</v>
      </c>
      <c r="C84" t="s">
        <v>3121</v>
      </c>
      <c r="D84" t="s">
        <v>163</v>
      </c>
      <c r="E84">
        <v>162069.64428375001</v>
      </c>
      <c r="F84">
        <v>7648.1</v>
      </c>
      <c r="G84">
        <v>68.041967638587195</v>
      </c>
      <c r="H84">
        <f>(Table2[[#This Row],[1Y Return vs Nifty]]-AVERAGE(Table2[1Y Return vs Nifty]))/_xlfn.STDEV.P(Table2[1Y Return vs Nifty])</f>
        <v>0.74882936265538957</v>
      </c>
      <c r="I84">
        <v>3.2709596962975902</v>
      </c>
      <c r="J84">
        <f>(Table2[[#This Row],[1M Return vs Nifty]]-AVERAGE(Table2[1M Return vs Nifty]))/_xlfn.STDEV.P(Table2[1M Return vs Nifty])</f>
        <v>0.52182853662348061</v>
      </c>
      <c r="K84">
        <v>11.6450583480727</v>
      </c>
      <c r="L84">
        <f>(Table2[[#This Row],[6M Return vs Nifty]]-AVERAGE(Table2[6M Return vs Nifty]))/_xlfn.STDEV.P(Table2[6M Return vs Nifty])</f>
        <v>0.30332593023883214</v>
      </c>
      <c r="M84">
        <v>-10.941255940731301</v>
      </c>
      <c r="N84">
        <f>(Table2[[#This Row],[1W Return vs Nifty]]-AVERAGE(Table2[1W Return vs Nifty]))/_xlfn.STDEV.P(Table2[1W Return vs Nifty])</f>
        <v>-1.2532598260765104</v>
      </c>
      <c r="O84">
        <v>8195.64</v>
      </c>
      <c r="P84">
        <v>8065.6265071157904</v>
      </c>
      <c r="Q84">
        <v>7116.9654301074297</v>
      </c>
      <c r="R84">
        <v>26.410762230982499</v>
      </c>
      <c r="S84" s="1">
        <f>(Table2[[#This Row],[Close Price]]-Table2[[#This Row],[20D EMA]])/Table2[[#This Row],[20D EMA]]</f>
        <v>-6.6808693402833588E-2</v>
      </c>
      <c r="T84" s="1">
        <f>(Table2[[#This Row],[Close Price]]-Table2[[#This Row],[50D EMA]])/Table2[[#This Row],[50D EMA]]</f>
        <v>-5.1766159361263872E-2</v>
      </c>
      <c r="U84" s="1">
        <f>(Table2[[#This Row],[Close Price]]-Table2[[#This Row],[200D EMA]])/Table2[[#This Row],[200D EMA]]</f>
        <v>7.4629359255515351E-2</v>
      </c>
      <c r="V84">
        <v>1.1229759366258001</v>
      </c>
      <c r="W84">
        <v>7581.25</v>
      </c>
      <c r="X84">
        <v>7905</v>
      </c>
      <c r="Y84">
        <v>7581.25</v>
      </c>
      <c r="Z84">
        <v>8871.2999999999993</v>
      </c>
      <c r="AA84">
        <v>7581.25</v>
      </c>
      <c r="AB84">
        <v>8940.6</v>
      </c>
      <c r="AC84" s="1">
        <f>(Table2[[#This Row],[Close Price]]/Table2[[#This Row],[Day Low]])-1</f>
        <v>8.8178070898599081E-3</v>
      </c>
      <c r="AD84" s="1">
        <f>(Table2[[#This Row],[Day High]]/Table2[[#This Row],[Close Price]])-1</f>
        <v>3.3590041971208517E-2</v>
      </c>
      <c r="AE84" s="1">
        <f>(Table2[[#This Row],[Close Price]]/Table2[[#This Row],[Current Week Low]])-1</f>
        <v>8.8178070898599081E-3</v>
      </c>
      <c r="AF84" s="1">
        <f>(Table2[[#This Row],[Current Week High]]/Table2[[#This Row],[Close Price]])-1</f>
        <v>0.15993514729148406</v>
      </c>
      <c r="AG84" s="1">
        <f>(Table2[[#This Row],[Close Price]]/Table2[[#This Row],[Current Month Low]])-1</f>
        <v>8.8178070898599081E-3</v>
      </c>
      <c r="AH84" s="1">
        <f>(Table2[[#This Row],[Current Month High]]/Table2[[#This Row],[Close Price]])-1</f>
        <v>0.1689962212837175</v>
      </c>
      <c r="AI84">
        <v>19.636903283168301</v>
      </c>
      <c r="AJ84">
        <v>98.651948051947997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0.05</v>
      </c>
      <c r="AM84" t="s">
        <v>3156</v>
      </c>
      <c r="AN84">
        <v>-6.21</v>
      </c>
      <c r="AO84" t="s">
        <v>3155</v>
      </c>
      <c r="AP84">
        <v>0.16030851409275099</v>
      </c>
      <c r="AQ84">
        <f>(Table2[[#This Row],[Sharpe Ratio]]-AVERAGE(Table2[Sharpe Ratio]))/_xlfn.STDEV.P(Table2[Sharpe Ratio])</f>
        <v>1.1858477444720232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1.5065717479132152</v>
      </c>
      <c r="AS84">
        <f>_xlfn.RANK.AVG(Table2[[#This Row],[1Y Return vs Nifty Z-Score]],Table2[1Y Return vs Nifty Z-Score])</f>
        <v>130</v>
      </c>
      <c r="AT84">
        <f>_xlfn.RANK.AVG(Table2[[#This Row],[6M Return vs Nifty Z-Score]],Table2[6M Return vs Nifty Z-Score])</f>
        <v>222</v>
      </c>
      <c r="AU84">
        <f>_xlfn.RANK.AVG(Table2[[#This Row],[Sharpe Ratio Z-Score]],Table2[Sharpe Ratio Z-Score])</f>
        <v>91</v>
      </c>
      <c r="AV84">
        <f>(Table2[[#This Row],[Rank 1Y]]+Table2[[#This Row],[Rank 6M]]+Table2[[#This Row],[Rank Sharpe]])/3</f>
        <v>147.66666666666666</v>
      </c>
    </row>
    <row r="85" spans="1:48" x14ac:dyDescent="0.3">
      <c r="A85" t="s">
        <v>261</v>
      </c>
      <c r="B85" t="s">
        <v>262</v>
      </c>
      <c r="C85" t="s">
        <v>3114</v>
      </c>
      <c r="D85" t="s">
        <v>51</v>
      </c>
      <c r="E85">
        <v>97240.228385755006</v>
      </c>
      <c r="F85">
        <v>2131.5500000000002</v>
      </c>
      <c r="G85">
        <v>59.831756084568198</v>
      </c>
      <c r="H85">
        <f>(Table2[[#This Row],[1Y Return vs Nifty]]-AVERAGE(Table2[1Y Return vs Nifty]))/_xlfn.STDEV.P(Table2[1Y Return vs Nifty])</f>
        <v>0.60848034369792059</v>
      </c>
      <c r="I85">
        <v>0.66885112617480302</v>
      </c>
      <c r="J85">
        <f>(Table2[[#This Row],[1M Return vs Nifty]]-AVERAGE(Table2[1M Return vs Nifty]))/_xlfn.STDEV.P(Table2[1M Return vs Nifty])</f>
        <v>0.22247647422758271</v>
      </c>
      <c r="K85">
        <v>25.994004372045101</v>
      </c>
      <c r="L85">
        <f>(Table2[[#This Row],[6M Return vs Nifty]]-AVERAGE(Table2[6M Return vs Nifty]))/_xlfn.STDEV.P(Table2[6M Return vs Nifty])</f>
        <v>0.81009316497178363</v>
      </c>
      <c r="M85">
        <v>-4.0521232306764698</v>
      </c>
      <c r="N85">
        <f>(Table2[[#This Row],[1W Return vs Nifty]]-AVERAGE(Table2[1W Return vs Nifty]))/_xlfn.STDEV.P(Table2[1W Return vs Nifty])</f>
        <v>0.12826535008106996</v>
      </c>
      <c r="O85">
        <v>2176.42</v>
      </c>
      <c r="P85">
        <v>2138.75556470231</v>
      </c>
      <c r="Q85">
        <v>1800.0476987137899</v>
      </c>
      <c r="R85">
        <v>42.447398016605099</v>
      </c>
      <c r="S85" s="1">
        <f>(Table2[[#This Row],[Close Price]]-Table2[[#This Row],[20D EMA]])/Table2[[#This Row],[20D EMA]]</f>
        <v>-2.0616425138530195E-2</v>
      </c>
      <c r="T85" s="1">
        <f>(Table2[[#This Row],[Close Price]]-Table2[[#This Row],[50D EMA]])/Table2[[#This Row],[50D EMA]]</f>
        <v>-3.3690454492459909E-3</v>
      </c>
      <c r="U85" s="1">
        <f>(Table2[[#This Row],[Close Price]]-Table2[[#This Row],[200D EMA]])/Table2[[#This Row],[200D EMA]]</f>
        <v>0.18416306496937976</v>
      </c>
      <c r="V85">
        <v>0.67108383444391295</v>
      </c>
      <c r="W85">
        <v>2062.1999999999998</v>
      </c>
      <c r="X85">
        <v>2137.4499999999998</v>
      </c>
      <c r="Y85">
        <v>2062.1999999999998</v>
      </c>
      <c r="Z85">
        <v>2206.9499999999998</v>
      </c>
      <c r="AA85">
        <v>2062.1999999999998</v>
      </c>
      <c r="AB85">
        <v>2304.9</v>
      </c>
      <c r="AC85" s="1">
        <f>(Table2[[#This Row],[Close Price]]/Table2[[#This Row],[Day Low]])-1</f>
        <v>3.3629133934633071E-2</v>
      </c>
      <c r="AD85" s="1">
        <f>(Table2[[#This Row],[Day High]]/Table2[[#This Row],[Close Price]])-1</f>
        <v>2.7679388238603941E-3</v>
      </c>
      <c r="AE85" s="1">
        <f>(Table2[[#This Row],[Close Price]]/Table2[[#This Row],[Current Week Low]])-1</f>
        <v>3.3629133934633071E-2</v>
      </c>
      <c r="AF85" s="1">
        <f>(Table2[[#This Row],[Current Week High]]/Table2[[#This Row],[Close Price]])-1</f>
        <v>3.5373319884590915E-2</v>
      </c>
      <c r="AG85" s="1">
        <f>(Table2[[#This Row],[Close Price]]/Table2[[#This Row],[Current Month Low]])-1</f>
        <v>3.3629133934633071E-2</v>
      </c>
      <c r="AH85" s="1">
        <f>(Table2[[#This Row],[Current Month High]]/Table2[[#This Row],[Close Price]])-1</f>
        <v>8.1325795782411836E-2</v>
      </c>
      <c r="AI85">
        <v>8.4656705214515</v>
      </c>
      <c r="AJ85">
        <v>89.808548530721197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7.0000000000000007E-2</v>
      </c>
      <c r="AM85" t="s">
        <v>3156</v>
      </c>
      <c r="AN85">
        <v>-3.85</v>
      </c>
      <c r="AO85" t="s">
        <v>3155</v>
      </c>
      <c r="AP85">
        <v>0.11256064791147</v>
      </c>
      <c r="AQ85">
        <f>(Table2[[#This Row],[Sharpe Ratio]]-AVERAGE(Table2[Sharpe Ratio]))/_xlfn.STDEV.P(Table2[Sharpe Ratio])</f>
        <v>0.62296508636175774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2.3922804193401146</v>
      </c>
      <c r="AS85">
        <f>_xlfn.RANK.AVG(Table2[[#This Row],[1Y Return vs Nifty Z-Score]],Table2[1Y Return vs Nifty Z-Score])</f>
        <v>151</v>
      </c>
      <c r="AT85">
        <f>_xlfn.RANK.AVG(Table2[[#This Row],[6M Return vs Nifty Z-Score]],Table2[6M Return vs Nifty Z-Score])</f>
        <v>110</v>
      </c>
      <c r="AU85">
        <f>_xlfn.RANK.AVG(Table2[[#This Row],[Sharpe Ratio Z-Score]],Table2[Sharpe Ratio Z-Score])</f>
        <v>182</v>
      </c>
      <c r="AV85">
        <f>(Table2[[#This Row],[Rank 1Y]]+Table2[[#This Row],[Rank 6M]]+Table2[[#This Row],[Rank Sharpe]])/3</f>
        <v>147.66666666666666</v>
      </c>
    </row>
    <row r="86" spans="1:48" x14ac:dyDescent="0.3">
      <c r="A86" t="s">
        <v>275</v>
      </c>
      <c r="B86" t="s">
        <v>276</v>
      </c>
      <c r="C86" t="s">
        <v>3124</v>
      </c>
      <c r="D86" t="s">
        <v>277</v>
      </c>
      <c r="E86">
        <v>94340.406840249998</v>
      </c>
      <c r="F86">
        <v>10425.5</v>
      </c>
      <c r="G86">
        <v>77.970375720077499</v>
      </c>
      <c r="H86">
        <f>(Table2[[#This Row],[1Y Return vs Nifty]]-AVERAGE(Table2[1Y Return vs Nifty]))/_xlfn.STDEV.P(Table2[1Y Return vs Nifty])</f>
        <v>0.91854999955718353</v>
      </c>
      <c r="I86">
        <v>4.6988409679497698</v>
      </c>
      <c r="J86">
        <f>(Table2[[#This Row],[1M Return vs Nifty]]-AVERAGE(Table2[1M Return vs Nifty]))/_xlfn.STDEV.P(Table2[1M Return vs Nifty])</f>
        <v>0.68609501206319978</v>
      </c>
      <c r="K86">
        <v>9.6334804474856703</v>
      </c>
      <c r="L86">
        <f>(Table2[[#This Row],[6M Return vs Nifty]]-AVERAGE(Table2[6M Return vs Nifty]))/_xlfn.STDEV.P(Table2[6M Return vs Nifty])</f>
        <v>0.23228226135699803</v>
      </c>
      <c r="M86">
        <v>-4.0698713794417998</v>
      </c>
      <c r="N86">
        <f>(Table2[[#This Row],[1W Return vs Nifty]]-AVERAGE(Table2[1W Return vs Nifty]))/_xlfn.STDEV.P(Table2[1W Return vs Nifty])</f>
        <v>0.12470619171071272</v>
      </c>
      <c r="O86">
        <v>11109.57</v>
      </c>
      <c r="P86">
        <v>10989.8076773877</v>
      </c>
      <c r="Q86">
        <v>9442.8784502257295</v>
      </c>
      <c r="R86">
        <v>27.4349062198614</v>
      </c>
      <c r="S86" s="1">
        <f>(Table2[[#This Row],[Close Price]]-Table2[[#This Row],[20D EMA]])/Table2[[#This Row],[20D EMA]]</f>
        <v>-6.1574840430367671E-2</v>
      </c>
      <c r="T86" s="1">
        <f>(Table2[[#This Row],[Close Price]]-Table2[[#This Row],[50D EMA]])/Table2[[#This Row],[50D EMA]]</f>
        <v>-5.1348275961990007E-2</v>
      </c>
      <c r="U86" s="1">
        <f>(Table2[[#This Row],[Close Price]]-Table2[[#This Row],[200D EMA]])/Table2[[#This Row],[200D EMA]]</f>
        <v>0.10405953597240059</v>
      </c>
      <c r="V86">
        <v>0.69807894179260899</v>
      </c>
      <c r="W86">
        <v>10370.700000000001</v>
      </c>
      <c r="X86">
        <v>11000</v>
      </c>
      <c r="Y86">
        <v>10370.700000000001</v>
      </c>
      <c r="Z86">
        <v>11624.8</v>
      </c>
      <c r="AA86">
        <v>10349.049999999999</v>
      </c>
      <c r="AB86">
        <v>11680</v>
      </c>
      <c r="AC86" s="1">
        <f>(Table2[[#This Row],[Close Price]]/Table2[[#This Row],[Day Low]])-1</f>
        <v>5.2841177548283991E-3</v>
      </c>
      <c r="AD86" s="1">
        <f>(Table2[[#This Row],[Day High]]/Table2[[#This Row],[Close Price]])-1</f>
        <v>5.5105270730420708E-2</v>
      </c>
      <c r="AE86" s="1">
        <f>(Table2[[#This Row],[Close Price]]/Table2[[#This Row],[Current Week Low]])-1</f>
        <v>5.2841177548283991E-3</v>
      </c>
      <c r="AF86" s="1">
        <f>(Table2[[#This Row],[Current Week High]]/Table2[[#This Row],[Close Price]])-1</f>
        <v>0.11503525010790838</v>
      </c>
      <c r="AG86" s="1">
        <f>(Table2[[#This Row],[Close Price]]/Table2[[#This Row],[Current Month Low]])-1</f>
        <v>7.3871514776719938E-3</v>
      </c>
      <c r="AH86" s="1">
        <f>(Table2[[#This Row],[Current Month High]]/Table2[[#This Row],[Close Price]])-1</f>
        <v>0.12032996019375575</v>
      </c>
      <c r="AI86">
        <v>27.5526353652103</v>
      </c>
      <c r="AJ86">
        <v>108.683207061861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0.04</v>
      </c>
      <c r="AM86" t="s">
        <v>3156</v>
      </c>
      <c r="AN86">
        <v>-7.52</v>
      </c>
      <c r="AO86" t="s">
        <v>3155</v>
      </c>
      <c r="AP86">
        <v>0.15995485087922101</v>
      </c>
      <c r="AQ86">
        <f>(Table2[[#This Row],[Sharpe Ratio]]-AVERAGE(Table2[Sharpe Ratio]))/_xlfn.STDEV.P(Table2[Sharpe Ratio])</f>
        <v>1.1816785342930431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3.1433119989811371</v>
      </c>
      <c r="AS86">
        <f>_xlfn.RANK.AVG(Table2[[#This Row],[1Y Return vs Nifty Z-Score]],Table2[1Y Return vs Nifty Z-Score])</f>
        <v>107</v>
      </c>
      <c r="AT86">
        <f>_xlfn.RANK.AVG(Table2[[#This Row],[6M Return vs Nifty Z-Score]],Table2[6M Return vs Nifty Z-Score])</f>
        <v>244</v>
      </c>
      <c r="AU86">
        <f>_xlfn.RANK.AVG(Table2[[#This Row],[Sharpe Ratio Z-Score]],Table2[Sharpe Ratio Z-Score])</f>
        <v>92</v>
      </c>
      <c r="AV86">
        <f>(Table2[[#This Row],[Rank 1Y]]+Table2[[#This Row],[Rank 6M]]+Table2[[#This Row],[Rank Sharpe]])/3</f>
        <v>147.66666666666666</v>
      </c>
    </row>
    <row r="87" spans="1:48" x14ac:dyDescent="0.3">
      <c r="A87" t="s">
        <v>207</v>
      </c>
      <c r="B87" t="s">
        <v>208</v>
      </c>
      <c r="C87" t="s">
        <v>3116</v>
      </c>
      <c r="D87" t="s">
        <v>92</v>
      </c>
      <c r="E87">
        <v>117846.119258789</v>
      </c>
      <c r="F87">
        <v>2482.35</v>
      </c>
      <c r="G87">
        <v>31.083116971034901</v>
      </c>
      <c r="H87">
        <f>(Table2[[#This Row],[1Y Return vs Nifty]]-AVERAGE(Table2[1Y Return vs Nifty]))/_xlfn.STDEV.P(Table2[1Y Return vs Nifty])</f>
        <v>0.11703828165122258</v>
      </c>
      <c r="I87">
        <v>-4.1361220078996199</v>
      </c>
      <c r="J87">
        <f>(Table2[[#This Row],[1M Return vs Nifty]]-AVERAGE(Table2[1M Return vs Nifty]))/_xlfn.STDEV.P(Table2[1M Return vs Nifty])</f>
        <v>-0.33029777737644883</v>
      </c>
      <c r="K87">
        <v>17.459039263851199</v>
      </c>
      <c r="L87">
        <f>(Table2[[#This Row],[6M Return vs Nifty]]-AVERAGE(Table2[6M Return vs Nifty]))/_xlfn.STDEV.P(Table2[6M Return vs Nifty])</f>
        <v>0.50866052600334755</v>
      </c>
      <c r="M87">
        <v>-2.3302292911498399</v>
      </c>
      <c r="N87">
        <f>(Table2[[#This Row],[1W Return vs Nifty]]-AVERAGE(Table2[1W Return vs Nifty]))/_xlfn.STDEV.P(Table2[1W Return vs Nifty])</f>
        <v>0.47356858754915232</v>
      </c>
      <c r="O87">
        <v>2715.93</v>
      </c>
      <c r="P87">
        <v>2704.96566755596</v>
      </c>
      <c r="Q87">
        <v>2358.1574092791102</v>
      </c>
      <c r="R87">
        <v>21.237144519820099</v>
      </c>
      <c r="S87" s="1">
        <f>(Table2[[#This Row],[Close Price]]-Table2[[#This Row],[20D EMA]])/Table2[[#This Row],[20D EMA]]</f>
        <v>-8.6003689343981601E-2</v>
      </c>
      <c r="T87" s="1">
        <f>(Table2[[#This Row],[Close Price]]-Table2[[#This Row],[50D EMA]])/Table2[[#This Row],[50D EMA]]</f>
        <v>-8.229888838371166E-2</v>
      </c>
      <c r="U87" s="1">
        <f>(Table2[[#This Row],[Close Price]]-Table2[[#This Row],[200D EMA]])/Table2[[#This Row],[200D EMA]]</f>
        <v>5.2665097856574146E-2</v>
      </c>
      <c r="V87">
        <v>1.0818037567529299</v>
      </c>
      <c r="W87">
        <v>2475.15</v>
      </c>
      <c r="X87">
        <v>2649</v>
      </c>
      <c r="Y87">
        <v>2475.15</v>
      </c>
      <c r="Z87">
        <v>2771.9</v>
      </c>
      <c r="AA87">
        <v>2475.15</v>
      </c>
      <c r="AB87">
        <v>2875.25</v>
      </c>
      <c r="AC87" s="1">
        <f>(Table2[[#This Row],[Close Price]]/Table2[[#This Row],[Day Low]])-1</f>
        <v>2.9089146112355468E-3</v>
      </c>
      <c r="AD87" s="1">
        <f>(Table2[[#This Row],[Day High]]/Table2[[#This Row],[Close Price]])-1</f>
        <v>6.7133965798537698E-2</v>
      </c>
      <c r="AE87" s="1">
        <f>(Table2[[#This Row],[Close Price]]/Table2[[#This Row],[Current Week Low]])-1</f>
        <v>2.9089146112355468E-3</v>
      </c>
      <c r="AF87" s="1">
        <f>(Table2[[#This Row],[Current Week High]]/Table2[[#This Row],[Close Price]])-1</f>
        <v>0.11664350313211269</v>
      </c>
      <c r="AG87" s="1">
        <f>(Table2[[#This Row],[Close Price]]/Table2[[#This Row],[Current Month Low]])-1</f>
        <v>2.9089146112355468E-3</v>
      </c>
      <c r="AH87" s="1">
        <f>(Table2[[#This Row],[Current Month High]]/Table2[[#This Row],[Close Price]])-1</f>
        <v>0.15827743871734445</v>
      </c>
      <c r="AI87">
        <v>19.161278627107301</v>
      </c>
      <c r="AJ87">
        <v>60.306748466257602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0.01</v>
      </c>
      <c r="AM87" t="s">
        <v>3156</v>
      </c>
      <c r="AN87">
        <v>-9.42</v>
      </c>
      <c r="AO87" t="s">
        <v>3155</v>
      </c>
      <c r="AP87">
        <v>0.21707176230417299</v>
      </c>
      <c r="AQ87">
        <f>(Table2[[#This Row],[Sharpe Ratio]]-AVERAGE(Table2[Sharpe Ratio]))/_xlfn.STDEV.P(Table2[Sharpe Ratio])</f>
        <v>1.8550095435545557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2.6239791613818291</v>
      </c>
      <c r="AS87">
        <f>_xlfn.RANK.AVG(Table2[[#This Row],[1Y Return vs Nifty Z-Score]],Table2[1Y Return vs Nifty Z-Score])</f>
        <v>261</v>
      </c>
      <c r="AT87">
        <f>_xlfn.RANK.AVG(Table2[[#This Row],[6M Return vs Nifty Z-Score]],Table2[6M Return vs Nifty Z-Score])</f>
        <v>172</v>
      </c>
      <c r="AU87">
        <f>_xlfn.RANK.AVG(Table2[[#This Row],[Sharpe Ratio Z-Score]],Table2[Sharpe Ratio Z-Score])</f>
        <v>20</v>
      </c>
      <c r="AV87">
        <f>(Table2[[#This Row],[Rank 1Y]]+Table2[[#This Row],[Rank 6M]]+Table2[[#This Row],[Rank Sharpe]])/3</f>
        <v>151</v>
      </c>
    </row>
    <row r="88" spans="1:48" x14ac:dyDescent="0.3">
      <c r="A88" t="s">
        <v>1104</v>
      </c>
      <c r="B88" t="s">
        <v>1105</v>
      </c>
      <c r="C88" t="s">
        <v>3115</v>
      </c>
      <c r="D88" t="s">
        <v>211</v>
      </c>
      <c r="E88">
        <v>11102.81430364</v>
      </c>
      <c r="F88">
        <v>280.60000000000002</v>
      </c>
      <c r="G88">
        <v>46.3482917137868</v>
      </c>
      <c r="H88">
        <f>(Table2[[#This Row],[1Y Return vs Nifty]]-AVERAGE(Table2[1Y Return vs Nifty]))/_xlfn.STDEV.P(Table2[1Y Return vs Nifty])</f>
        <v>0.3779879886427322</v>
      </c>
      <c r="I88">
        <v>-13.211806907570001</v>
      </c>
      <c r="J88">
        <f>(Table2[[#This Row],[1M Return vs Nifty]]-AVERAGE(Table2[1M Return vs Nifty]))/_xlfn.STDEV.P(Table2[1M Return vs Nifty])</f>
        <v>-1.3743837250444344</v>
      </c>
      <c r="K88">
        <v>37.460320081585998</v>
      </c>
      <c r="L88">
        <f>(Table2[[#This Row],[6M Return vs Nifty]]-AVERAGE(Table2[6M Return vs Nifty]))/_xlfn.STDEV.P(Table2[6M Return vs Nifty])</f>
        <v>1.2150534383598899</v>
      </c>
      <c r="M88">
        <v>-7.3724277268519502</v>
      </c>
      <c r="N88">
        <f>(Table2[[#This Row],[1W Return vs Nifty]]-AVERAGE(Table2[1W Return vs Nifty]))/_xlfn.STDEV.P(Table2[1W Return vs Nifty])</f>
        <v>-0.53757815258229036</v>
      </c>
      <c r="O88">
        <v>281.83</v>
      </c>
      <c r="P88">
        <v>264.54086360305098</v>
      </c>
      <c r="Q88">
        <v>222.846250907045</v>
      </c>
      <c r="R88">
        <v>49.4855496811184</v>
      </c>
      <c r="S88" s="1">
        <f>(Table2[[#This Row],[Close Price]]-Table2[[#This Row],[20D EMA]])/Table2[[#This Row],[20D EMA]]</f>
        <v>-4.3643331086114373E-3</v>
      </c>
      <c r="T88" s="1">
        <f>(Table2[[#This Row],[Close Price]]-Table2[[#This Row],[50D EMA]])/Table2[[#This Row],[50D EMA]]</f>
        <v>6.0705692792498434E-2</v>
      </c>
      <c r="U88" s="1">
        <f>(Table2[[#This Row],[Close Price]]-Table2[[#This Row],[200D EMA]])/Table2[[#This Row],[200D EMA]]</f>
        <v>0.25916410465907103</v>
      </c>
      <c r="V88">
        <v>0.14588029050753901</v>
      </c>
      <c r="W88">
        <v>270.05</v>
      </c>
      <c r="X88">
        <v>280.60000000000002</v>
      </c>
      <c r="Y88">
        <v>252.5</v>
      </c>
      <c r="Z88">
        <v>285</v>
      </c>
      <c r="AA88">
        <v>252.5</v>
      </c>
      <c r="AB88">
        <v>345.7</v>
      </c>
      <c r="AC88" s="1">
        <f>(Table2[[#This Row],[Close Price]]/Table2[[#This Row],[Day Low]])-1</f>
        <v>3.9066839474171555E-2</v>
      </c>
      <c r="AD88" s="1">
        <f>(Table2[[#This Row],[Day High]]/Table2[[#This Row],[Close Price]])-1</f>
        <v>0</v>
      </c>
      <c r="AE88" s="1">
        <f>(Table2[[#This Row],[Close Price]]/Table2[[#This Row],[Current Week Low]])-1</f>
        <v>0.11128712871287139</v>
      </c>
      <c r="AF88" s="1">
        <f>(Table2[[#This Row],[Current Week High]]/Table2[[#This Row],[Close Price]])-1</f>
        <v>1.5680684248039922E-2</v>
      </c>
      <c r="AG88" s="1">
        <f>(Table2[[#This Row],[Close Price]]/Table2[[#This Row],[Current Month Low]])-1</f>
        <v>0.11128712871287139</v>
      </c>
      <c r="AH88" s="1">
        <f>(Table2[[#This Row],[Current Month High]]/Table2[[#This Row],[Close Price]])-1</f>
        <v>0.23200285103349949</v>
      </c>
      <c r="AI88">
        <v>25.089094796863801</v>
      </c>
      <c r="AJ88">
        <v>94.254067151263399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0.56000000000000005</v>
      </c>
      <c r="AM88" t="s">
        <v>3156</v>
      </c>
      <c r="AN88">
        <v>-6.31</v>
      </c>
      <c r="AO88" t="s">
        <v>3155</v>
      </c>
      <c r="AP88">
        <v>0.11017478794190599</v>
      </c>
      <c r="AQ88">
        <f>(Table2[[#This Row],[Sharpe Ratio]]-AVERAGE(Table2[Sharpe Ratio]))/_xlfn.STDEV.P(Table2[Sharpe Ratio])</f>
        <v>0.59483902945173073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0.27591857882762805</v>
      </c>
      <c r="AS88">
        <f>_xlfn.RANK.AVG(Table2[[#This Row],[1Y Return vs Nifty Z-Score]],Table2[1Y Return vs Nifty Z-Score])</f>
        <v>195</v>
      </c>
      <c r="AT88">
        <f>_xlfn.RANK.AVG(Table2[[#This Row],[6M Return vs Nifty Z-Score]],Table2[6M Return vs Nifty Z-Score])</f>
        <v>71</v>
      </c>
      <c r="AU88">
        <f>_xlfn.RANK.AVG(Table2[[#This Row],[Sharpe Ratio Z-Score]],Table2[Sharpe Ratio Z-Score])</f>
        <v>190</v>
      </c>
      <c r="AV88">
        <f>(Table2[[#This Row],[Rank 1Y]]+Table2[[#This Row],[Rank 6M]]+Table2[[#This Row],[Rank Sharpe]])/3</f>
        <v>152</v>
      </c>
    </row>
    <row r="89" spans="1:48" x14ac:dyDescent="0.3">
      <c r="A89" t="s">
        <v>757</v>
      </c>
      <c r="B89" t="s">
        <v>758</v>
      </c>
      <c r="C89" t="s">
        <v>3119</v>
      </c>
      <c r="D89" t="s">
        <v>300</v>
      </c>
      <c r="E89">
        <v>21127.754929120001</v>
      </c>
      <c r="F89">
        <v>6255.2</v>
      </c>
      <c r="G89">
        <v>83.699737506331999</v>
      </c>
      <c r="H89">
        <f>(Table2[[#This Row],[1Y Return vs Nifty]]-AVERAGE(Table2[1Y Return vs Nifty]))/_xlfn.STDEV.P(Table2[1Y Return vs Nifty])</f>
        <v>1.0164902658539283</v>
      </c>
      <c r="I89">
        <v>36.007014465673798</v>
      </c>
      <c r="J89">
        <f>(Table2[[#This Row],[1M Return vs Nifty]]-AVERAGE(Table2[1M Return vs Nifty]))/_xlfn.STDEV.P(Table2[1M Return vs Nifty])</f>
        <v>4.2878533760310926</v>
      </c>
      <c r="K89">
        <v>56.176368904418602</v>
      </c>
      <c r="L89">
        <f>(Table2[[#This Row],[6M Return vs Nifty]]-AVERAGE(Table2[6M Return vs Nifty]))/_xlfn.STDEV.P(Table2[6M Return vs Nifty])</f>
        <v>1.8760553190017146</v>
      </c>
      <c r="M89">
        <v>18.607811630401201</v>
      </c>
      <c r="N89">
        <f>(Table2[[#This Row],[1W Return vs Nifty]]-AVERAGE(Table2[1W Return vs Nifty]))/_xlfn.STDEV.P(Table2[1W Return vs Nifty])</f>
        <v>4.6724179768665772</v>
      </c>
      <c r="O89">
        <v>5416.53</v>
      </c>
      <c r="P89">
        <v>4951.3531858584502</v>
      </c>
      <c r="Q89">
        <v>4168.0032287382501</v>
      </c>
      <c r="R89">
        <v>66.1745659070221</v>
      </c>
      <c r="S89" s="1">
        <f>(Table2[[#This Row],[Close Price]]-Table2[[#This Row],[20D EMA]])/Table2[[#This Row],[20D EMA]]</f>
        <v>0.15483529122888642</v>
      </c>
      <c r="T89" s="1">
        <f>(Table2[[#This Row],[Close Price]]-Table2[[#This Row],[50D EMA]])/Table2[[#This Row],[50D EMA]]</f>
        <v>0.26333140965695273</v>
      </c>
      <c r="U89" s="1">
        <f>(Table2[[#This Row],[Close Price]]-Table2[[#This Row],[200D EMA]])/Table2[[#This Row],[200D EMA]]</f>
        <v>0.50076659175083993</v>
      </c>
      <c r="V89">
        <v>3.1592273689697099</v>
      </c>
      <c r="W89">
        <v>6148.05</v>
      </c>
      <c r="X89">
        <v>7159</v>
      </c>
      <c r="Y89">
        <v>5420.1</v>
      </c>
      <c r="Z89">
        <v>7159</v>
      </c>
      <c r="AA89">
        <v>4703.8</v>
      </c>
      <c r="AB89">
        <v>7159</v>
      </c>
      <c r="AC89" s="1">
        <f>(Table2[[#This Row],[Close Price]]/Table2[[#This Row],[Day Low]])-1</f>
        <v>1.7428290270898872E-2</v>
      </c>
      <c r="AD89" s="1">
        <f>(Table2[[#This Row],[Day High]]/Table2[[#This Row],[Close Price]])-1</f>
        <v>0.14448778616191338</v>
      </c>
      <c r="AE89" s="1">
        <f>(Table2[[#This Row],[Close Price]]/Table2[[#This Row],[Current Week Low]])-1</f>
        <v>0.15407464806922366</v>
      </c>
      <c r="AF89" s="1">
        <f>(Table2[[#This Row],[Current Week High]]/Table2[[#This Row],[Close Price]])-1</f>
        <v>0.14448778616191338</v>
      </c>
      <c r="AG89" s="1">
        <f>(Table2[[#This Row],[Close Price]]/Table2[[#This Row],[Current Month Low]])-1</f>
        <v>0.32981844466176269</v>
      </c>
      <c r="AH89" s="1">
        <f>(Table2[[#This Row],[Current Month High]]/Table2[[#This Row],[Close Price]])-1</f>
        <v>0.14448778616191338</v>
      </c>
      <c r="AI89">
        <v>14.4487786161913</v>
      </c>
      <c r="AJ89">
        <v>121.340740609684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0.46</v>
      </c>
      <c r="AM89" t="s">
        <v>3156</v>
      </c>
      <c r="AN89">
        <v>23.5</v>
      </c>
      <c r="AO89" t="s">
        <v>3156</v>
      </c>
      <c r="AP89">
        <v>6.4386638368960997E-2</v>
      </c>
      <c r="AQ89">
        <f>(Table2[[#This Row],[Sharpe Ratio]]-AVERAGE(Table2[Sharpe Ratio]))/_xlfn.STDEV.P(Table2[Sharpe Ratio])</f>
        <v>5.5058775320209953E-2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11.907875713073523</v>
      </c>
      <c r="AS89">
        <f>_xlfn.RANK.AVG(Table2[[#This Row],[1Y Return vs Nifty Z-Score]],Table2[1Y Return vs Nifty Z-Score])</f>
        <v>95</v>
      </c>
      <c r="AT89">
        <f>_xlfn.RANK.AVG(Table2[[#This Row],[6M Return vs Nifty Z-Score]],Table2[6M Return vs Nifty Z-Score])</f>
        <v>37</v>
      </c>
      <c r="AU89">
        <f>_xlfn.RANK.AVG(Table2[[#This Row],[Sharpe Ratio Z-Score]],Table2[Sharpe Ratio Z-Score])</f>
        <v>327</v>
      </c>
      <c r="AV89">
        <f>(Table2[[#This Row],[Rank 1Y]]+Table2[[#This Row],[Rank 6M]]+Table2[[#This Row],[Rank Sharpe]])/3</f>
        <v>153</v>
      </c>
    </row>
    <row r="90" spans="1:48" x14ac:dyDescent="0.3">
      <c r="A90" t="s">
        <v>98</v>
      </c>
      <c r="B90" t="s">
        <v>99</v>
      </c>
      <c r="C90" t="s">
        <v>3121</v>
      </c>
      <c r="D90" t="s">
        <v>100</v>
      </c>
      <c r="E90">
        <v>280694.899125</v>
      </c>
      <c r="F90">
        <v>4197.1499999999996</v>
      </c>
      <c r="G90">
        <v>105.36454035835099</v>
      </c>
      <c r="H90">
        <f>(Table2[[#This Row],[1Y Return vs Nifty]]-AVERAGE(Table2[1Y Return vs Nifty]))/_xlfn.STDEV.P(Table2[1Y Return vs Nifty])</f>
        <v>1.3868380706799095</v>
      </c>
      <c r="I90">
        <v>1.2974180310404999</v>
      </c>
      <c r="J90">
        <f>(Table2[[#This Row],[1M Return vs Nifty]]-AVERAGE(Table2[1M Return vs Nifty]))/_xlfn.STDEV.P(Table2[1M Return vs Nifty])</f>
        <v>0.29478813773225865</v>
      </c>
      <c r="K90">
        <v>-2.5684155859200701</v>
      </c>
      <c r="L90">
        <f>(Table2[[#This Row],[6M Return vs Nifty]]-AVERAGE(Table2[6M Return vs Nifty]))/_xlfn.STDEV.P(Table2[6M Return vs Nifty])</f>
        <v>-0.19865678468982342</v>
      </c>
      <c r="M90">
        <v>-7.16406680330517</v>
      </c>
      <c r="N90">
        <f>(Table2[[#This Row],[1W Return vs Nifty]]-AVERAGE(Table2[1W Return vs Nifty]))/_xlfn.STDEV.P(Table2[1W Return vs Nifty])</f>
        <v>-0.49579410316382144</v>
      </c>
      <c r="O90">
        <v>4419.9799999999996</v>
      </c>
      <c r="P90">
        <v>4527.0611649380999</v>
      </c>
      <c r="Q90">
        <v>4106.5289474193396</v>
      </c>
      <c r="R90">
        <v>29.327018105508799</v>
      </c>
      <c r="S90" s="1">
        <f>(Table2[[#This Row],[Close Price]]-Table2[[#This Row],[20D EMA]])/Table2[[#This Row],[20D EMA]]</f>
        <v>-5.0414255268123376E-2</v>
      </c>
      <c r="T90" s="1">
        <f>(Table2[[#This Row],[Close Price]]-Table2[[#This Row],[50D EMA]])/Table2[[#This Row],[50D EMA]]</f>
        <v>-7.2875349574078749E-2</v>
      </c>
      <c r="U90" s="1">
        <f>(Table2[[#This Row],[Close Price]]-Table2[[#This Row],[200D EMA]])/Table2[[#This Row],[200D EMA]]</f>
        <v>2.2067554798952265E-2</v>
      </c>
      <c r="V90">
        <v>0.85213953571104795</v>
      </c>
      <c r="W90">
        <v>4185.05</v>
      </c>
      <c r="X90">
        <v>4284.45</v>
      </c>
      <c r="Y90">
        <v>4185.05</v>
      </c>
      <c r="Z90">
        <v>4586.8</v>
      </c>
      <c r="AA90">
        <v>4120.3500000000004</v>
      </c>
      <c r="AB90">
        <v>4676.6000000000004</v>
      </c>
      <c r="AC90" s="1">
        <f>(Table2[[#This Row],[Close Price]]/Table2[[#This Row],[Day Low]])-1</f>
        <v>2.8912438322121758E-3</v>
      </c>
      <c r="AD90" s="1">
        <f>(Table2[[#This Row],[Day High]]/Table2[[#This Row],[Close Price]])-1</f>
        <v>2.0799828455023039E-2</v>
      </c>
      <c r="AE90" s="1">
        <f>(Table2[[#This Row],[Close Price]]/Table2[[#This Row],[Current Week Low]])-1</f>
        <v>2.8912438322121758E-3</v>
      </c>
      <c r="AF90" s="1">
        <f>(Table2[[#This Row],[Current Week High]]/Table2[[#This Row],[Close Price]])-1</f>
        <v>9.2836805927832167E-2</v>
      </c>
      <c r="AG90" s="1">
        <f>(Table2[[#This Row],[Close Price]]/Table2[[#This Row],[Current Month Low]])-1</f>
        <v>1.8639193272415921E-2</v>
      </c>
      <c r="AH90" s="1">
        <f>(Table2[[#This Row],[Current Month High]]/Table2[[#This Row],[Close Price]])-1</f>
        <v>0.11423227666392699</v>
      </c>
      <c r="AI90">
        <v>35.2048413804605</v>
      </c>
      <c r="AJ90">
        <v>137.42221970811099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0</v>
      </c>
      <c r="AM90">
        <v>0</v>
      </c>
      <c r="AN90">
        <v>-3.92</v>
      </c>
      <c r="AO90" t="s">
        <v>3155</v>
      </c>
      <c r="AP90">
        <v>0.246499913763953</v>
      </c>
      <c r="AQ90">
        <f>(Table2[[#This Row],[Sharpe Ratio]]-AVERAGE(Table2[Sharpe Ratio]))/_xlfn.STDEV.P(Table2[Sharpe Ratio])</f>
        <v>2.2019275828667797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64</v>
      </c>
      <c r="AT90">
        <f>_xlfn.RANK.AVG(Table2[[#This Row],[6M Return vs Nifty Z-Score]],Table2[6M Return vs Nifty Z-Score])</f>
        <v>390</v>
      </c>
      <c r="AU90">
        <f>_xlfn.RANK.AVG(Table2[[#This Row],[Sharpe Ratio Z-Score]],Table2[Sharpe Ratio Z-Score])</f>
        <v>9</v>
      </c>
      <c r="AV90">
        <f>(Table2[[#This Row],[Rank 1Y]]+Table2[[#This Row],[Rank 6M]]+Table2[[#This Row],[Rank Sharpe]])/3</f>
        <v>154.33333333333334</v>
      </c>
    </row>
    <row r="91" spans="1:48" x14ac:dyDescent="0.3">
      <c r="A91" t="s">
        <v>123</v>
      </c>
      <c r="B91" t="s">
        <v>124</v>
      </c>
      <c r="C91" t="s">
        <v>3122</v>
      </c>
      <c r="D91" t="s">
        <v>125</v>
      </c>
      <c r="E91">
        <v>221449.23953105</v>
      </c>
      <c r="F91">
        <v>254.3</v>
      </c>
      <c r="G91">
        <v>108.377749892195</v>
      </c>
      <c r="H91">
        <f>(Table2[[#This Row],[1Y Return vs Nifty]]-AVERAGE(Table2[1Y Return vs Nifty]))/_xlfn.STDEV.P(Table2[1Y Return vs Nifty])</f>
        <v>1.4383472186727262</v>
      </c>
      <c r="I91">
        <v>-4.9737643693606604</v>
      </c>
      <c r="J91">
        <f>(Table2[[#This Row],[1M Return vs Nifty]]-AVERAGE(Table2[1M Return vs Nifty]))/_xlfn.STDEV.P(Table2[1M Return vs Nifty])</f>
        <v>-0.42666192272096859</v>
      </c>
      <c r="K91">
        <v>28.992501035874401</v>
      </c>
      <c r="L91">
        <f>(Table2[[#This Row],[6M Return vs Nifty]]-AVERAGE(Table2[6M Return vs Nifty]))/_xlfn.STDEV.P(Table2[6M Return vs Nifty])</f>
        <v>0.91599222265491254</v>
      </c>
      <c r="M91">
        <v>-2.3734287981848099</v>
      </c>
      <c r="N91">
        <f>(Table2[[#This Row],[1W Return vs Nifty]]-AVERAGE(Table2[1W Return vs Nifty]))/_xlfn.STDEV.P(Table2[1W Return vs Nifty])</f>
        <v>0.46490549321228442</v>
      </c>
      <c r="O91">
        <v>268.97000000000003</v>
      </c>
      <c r="P91">
        <v>263.54020313057202</v>
      </c>
      <c r="Q91">
        <v>210.636763600769</v>
      </c>
      <c r="R91">
        <v>35.481160793137803</v>
      </c>
      <c r="S91" s="1">
        <f>(Table2[[#This Row],[Close Price]]-Table2[[#This Row],[20D EMA]])/Table2[[#This Row],[20D EMA]]</f>
        <v>-5.4541398668996599E-2</v>
      </c>
      <c r="T91" s="1">
        <f>(Table2[[#This Row],[Close Price]]-Table2[[#This Row],[50D EMA]])/Table2[[#This Row],[50D EMA]]</f>
        <v>-3.5061835047588238E-2</v>
      </c>
      <c r="U91" s="1">
        <f>(Table2[[#This Row],[Close Price]]-Table2[[#This Row],[200D EMA]])/Table2[[#This Row],[200D EMA]]</f>
        <v>0.20729162209303714</v>
      </c>
      <c r="V91">
        <v>0.91264843982668697</v>
      </c>
      <c r="W91">
        <v>252.55</v>
      </c>
      <c r="X91">
        <v>268.39999999999998</v>
      </c>
      <c r="Y91">
        <v>242.1</v>
      </c>
      <c r="Z91">
        <v>270.89999999999998</v>
      </c>
      <c r="AA91">
        <v>242.1</v>
      </c>
      <c r="AB91">
        <v>290</v>
      </c>
      <c r="AC91" s="1">
        <f>(Table2[[#This Row],[Close Price]]/Table2[[#This Row],[Day Low]])-1</f>
        <v>6.9293209265492983E-3</v>
      </c>
      <c r="AD91" s="1">
        <f>(Table2[[#This Row],[Day High]]/Table2[[#This Row],[Close Price]])-1</f>
        <v>5.5446323240267326E-2</v>
      </c>
      <c r="AE91" s="1">
        <f>(Table2[[#This Row],[Close Price]]/Table2[[#This Row],[Current Week Low]])-1</f>
        <v>5.0392399834779056E-2</v>
      </c>
      <c r="AF91" s="1">
        <f>(Table2[[#This Row],[Current Week High]]/Table2[[#This Row],[Close Price]])-1</f>
        <v>6.5277231616201137E-2</v>
      </c>
      <c r="AG91" s="1">
        <f>(Table2[[#This Row],[Close Price]]/Table2[[#This Row],[Current Month Low]])-1</f>
        <v>5.0392399834779056E-2</v>
      </c>
      <c r="AH91" s="1">
        <f>(Table2[[#This Row],[Current Month High]]/Table2[[#This Row],[Close Price]])-1</f>
        <v>0.14038537160833653</v>
      </c>
      <c r="AI91">
        <v>17.2827369248918</v>
      </c>
      <c r="AJ91">
        <v>151.16049382716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-0.06</v>
      </c>
      <c r="AM91" t="s">
        <v>3155</v>
      </c>
      <c r="AN91">
        <v>-8.75</v>
      </c>
      <c r="AO91" t="s">
        <v>3155</v>
      </c>
      <c r="AP91">
        <v>7.0321401013515E-2</v>
      </c>
      <c r="AQ91">
        <f>(Table2[[#This Row],[Sharpe Ratio]]-AVERAGE(Table2[Sharpe Ratio]))/_xlfn.STDEV.P(Table2[Sharpe Ratio])</f>
        <v>0.12502158706005062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2.517604598879005</v>
      </c>
      <c r="AS91">
        <f>_xlfn.RANK.AVG(Table2[[#This Row],[1Y Return vs Nifty Z-Score]],Table2[1Y Return vs Nifty Z-Score])</f>
        <v>59</v>
      </c>
      <c r="AT91">
        <f>_xlfn.RANK.AVG(Table2[[#This Row],[6M Return vs Nifty Z-Score]],Table2[6M Return vs Nifty Z-Score])</f>
        <v>98</v>
      </c>
      <c r="AU91">
        <f>_xlfn.RANK.AVG(Table2[[#This Row],[Sharpe Ratio Z-Score]],Table2[Sharpe Ratio Z-Score])</f>
        <v>308</v>
      </c>
      <c r="AV91">
        <f>(Table2[[#This Row],[Rank 1Y]]+Table2[[#This Row],[Rank 6M]]+Table2[[#This Row],[Rank Sharpe]])/3</f>
        <v>155</v>
      </c>
    </row>
    <row r="92" spans="1:48" x14ac:dyDescent="0.3">
      <c r="A92" t="s">
        <v>975</v>
      </c>
      <c r="B92" t="s">
        <v>976</v>
      </c>
      <c r="C92" t="s">
        <v>3114</v>
      </c>
      <c r="D92" t="s">
        <v>51</v>
      </c>
      <c r="E92">
        <v>14172.000660719999</v>
      </c>
      <c r="F92">
        <v>1864.45</v>
      </c>
      <c r="G92">
        <v>59.950204206697499</v>
      </c>
      <c r="H92">
        <f>(Table2[[#This Row],[1Y Return vs Nifty]]-AVERAGE(Table2[1Y Return vs Nifty]))/_xlfn.STDEV.P(Table2[1Y Return vs Nifty])</f>
        <v>0.61050514873842709</v>
      </c>
      <c r="I92">
        <v>1.71017413174509</v>
      </c>
      <c r="J92">
        <f>(Table2[[#This Row],[1M Return vs Nifty]]-AVERAGE(Table2[1M Return vs Nifty]))/_xlfn.STDEV.P(Table2[1M Return vs Nifty])</f>
        <v>0.34227247079626205</v>
      </c>
      <c r="K92">
        <v>30.6404172425067</v>
      </c>
      <c r="L92">
        <f>(Table2[[#This Row],[6M Return vs Nifty]]-AVERAGE(Table2[6M Return vs Nifty]))/_xlfn.STDEV.P(Table2[6M Return vs Nifty])</f>
        <v>0.97419231189571598</v>
      </c>
      <c r="M92">
        <v>-3.3206409414943301</v>
      </c>
      <c r="N92">
        <f>(Table2[[#This Row],[1W Return vs Nifty]]-AVERAGE(Table2[1W Return vs Nifty]))/_xlfn.STDEV.P(Table2[1W Return vs Nifty])</f>
        <v>0.27495452576548823</v>
      </c>
      <c r="O92">
        <v>1901.8</v>
      </c>
      <c r="P92">
        <v>1854.0295726975601</v>
      </c>
      <c r="Q92">
        <v>1558.1843104913301</v>
      </c>
      <c r="R92">
        <v>42.691249038705301</v>
      </c>
      <c r="S92" s="1">
        <f>(Table2[[#This Row],[Close Price]]-Table2[[#This Row],[20D EMA]])/Table2[[#This Row],[20D EMA]]</f>
        <v>-1.9639289094541965E-2</v>
      </c>
      <c r="T92" s="1">
        <f>(Table2[[#This Row],[Close Price]]-Table2[[#This Row],[50D EMA]])/Table2[[#This Row],[50D EMA]]</f>
        <v>5.6204213006584092E-3</v>
      </c>
      <c r="U92" s="1">
        <f>(Table2[[#This Row],[Close Price]]-Table2[[#This Row],[200D EMA]])/Table2[[#This Row],[200D EMA]]</f>
        <v>0.19655292858910742</v>
      </c>
      <c r="V92">
        <v>0.24724804441242401</v>
      </c>
      <c r="W92">
        <v>1825</v>
      </c>
      <c r="X92">
        <v>1871</v>
      </c>
      <c r="Y92">
        <v>1821.05</v>
      </c>
      <c r="Z92">
        <v>1944.75</v>
      </c>
      <c r="AA92">
        <v>1821.05</v>
      </c>
      <c r="AB92">
        <v>2109.9499999999998</v>
      </c>
      <c r="AC92" s="1">
        <f>(Table2[[#This Row],[Close Price]]/Table2[[#This Row],[Day Low]])-1</f>
        <v>2.1616438356164336E-2</v>
      </c>
      <c r="AD92" s="1">
        <f>(Table2[[#This Row],[Day High]]/Table2[[#This Row],[Close Price]])-1</f>
        <v>3.513100378127465E-3</v>
      </c>
      <c r="AE92" s="1">
        <f>(Table2[[#This Row],[Close Price]]/Table2[[#This Row],[Current Week Low]])-1</f>
        <v>2.3832404382087224E-2</v>
      </c>
      <c r="AF92" s="1">
        <f>(Table2[[#This Row],[Current Week High]]/Table2[[#This Row],[Close Price]])-1</f>
        <v>4.3069001582235922E-2</v>
      </c>
      <c r="AG92" s="1">
        <f>(Table2[[#This Row],[Close Price]]/Table2[[#This Row],[Current Month Low]])-1</f>
        <v>2.3832404382087224E-2</v>
      </c>
      <c r="AH92" s="1">
        <f>(Table2[[#This Row],[Current Month High]]/Table2[[#This Row],[Close Price]])-1</f>
        <v>0.13167422027943876</v>
      </c>
      <c r="AI92">
        <v>15.7874976534635</v>
      </c>
      <c r="AJ92">
        <v>95.435010482180303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0.16</v>
      </c>
      <c r="AM92" t="s">
        <v>3156</v>
      </c>
      <c r="AN92">
        <v>-3.15</v>
      </c>
      <c r="AO92" t="s">
        <v>3155</v>
      </c>
      <c r="AP92">
        <v>9.8797790963001994E-2</v>
      </c>
      <c r="AQ92">
        <f>(Table2[[#This Row],[Sharpe Ratio]]-AVERAGE(Table2[Sharpe Ratio]))/_xlfn.STDEV.P(Table2[Sharpe Ratio])</f>
        <v>0.46071964751988376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2.6626441047157772</v>
      </c>
      <c r="AS92">
        <f>_xlfn.RANK.AVG(Table2[[#This Row],[1Y Return vs Nifty Z-Score]],Table2[1Y Return vs Nifty Z-Score])</f>
        <v>150</v>
      </c>
      <c r="AT92">
        <f>_xlfn.RANK.AVG(Table2[[#This Row],[6M Return vs Nifty Z-Score]],Table2[6M Return vs Nifty Z-Score])</f>
        <v>89</v>
      </c>
      <c r="AU92">
        <f>_xlfn.RANK.AVG(Table2[[#This Row],[Sharpe Ratio Z-Score]],Table2[Sharpe Ratio Z-Score])</f>
        <v>228</v>
      </c>
      <c r="AV92">
        <f>(Table2[[#This Row],[Rank 1Y]]+Table2[[#This Row],[Rank 6M]]+Table2[[#This Row],[Rank Sharpe]])/3</f>
        <v>155.66666666666666</v>
      </c>
    </row>
    <row r="93" spans="1:48" x14ac:dyDescent="0.3">
      <c r="A93" t="s">
        <v>841</v>
      </c>
      <c r="B93" t="s">
        <v>842</v>
      </c>
      <c r="C93" t="s">
        <v>3113</v>
      </c>
      <c r="D93" t="s">
        <v>48</v>
      </c>
      <c r="E93">
        <v>18107.095597920001</v>
      </c>
      <c r="F93">
        <v>288.39999999999998</v>
      </c>
      <c r="G93">
        <v>76.987162811204001</v>
      </c>
      <c r="H93">
        <f>(Table2[[#This Row],[1Y Return vs Nifty]]-AVERAGE(Table2[1Y Return vs Nifty]))/_xlfn.STDEV.P(Table2[1Y Return vs Nifty])</f>
        <v>0.90174251947231709</v>
      </c>
      <c r="I93">
        <v>-1.9332241194937001</v>
      </c>
      <c r="J93">
        <f>(Table2[[#This Row],[1M Return vs Nifty]]-AVERAGE(Table2[1M Return vs Nifty]))/_xlfn.STDEV.P(Table2[1M Return vs Nifty])</f>
        <v>-7.6871754452753752E-2</v>
      </c>
      <c r="K93">
        <v>6.8161136025955402</v>
      </c>
      <c r="L93">
        <f>(Table2[[#This Row],[6M Return vs Nifty]]-AVERAGE(Table2[6M Return vs Nifty]))/_xlfn.STDEV.P(Table2[6M Return vs Nifty])</f>
        <v>0.1327802350180621</v>
      </c>
      <c r="M93">
        <v>-5.04138738156706</v>
      </c>
      <c r="N93">
        <f>(Table2[[#This Row],[1W Return vs Nifty]]-AVERAGE(Table2[1W Return vs Nifty]))/_xlfn.STDEV.P(Table2[1W Return vs Nifty])</f>
        <v>-7.0118595742877474E-2</v>
      </c>
      <c r="O93">
        <v>301.42</v>
      </c>
      <c r="P93">
        <v>307.66708848372099</v>
      </c>
      <c r="Q93">
        <v>275.769387918066</v>
      </c>
      <c r="R93">
        <v>28.520584846104502</v>
      </c>
      <c r="S93" s="1">
        <f>(Table2[[#This Row],[Close Price]]-Table2[[#This Row],[20D EMA]])/Table2[[#This Row],[20D EMA]]</f>
        <v>-4.3195541105434401E-2</v>
      </c>
      <c r="T93" s="1">
        <f>(Table2[[#This Row],[Close Price]]-Table2[[#This Row],[50D EMA]])/Table2[[#This Row],[50D EMA]]</f>
        <v>-6.2623170319175872E-2</v>
      </c>
      <c r="U93" s="1">
        <f>(Table2[[#This Row],[Close Price]]-Table2[[#This Row],[200D EMA]])/Table2[[#This Row],[200D EMA]]</f>
        <v>4.5801356623696984E-2</v>
      </c>
      <c r="V93">
        <v>0.59975272818574699</v>
      </c>
      <c r="W93">
        <v>283.55</v>
      </c>
      <c r="X93">
        <v>292.8</v>
      </c>
      <c r="Y93">
        <v>282</v>
      </c>
      <c r="Z93">
        <v>311.89999999999998</v>
      </c>
      <c r="AA93">
        <v>282</v>
      </c>
      <c r="AB93">
        <v>312.89999999999998</v>
      </c>
      <c r="AC93" s="1">
        <f>(Table2[[#This Row],[Close Price]]/Table2[[#This Row],[Day Low]])-1</f>
        <v>1.7104567095750145E-2</v>
      </c>
      <c r="AD93" s="1">
        <f>(Table2[[#This Row],[Day High]]/Table2[[#This Row],[Close Price]])-1</f>
        <v>1.5256588072122268E-2</v>
      </c>
      <c r="AE93" s="1">
        <f>(Table2[[#This Row],[Close Price]]/Table2[[#This Row],[Current Week Low]])-1</f>
        <v>2.2695035460992719E-2</v>
      </c>
      <c r="AF93" s="1">
        <f>(Table2[[#This Row],[Current Week High]]/Table2[[#This Row],[Close Price]])-1</f>
        <v>8.1484049930651947E-2</v>
      </c>
      <c r="AG93" s="1">
        <f>(Table2[[#This Row],[Close Price]]/Table2[[#This Row],[Current Month Low]])-1</f>
        <v>2.2695035460992719E-2</v>
      </c>
      <c r="AH93" s="1">
        <f>(Table2[[#This Row],[Current Month High]]/Table2[[#This Row],[Close Price]])-1</f>
        <v>8.4951456310679685E-2</v>
      </c>
      <c r="AI93">
        <v>26.386962552010999</v>
      </c>
      <c r="AJ93">
        <v>111.204686927865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-0.05</v>
      </c>
      <c r="AM93" t="s">
        <v>3155</v>
      </c>
      <c r="AN93">
        <v>-4.0599999999999996</v>
      </c>
      <c r="AO93" t="s">
        <v>3155</v>
      </c>
      <c r="AP93">
        <v>0.169568083209862</v>
      </c>
      <c r="AQ93">
        <f>(Table2[[#This Row],[Sharpe Ratio]]-AVERAGE(Table2[Sharpe Ratio]))/_xlfn.STDEV.P(Table2[Sharpe Ratio])</f>
        <v>1.295005520398741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108</v>
      </c>
      <c r="AT93">
        <f>_xlfn.RANK.AVG(Table2[[#This Row],[6M Return vs Nifty Z-Score]],Table2[6M Return vs Nifty Z-Score])</f>
        <v>288</v>
      </c>
      <c r="AU93">
        <f>_xlfn.RANK.AVG(Table2[[#This Row],[Sharpe Ratio Z-Score]],Table2[Sharpe Ratio Z-Score])</f>
        <v>72</v>
      </c>
      <c r="AV93">
        <f>(Table2[[#This Row],[Rank 1Y]]+Table2[[#This Row],[Rank 6M]]+Table2[[#This Row],[Rank Sharpe]])/3</f>
        <v>156</v>
      </c>
    </row>
    <row r="94" spans="1:48" x14ac:dyDescent="0.3">
      <c r="A94" t="s">
        <v>772</v>
      </c>
      <c r="B94" t="s">
        <v>773</v>
      </c>
      <c r="C94" t="s">
        <v>3121</v>
      </c>
      <c r="D94" t="s">
        <v>460</v>
      </c>
      <c r="E94">
        <v>20262.465346019999</v>
      </c>
      <c r="F94">
        <v>318.3</v>
      </c>
      <c r="G94">
        <v>51.802887226170697</v>
      </c>
      <c r="H94">
        <f>(Table2[[#This Row],[1Y Return vs Nifty]]-AVERAGE(Table2[1Y Return vs Nifty]))/_xlfn.STDEV.P(Table2[1Y Return vs Nifty])</f>
        <v>0.47123127767809797</v>
      </c>
      <c r="I94">
        <v>-3.1867446468913299</v>
      </c>
      <c r="J94">
        <f>(Table2[[#This Row],[1M Return vs Nifty]]-AVERAGE(Table2[1M Return vs Nifty]))/_xlfn.STDEV.P(Table2[1M Return vs Nifty])</f>
        <v>-0.2210794018355712</v>
      </c>
      <c r="K94">
        <v>10.343925643464299</v>
      </c>
      <c r="L94">
        <f>(Table2[[#This Row],[6M Return vs Nifty]]-AVERAGE(Table2[6M Return vs Nifty]))/_xlfn.STDEV.P(Table2[6M Return vs Nifty])</f>
        <v>0.25737332705575433</v>
      </c>
      <c r="M94">
        <v>-9.2823369071608504</v>
      </c>
      <c r="N94">
        <f>(Table2[[#This Row],[1W Return vs Nifty]]-AVERAGE(Table2[1W Return vs Nifty]))/_xlfn.STDEV.P(Table2[1W Return vs Nifty])</f>
        <v>-0.9205853797358855</v>
      </c>
      <c r="O94">
        <v>351.22</v>
      </c>
      <c r="P94">
        <v>344.771053208289</v>
      </c>
      <c r="Q94">
        <v>288.64704007922398</v>
      </c>
      <c r="R94">
        <v>20.503162960455299</v>
      </c>
      <c r="S94" s="1">
        <f>(Table2[[#This Row],[Close Price]]-Table2[[#This Row],[20D EMA]])/Table2[[#This Row],[20D EMA]]</f>
        <v>-9.3730425374409246E-2</v>
      </c>
      <c r="T94" s="1">
        <f>(Table2[[#This Row],[Close Price]]-Table2[[#This Row],[50D EMA]])/Table2[[#This Row],[50D EMA]]</f>
        <v>-7.6778641831908218E-2</v>
      </c>
      <c r="U94" s="1">
        <f>(Table2[[#This Row],[Close Price]]-Table2[[#This Row],[200D EMA]])/Table2[[#This Row],[200D EMA]]</f>
        <v>0.10273086435474023</v>
      </c>
      <c r="V94">
        <v>0.67164644604904999</v>
      </c>
      <c r="W94">
        <v>315.05</v>
      </c>
      <c r="X94">
        <v>333.65</v>
      </c>
      <c r="Y94">
        <v>315.05</v>
      </c>
      <c r="Z94">
        <v>378.15</v>
      </c>
      <c r="AA94">
        <v>315.05</v>
      </c>
      <c r="AB94">
        <v>383.85</v>
      </c>
      <c r="AC94" s="1">
        <f>(Table2[[#This Row],[Close Price]]/Table2[[#This Row],[Day Low]])-1</f>
        <v>1.0315822885256232E-2</v>
      </c>
      <c r="AD94" s="1">
        <f>(Table2[[#This Row],[Day High]]/Table2[[#This Row],[Close Price]])-1</f>
        <v>4.8224945020420851E-2</v>
      </c>
      <c r="AE94" s="1">
        <f>(Table2[[#This Row],[Close Price]]/Table2[[#This Row],[Current Week Low]])-1</f>
        <v>1.0315822885256232E-2</v>
      </c>
      <c r="AF94" s="1">
        <f>(Table2[[#This Row],[Current Week High]]/Table2[[#This Row],[Close Price]])-1</f>
        <v>0.18803016022620156</v>
      </c>
      <c r="AG94" s="1">
        <f>(Table2[[#This Row],[Close Price]]/Table2[[#This Row],[Current Month Low]])-1</f>
        <v>1.0315822885256232E-2</v>
      </c>
      <c r="AH94" s="1">
        <f>(Table2[[#This Row],[Current Month High]]/Table2[[#This Row],[Close Price]])-1</f>
        <v>0.20593779453345906</v>
      </c>
      <c r="AI94">
        <v>20.593779453345899</v>
      </c>
      <c r="AJ94">
        <v>92.909090909090907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0.01</v>
      </c>
      <c r="AM94" t="s">
        <v>3156</v>
      </c>
      <c r="AN94">
        <v>-14.85</v>
      </c>
      <c r="AO94" t="s">
        <v>3155</v>
      </c>
      <c r="AP94">
        <v>0.17150589491626</v>
      </c>
      <c r="AQ94">
        <f>(Table2[[#This Row],[Sharpe Ratio]]-AVERAGE(Table2[Sharpe Ratio]))/_xlfn.STDEV.P(Table2[Sharpe Ratio])</f>
        <v>1.3178496952582683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0.90478951842066391</v>
      </c>
      <c r="AS94">
        <f>_xlfn.RANK.AVG(Table2[[#This Row],[1Y Return vs Nifty Z-Score]],Table2[1Y Return vs Nifty Z-Score])</f>
        <v>172</v>
      </c>
      <c r="AT94">
        <f>_xlfn.RANK.AVG(Table2[[#This Row],[6M Return vs Nifty Z-Score]],Table2[6M Return vs Nifty Z-Score])</f>
        <v>233</v>
      </c>
      <c r="AU94">
        <f>_xlfn.RANK.AVG(Table2[[#This Row],[Sharpe Ratio Z-Score]],Table2[Sharpe Ratio Z-Score])</f>
        <v>70</v>
      </c>
      <c r="AV94">
        <f>(Table2[[#This Row],[Rank 1Y]]+Table2[[#This Row],[Rank 6M]]+Table2[[#This Row],[Rank Sharpe]])/3</f>
        <v>158.33333333333334</v>
      </c>
    </row>
    <row r="95" spans="1:48" x14ac:dyDescent="0.3">
      <c r="A95" t="s">
        <v>1724</v>
      </c>
      <c r="B95" t="s">
        <v>1725</v>
      </c>
      <c r="C95" t="s">
        <v>3119</v>
      </c>
      <c r="D95" t="s">
        <v>806</v>
      </c>
      <c r="E95">
        <v>4584.8224597500002</v>
      </c>
      <c r="F95">
        <v>370.5</v>
      </c>
      <c r="G95">
        <v>113.730954841827</v>
      </c>
      <c r="H95">
        <f>(Table2[[#This Row],[1Y Return vs Nifty]]-AVERAGE(Table2[1Y Return vs Nifty]))/_xlfn.STDEV.P(Table2[1Y Return vs Nifty])</f>
        <v>1.5298572921971216</v>
      </c>
      <c r="I95">
        <v>0.86206671806036805</v>
      </c>
      <c r="J95">
        <f>(Table2[[#This Row],[1M Return vs Nifty]]-AVERAGE(Table2[1M Return vs Nifty]))/_xlfn.STDEV.P(Table2[1M Return vs Nifty])</f>
        <v>0.24470440375446584</v>
      </c>
      <c r="K95">
        <v>32.8496946414108</v>
      </c>
      <c r="L95">
        <f>(Table2[[#This Row],[6M Return vs Nifty]]-AVERAGE(Table2[6M Return vs Nifty]))/_xlfn.STDEV.P(Table2[6M Return vs Nifty])</f>
        <v>1.05221820984879</v>
      </c>
      <c r="M95">
        <v>-2.3112221938399702</v>
      </c>
      <c r="N95">
        <f>(Table2[[#This Row],[1W Return vs Nifty]]-AVERAGE(Table2[1W Return vs Nifty]))/_xlfn.STDEV.P(Table2[1W Return vs Nifty])</f>
        <v>0.4773802115320866</v>
      </c>
      <c r="O95">
        <v>378.25</v>
      </c>
      <c r="P95">
        <v>372.85159700978699</v>
      </c>
      <c r="Q95">
        <v>310.22666722349197</v>
      </c>
      <c r="R95">
        <v>42.3962526026841</v>
      </c>
      <c r="S95" s="1">
        <f>(Table2[[#This Row],[Close Price]]-Table2[[#This Row],[20D EMA]])/Table2[[#This Row],[20D EMA]]</f>
        <v>-2.0489094514210177E-2</v>
      </c>
      <c r="T95" s="1">
        <f>(Table2[[#This Row],[Close Price]]-Table2[[#This Row],[50D EMA]])/Table2[[#This Row],[50D EMA]]</f>
        <v>-6.3070589710395109E-3</v>
      </c>
      <c r="U95" s="1">
        <f>(Table2[[#This Row],[Close Price]]-Table2[[#This Row],[200D EMA]])/Table2[[#This Row],[200D EMA]]</f>
        <v>0.19428804530555141</v>
      </c>
      <c r="V95">
        <v>0.42807813008073098</v>
      </c>
      <c r="W95">
        <v>364.05</v>
      </c>
      <c r="X95">
        <v>375.3</v>
      </c>
      <c r="Y95">
        <v>356.95</v>
      </c>
      <c r="Z95">
        <v>401.4</v>
      </c>
      <c r="AA95">
        <v>342.6</v>
      </c>
      <c r="AB95">
        <v>401.4</v>
      </c>
      <c r="AC95" s="1">
        <f>(Table2[[#This Row],[Close Price]]/Table2[[#This Row],[Day Low]])-1</f>
        <v>1.7717346518335342E-2</v>
      </c>
      <c r="AD95" s="1">
        <f>(Table2[[#This Row],[Day High]]/Table2[[#This Row],[Close Price]])-1</f>
        <v>1.2955465587044523E-2</v>
      </c>
      <c r="AE95" s="1">
        <f>(Table2[[#This Row],[Close Price]]/Table2[[#This Row],[Current Week Low]])-1</f>
        <v>3.7960498669281417E-2</v>
      </c>
      <c r="AF95" s="1">
        <f>(Table2[[#This Row],[Current Week High]]/Table2[[#This Row],[Close Price]])-1</f>
        <v>8.3400809716599023E-2</v>
      </c>
      <c r="AG95" s="1">
        <f>(Table2[[#This Row],[Close Price]]/Table2[[#This Row],[Current Month Low]])-1</f>
        <v>8.1436077057793321E-2</v>
      </c>
      <c r="AH95" s="1">
        <f>(Table2[[#This Row],[Current Month High]]/Table2[[#This Row],[Close Price]])-1</f>
        <v>8.3400809716599023E-2</v>
      </c>
      <c r="AI95">
        <v>11.187584345478999</v>
      </c>
      <c r="AJ95">
        <v>148.90829694323099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0.02</v>
      </c>
      <c r="AM95" t="s">
        <v>3156</v>
      </c>
      <c r="AN95">
        <v>-0.78</v>
      </c>
      <c r="AO95" t="s">
        <v>3155</v>
      </c>
      <c r="AP95">
        <v>5.9840345328779999E-2</v>
      </c>
      <c r="AQ95">
        <f>(Table2[[#This Row],[Sharpe Ratio]]-AVERAGE(Table2[Sharpe Ratio]))/_xlfn.STDEV.P(Table2[Sharpe Ratio])</f>
        <v>1.4641392522945606E-3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3.3056242565847587</v>
      </c>
      <c r="AS95">
        <f>_xlfn.RANK.AVG(Table2[[#This Row],[1Y Return vs Nifty Z-Score]],Table2[1Y Return vs Nifty Z-Score])</f>
        <v>52</v>
      </c>
      <c r="AT95">
        <f>_xlfn.RANK.AVG(Table2[[#This Row],[6M Return vs Nifty Z-Score]],Table2[6M Return vs Nifty Z-Score])</f>
        <v>85</v>
      </c>
      <c r="AU95">
        <f>_xlfn.RANK.AVG(Table2[[#This Row],[Sharpe Ratio Z-Score]],Table2[Sharpe Ratio Z-Score])</f>
        <v>342</v>
      </c>
      <c r="AV95">
        <f>(Table2[[#This Row],[Rank 1Y]]+Table2[[#This Row],[Rank 6M]]+Table2[[#This Row],[Rank Sharpe]])/3</f>
        <v>159.66666666666666</v>
      </c>
    </row>
    <row r="96" spans="1:48" x14ac:dyDescent="0.3">
      <c r="A96" t="s">
        <v>55</v>
      </c>
      <c r="B96" t="s">
        <v>56</v>
      </c>
      <c r="C96" t="s">
        <v>3115</v>
      </c>
      <c r="D96" t="s">
        <v>57</v>
      </c>
      <c r="E96">
        <v>399405.67805946001</v>
      </c>
      <c r="F96">
        <v>411.9</v>
      </c>
      <c r="G96">
        <v>50.963429394054401</v>
      </c>
      <c r="H96">
        <f>(Table2[[#This Row],[1Y Return vs Nifty]]-AVERAGE(Table2[1Y Return vs Nifty]))/_xlfn.STDEV.P(Table2[1Y Return vs Nifty])</f>
        <v>0.45688121100581924</v>
      </c>
      <c r="I96">
        <v>0.73970477527316703</v>
      </c>
      <c r="J96">
        <f>(Table2[[#This Row],[1M Return vs Nifty]]-AVERAGE(Table2[1M Return vs Nifty]))/_xlfn.STDEV.P(Table2[1M Return vs Nifty])</f>
        <v>0.23062762757660291</v>
      </c>
      <c r="K96">
        <v>8.2192899605996299</v>
      </c>
      <c r="L96">
        <f>(Table2[[#This Row],[6M Return vs Nifty]]-AVERAGE(Table2[6M Return vs Nifty]))/_xlfn.STDEV.P(Table2[6M Return vs Nifty])</f>
        <v>0.18233675307871952</v>
      </c>
      <c r="M96">
        <v>-2.5586320105618401</v>
      </c>
      <c r="N96">
        <f>(Table2[[#This Row],[1W Return vs Nifty]]-AVERAGE(Table2[1W Return vs Nifty]))/_xlfn.STDEV.P(Table2[1W Return vs Nifty])</f>
        <v>0.42776541892823278</v>
      </c>
      <c r="O96">
        <v>420.26</v>
      </c>
      <c r="P96">
        <v>414.37135759690602</v>
      </c>
      <c r="Q96">
        <v>366.48875701783197</v>
      </c>
      <c r="R96">
        <v>37.463316224683297</v>
      </c>
      <c r="S96" s="1">
        <f>(Table2[[#This Row],[Close Price]]-Table2[[#This Row],[20D EMA]])/Table2[[#This Row],[20D EMA]]</f>
        <v>-1.9892447532479925E-2</v>
      </c>
      <c r="T96" s="1">
        <f>(Table2[[#This Row],[Close Price]]-Table2[[#This Row],[50D EMA]])/Table2[[#This Row],[50D EMA]]</f>
        <v>-5.9641129909131984E-3</v>
      </c>
      <c r="U96" s="1">
        <f>(Table2[[#This Row],[Close Price]]-Table2[[#This Row],[200D EMA]])/Table2[[#This Row],[200D EMA]]</f>
        <v>0.12390896613496513</v>
      </c>
      <c r="V96">
        <v>0.63289836995610305</v>
      </c>
      <c r="W96">
        <v>406.8</v>
      </c>
      <c r="X96">
        <v>415.25</v>
      </c>
      <c r="Y96">
        <v>401.7</v>
      </c>
      <c r="Z96">
        <v>428.75</v>
      </c>
      <c r="AA96">
        <v>401.7</v>
      </c>
      <c r="AB96">
        <v>447.75</v>
      </c>
      <c r="AC96" s="1">
        <f>(Table2[[#This Row],[Close Price]]/Table2[[#This Row],[Day Low]])-1</f>
        <v>1.2536873156341999E-2</v>
      </c>
      <c r="AD96" s="1">
        <f>(Table2[[#This Row],[Day High]]/Table2[[#This Row],[Close Price]])-1</f>
        <v>8.1330420004857018E-3</v>
      </c>
      <c r="AE96" s="1">
        <f>(Table2[[#This Row],[Close Price]]/Table2[[#This Row],[Current Week Low]])-1</f>
        <v>2.5392083644510732E-2</v>
      </c>
      <c r="AF96" s="1">
        <f>(Table2[[#This Row],[Current Week High]]/Table2[[#This Row],[Close Price]])-1</f>
        <v>4.090798737557666E-2</v>
      </c>
      <c r="AG96" s="1">
        <f>(Table2[[#This Row],[Close Price]]/Table2[[#This Row],[Current Month Low]])-1</f>
        <v>2.5392083644510732E-2</v>
      </c>
      <c r="AH96" s="1">
        <f>(Table2[[#This Row],[Current Month High]]/Table2[[#This Row],[Close Price]])-1</f>
        <v>8.7035688273852996E-2</v>
      </c>
      <c r="AI96">
        <v>8.8735129885894697</v>
      </c>
      <c r="AJ96">
        <v>80.856201975850695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0.06</v>
      </c>
      <c r="AM96" t="s">
        <v>3156</v>
      </c>
      <c r="AN96">
        <v>-2.15</v>
      </c>
      <c r="AO96" t="s">
        <v>3155</v>
      </c>
      <c r="AP96">
        <v>0.194502276289265</v>
      </c>
      <c r="AQ96">
        <f>(Table2[[#This Row],[Sharpe Ratio]]-AVERAGE(Table2[Sharpe Ratio]))/_xlfn.STDEV.P(Table2[Sharpe Ratio])</f>
        <v>1.5889458783842296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2.8865568889736042</v>
      </c>
      <c r="AS96">
        <f>_xlfn.RANK.AVG(Table2[[#This Row],[1Y Return vs Nifty Z-Score]],Table2[1Y Return vs Nifty Z-Score])</f>
        <v>179</v>
      </c>
      <c r="AT96">
        <f>_xlfn.RANK.AVG(Table2[[#This Row],[6M Return vs Nifty Z-Score]],Table2[6M Return vs Nifty Z-Score])</f>
        <v>263</v>
      </c>
      <c r="AU96">
        <f>_xlfn.RANK.AVG(Table2[[#This Row],[Sharpe Ratio Z-Score]],Table2[Sharpe Ratio Z-Score])</f>
        <v>38</v>
      </c>
      <c r="AV96">
        <f>(Table2[[#This Row],[Rank 1Y]]+Table2[[#This Row],[Rank 6M]]+Table2[[#This Row],[Rank Sharpe]])/3</f>
        <v>160</v>
      </c>
    </row>
    <row r="97" spans="1:48" x14ac:dyDescent="0.3">
      <c r="A97" t="s">
        <v>735</v>
      </c>
      <c r="B97" t="s">
        <v>736</v>
      </c>
      <c r="C97" t="s">
        <v>3120</v>
      </c>
      <c r="D97" t="s">
        <v>737</v>
      </c>
      <c r="E97">
        <v>22947.813131474999</v>
      </c>
      <c r="F97">
        <v>332.95</v>
      </c>
      <c r="G97">
        <v>85.461128260538104</v>
      </c>
      <c r="H97">
        <f>(Table2[[#This Row],[1Y Return vs Nifty]]-AVERAGE(Table2[1Y Return vs Nifty]))/_xlfn.STDEV.P(Table2[1Y Return vs Nifty])</f>
        <v>1.0466002651794111</v>
      </c>
      <c r="I97">
        <v>14.6793072802288</v>
      </c>
      <c r="J97">
        <f>(Table2[[#This Row],[1M Return vs Nifty]]-AVERAGE(Table2[1M Return vs Nifty]))/_xlfn.STDEV.P(Table2[1M Return vs Nifty])</f>
        <v>1.8342689232357567</v>
      </c>
      <c r="K97">
        <v>56.609017886111303</v>
      </c>
      <c r="L97">
        <f>(Table2[[#This Row],[6M Return vs Nifty]]-AVERAGE(Table2[6M Return vs Nifty]))/_xlfn.STDEV.P(Table2[6M Return vs Nifty])</f>
        <v>1.8913353491653335</v>
      </c>
      <c r="M97">
        <v>5.54059725770359</v>
      </c>
      <c r="N97">
        <f>(Table2[[#This Row],[1W Return vs Nifty]]-AVERAGE(Table2[1W Return vs Nifty]))/_xlfn.STDEV.P(Table2[1W Return vs Nifty])</f>
        <v>2.0519595827668873</v>
      </c>
      <c r="O97">
        <v>324.49</v>
      </c>
      <c r="P97">
        <v>310.45908835233098</v>
      </c>
      <c r="Q97">
        <v>249.491136999649</v>
      </c>
      <c r="R97">
        <v>53.7097014912421</v>
      </c>
      <c r="S97" s="1">
        <f>(Table2[[#This Row],[Close Price]]-Table2[[#This Row],[20D EMA]])/Table2[[#This Row],[20D EMA]]</f>
        <v>2.6071681715923386E-2</v>
      </c>
      <c r="T97" s="1">
        <f>(Table2[[#This Row],[Close Price]]-Table2[[#This Row],[50D EMA]])/Table2[[#This Row],[50D EMA]]</f>
        <v>7.244404332639387E-2</v>
      </c>
      <c r="U97" s="1">
        <f>(Table2[[#This Row],[Close Price]]-Table2[[#This Row],[200D EMA]])/Table2[[#This Row],[200D EMA]]</f>
        <v>0.33451634396322627</v>
      </c>
      <c r="V97">
        <v>0.69405942919963604</v>
      </c>
      <c r="W97">
        <v>330.1</v>
      </c>
      <c r="X97">
        <v>350.65</v>
      </c>
      <c r="Y97">
        <v>310.10000000000002</v>
      </c>
      <c r="Z97">
        <v>362</v>
      </c>
      <c r="AA97">
        <v>295.05</v>
      </c>
      <c r="AB97">
        <v>362</v>
      </c>
      <c r="AC97" s="1">
        <f>(Table2[[#This Row],[Close Price]]/Table2[[#This Row],[Day Low]])-1</f>
        <v>8.6337473492879013E-3</v>
      </c>
      <c r="AD97" s="1">
        <f>(Table2[[#This Row],[Day High]]/Table2[[#This Row],[Close Price]])-1</f>
        <v>5.3161135305601404E-2</v>
      </c>
      <c r="AE97" s="1">
        <f>(Table2[[#This Row],[Close Price]]/Table2[[#This Row],[Current Week Low]])-1</f>
        <v>7.3685907771686487E-2</v>
      </c>
      <c r="AF97" s="1">
        <f>(Table2[[#This Row],[Current Week High]]/Table2[[#This Row],[Close Price]])-1</f>
        <v>8.7250337888571838E-2</v>
      </c>
      <c r="AG97" s="1">
        <f>(Table2[[#This Row],[Close Price]]/Table2[[#This Row],[Current Month Low]])-1</f>
        <v>0.12845280460938824</v>
      </c>
      <c r="AH97" s="1">
        <f>(Table2[[#This Row],[Current Month High]]/Table2[[#This Row],[Close Price]])-1</f>
        <v>8.7250337888571838E-2</v>
      </c>
      <c r="AI97">
        <v>8.7250337888571803</v>
      </c>
      <c r="AJ97">
        <v>124.511126095751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0.05</v>
      </c>
      <c r="AM97" t="s">
        <v>3156</v>
      </c>
      <c r="AN97">
        <v>5.21</v>
      </c>
      <c r="AO97" t="s">
        <v>3156</v>
      </c>
      <c r="AP97">
        <v>5.4956205874394003E-2</v>
      </c>
      <c r="AQ97">
        <f>(Table2[[#This Row],[Sharpe Ratio]]-AVERAGE(Table2[Sharpe Ratio]))/_xlfn.STDEV.P(Table2[Sharpe Ratio])</f>
        <v>-5.6113248357621368E-2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6.7680508719897672</v>
      </c>
      <c r="AS97">
        <f>_xlfn.RANK.AVG(Table2[[#This Row],[1Y Return vs Nifty Z-Score]],Table2[1Y Return vs Nifty Z-Score])</f>
        <v>94</v>
      </c>
      <c r="AT97">
        <f>_xlfn.RANK.AVG(Table2[[#This Row],[6M Return vs Nifty Z-Score]],Table2[6M Return vs Nifty Z-Score])</f>
        <v>36</v>
      </c>
      <c r="AU97">
        <f>_xlfn.RANK.AVG(Table2[[#This Row],[Sharpe Ratio Z-Score]],Table2[Sharpe Ratio Z-Score])</f>
        <v>350</v>
      </c>
      <c r="AV97">
        <f>(Table2[[#This Row],[Rank 1Y]]+Table2[[#This Row],[Rank 6M]]+Table2[[#This Row],[Rank Sharpe]])/3</f>
        <v>160</v>
      </c>
    </row>
    <row r="98" spans="1:48" x14ac:dyDescent="0.3">
      <c r="A98" t="s">
        <v>343</v>
      </c>
      <c r="B98" t="s">
        <v>344</v>
      </c>
      <c r="C98" t="s">
        <v>3123</v>
      </c>
      <c r="D98" t="s">
        <v>135</v>
      </c>
      <c r="E98">
        <v>72171.408022129996</v>
      </c>
      <c r="F98">
        <v>1984.9</v>
      </c>
      <c r="G98">
        <v>57.398901938539403</v>
      </c>
      <c r="H98">
        <f>(Table2[[#This Row],[1Y Return vs Nifty]]-AVERAGE(Table2[1Y Return vs Nifty]))/_xlfn.STDEV.P(Table2[1Y Return vs Nifty])</f>
        <v>0.56689204960644757</v>
      </c>
      <c r="I98">
        <v>8.1651417884129494</v>
      </c>
      <c r="J98">
        <f>(Table2[[#This Row],[1M Return vs Nifty]]-AVERAGE(Table2[1M Return vs Nifty]))/_xlfn.STDEV.P(Table2[1M Return vs Nifty])</f>
        <v>1.0848655750613772</v>
      </c>
      <c r="K98">
        <v>26.981983562147299</v>
      </c>
      <c r="L98">
        <f>(Table2[[#This Row],[6M Return vs Nifty]]-AVERAGE(Table2[6M Return vs Nifty]))/_xlfn.STDEV.P(Table2[6M Return vs Nifty])</f>
        <v>0.84498600527554724</v>
      </c>
      <c r="M98">
        <v>-3.4141159295666399</v>
      </c>
      <c r="N98">
        <f>(Table2[[#This Row],[1W Return vs Nifty]]-AVERAGE(Table2[1W Return vs Nifty]))/_xlfn.STDEV.P(Table2[1W Return vs Nifty])</f>
        <v>0.25620934334587164</v>
      </c>
      <c r="O98">
        <v>1919.3</v>
      </c>
      <c r="P98">
        <v>1858.70649153452</v>
      </c>
      <c r="Q98">
        <v>1657.1591232942501</v>
      </c>
      <c r="R98">
        <v>59.1457733082554</v>
      </c>
      <c r="S98" s="1">
        <f>(Table2[[#This Row],[Close Price]]-Table2[[#This Row],[20D EMA]])/Table2[[#This Row],[20D EMA]]</f>
        <v>3.4179127807013043E-2</v>
      </c>
      <c r="T98" s="1">
        <f>(Table2[[#This Row],[Close Price]]-Table2[[#This Row],[50D EMA]])/Table2[[#This Row],[50D EMA]]</f>
        <v>6.7893187569004879E-2</v>
      </c>
      <c r="U98" s="1">
        <f>(Table2[[#This Row],[Close Price]]-Table2[[#This Row],[200D EMA]])/Table2[[#This Row],[200D EMA]]</f>
        <v>0.1977727256838421</v>
      </c>
      <c r="V98">
        <v>1.87630175785456</v>
      </c>
      <c r="W98">
        <v>1930</v>
      </c>
      <c r="X98">
        <v>2014</v>
      </c>
      <c r="Y98">
        <v>1919.1</v>
      </c>
      <c r="Z98">
        <v>2018.45</v>
      </c>
      <c r="AA98">
        <v>1714.05</v>
      </c>
      <c r="AB98">
        <v>2065.1999999999998</v>
      </c>
      <c r="AC98" s="1">
        <f>(Table2[[#This Row],[Close Price]]/Table2[[#This Row],[Day Low]])-1</f>
        <v>2.8445595854922345E-2</v>
      </c>
      <c r="AD98" s="1">
        <f>(Table2[[#This Row],[Day High]]/Table2[[#This Row],[Close Price]])-1</f>
        <v>1.4660688195878846E-2</v>
      </c>
      <c r="AE98" s="1">
        <f>(Table2[[#This Row],[Close Price]]/Table2[[#This Row],[Current Week Low]])-1</f>
        <v>3.4286905320202177E-2</v>
      </c>
      <c r="AF98" s="1">
        <f>(Table2[[#This Row],[Current Week High]]/Table2[[#This Row],[Close Price]])-1</f>
        <v>1.6902614741296729E-2</v>
      </c>
      <c r="AG98" s="1">
        <f>(Table2[[#This Row],[Close Price]]/Table2[[#This Row],[Current Month Low]])-1</f>
        <v>0.15801756074793616</v>
      </c>
      <c r="AH98" s="1">
        <f>(Table2[[#This Row],[Current Month High]]/Table2[[#This Row],[Close Price]])-1</f>
        <v>4.0455438561136425E-2</v>
      </c>
      <c r="AI98">
        <v>4.0455438561136399</v>
      </c>
      <c r="AJ98">
        <v>88.840262582056894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0.17</v>
      </c>
      <c r="AM98" t="s">
        <v>3156</v>
      </c>
      <c r="AN98">
        <v>12.8</v>
      </c>
      <c r="AO98" t="s">
        <v>3156</v>
      </c>
      <c r="AP98">
        <v>0.100822641087069</v>
      </c>
      <c r="AQ98">
        <f>(Table2[[#This Row],[Sharpe Ratio]]-AVERAGE(Table2[Sharpe Ratio]))/_xlfn.STDEV.P(Table2[Sharpe Ratio])</f>
        <v>0.48458988741254228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3.2375428607017858</v>
      </c>
      <c r="AS98">
        <f>_xlfn.RANK.AVG(Table2[[#This Row],[1Y Return vs Nifty Z-Score]],Table2[1Y Return vs Nifty Z-Score])</f>
        <v>155</v>
      </c>
      <c r="AT98">
        <f>_xlfn.RANK.AVG(Table2[[#This Row],[6M Return vs Nifty Z-Score]],Table2[6M Return vs Nifty Z-Score])</f>
        <v>107</v>
      </c>
      <c r="AU98">
        <f>_xlfn.RANK.AVG(Table2[[#This Row],[Sharpe Ratio Z-Score]],Table2[Sharpe Ratio Z-Score])</f>
        <v>219</v>
      </c>
      <c r="AV98">
        <f>(Table2[[#This Row],[Rank 1Y]]+Table2[[#This Row],[Rank 6M]]+Table2[[#This Row],[Rank Sharpe]])/3</f>
        <v>160.33333333333334</v>
      </c>
    </row>
    <row r="99" spans="1:48" x14ac:dyDescent="0.3">
      <c r="A99" t="s">
        <v>90</v>
      </c>
      <c r="B99" t="s">
        <v>91</v>
      </c>
      <c r="C99" t="s">
        <v>3116</v>
      </c>
      <c r="D99" t="s">
        <v>92</v>
      </c>
      <c r="E99">
        <v>287705.15064200002</v>
      </c>
      <c r="F99">
        <v>10302.5</v>
      </c>
      <c r="G99">
        <v>66.1259087372473</v>
      </c>
      <c r="H99">
        <f>(Table2[[#This Row],[1Y Return vs Nifty]]-AVERAGE(Table2[1Y Return vs Nifty]))/_xlfn.STDEV.P(Table2[1Y Return vs Nifty])</f>
        <v>0.71607539702387768</v>
      </c>
      <c r="I99">
        <v>-8.3294985292346908</v>
      </c>
      <c r="J99">
        <f>(Table2[[#This Row],[1M Return vs Nifty]]-AVERAGE(Table2[1M Return vs Nifty]))/_xlfn.STDEV.P(Table2[1M Return vs Nifty])</f>
        <v>-0.81271266370263906</v>
      </c>
      <c r="K99">
        <v>9.54480309601961</v>
      </c>
      <c r="L99">
        <f>(Table2[[#This Row],[6M Return vs Nifty]]-AVERAGE(Table2[6M Return vs Nifty]))/_xlfn.STDEV.P(Table2[6M Return vs Nifty])</f>
        <v>0.22915040929547242</v>
      </c>
      <c r="M99">
        <v>-1.78159593142671</v>
      </c>
      <c r="N99">
        <f>(Table2[[#This Row],[1W Return vs Nifty]]-AVERAGE(Table2[1W Return vs Nifty]))/_xlfn.STDEV.P(Table2[1W Return vs Nifty])</f>
        <v>0.58358980949936634</v>
      </c>
      <c r="O99">
        <v>11130.43</v>
      </c>
      <c r="P99">
        <v>11050.832097811201</v>
      </c>
      <c r="Q99">
        <v>9395.5616941234603</v>
      </c>
      <c r="R99">
        <v>31.461888803967401</v>
      </c>
      <c r="S99" s="1">
        <f>(Table2[[#This Row],[Close Price]]-Table2[[#This Row],[20D EMA]])/Table2[[#This Row],[20D EMA]]</f>
        <v>-7.4384367899533108E-2</v>
      </c>
      <c r="T99" s="1">
        <f>(Table2[[#This Row],[Close Price]]-Table2[[#This Row],[50D EMA]])/Table2[[#This Row],[50D EMA]]</f>
        <v>-6.77172624819284E-2</v>
      </c>
      <c r="U99" s="1">
        <f>(Table2[[#This Row],[Close Price]]-Table2[[#This Row],[200D EMA]])/Table2[[#This Row],[200D EMA]]</f>
        <v>9.6528375354481735E-2</v>
      </c>
      <c r="V99">
        <v>2.0560159258541502</v>
      </c>
      <c r="W99">
        <v>10210</v>
      </c>
      <c r="X99">
        <v>10593.45</v>
      </c>
      <c r="Y99">
        <v>9881.4</v>
      </c>
      <c r="Z99">
        <v>10829.85</v>
      </c>
      <c r="AA99">
        <v>9841.1</v>
      </c>
      <c r="AB99">
        <v>12500</v>
      </c>
      <c r="AC99" s="1">
        <f>(Table2[[#This Row],[Close Price]]/Table2[[#This Row],[Day Low]])-1</f>
        <v>9.059745347698378E-3</v>
      </c>
      <c r="AD99" s="1">
        <f>(Table2[[#This Row],[Day High]]/Table2[[#This Row],[Close Price]])-1</f>
        <v>2.8240718272264154E-2</v>
      </c>
      <c r="AE99" s="1">
        <f>(Table2[[#This Row],[Close Price]]/Table2[[#This Row],[Current Week Low]])-1</f>
        <v>4.261541886777187E-2</v>
      </c>
      <c r="AF99" s="1">
        <f>(Table2[[#This Row],[Current Week High]]/Table2[[#This Row],[Close Price]])-1</f>
        <v>5.1186605192914403E-2</v>
      </c>
      <c r="AG99" s="1">
        <f>(Table2[[#This Row],[Close Price]]/Table2[[#This Row],[Current Month Low]])-1</f>
        <v>4.688500269278828E-2</v>
      </c>
      <c r="AH99" s="1">
        <f>(Table2[[#This Row],[Current Month High]]/Table2[[#This Row],[Close Price]])-1</f>
        <v>0.21329774326619755</v>
      </c>
      <c r="AI99">
        <v>23.9893229798592</v>
      </c>
      <c r="AJ99">
        <v>96.762796027501906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</v>
      </c>
      <c r="AM99" t="s">
        <v>3156</v>
      </c>
      <c r="AN99">
        <v>-13.34</v>
      </c>
      <c r="AO99" t="s">
        <v>3155</v>
      </c>
      <c r="AP99">
        <v>0.15460897374444599</v>
      </c>
      <c r="AQ99">
        <f>(Table2[[#This Row],[Sharpe Ratio]]-AVERAGE(Table2[Sharpe Ratio]))/_xlfn.STDEV.P(Table2[Sharpe Ratio])</f>
        <v>1.1186578849486597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1.834760837064737</v>
      </c>
      <c r="AS99">
        <f>_xlfn.RANK.AVG(Table2[[#This Row],[1Y Return vs Nifty Z-Score]],Table2[1Y Return vs Nifty Z-Score])</f>
        <v>138</v>
      </c>
      <c r="AT99">
        <f>_xlfn.RANK.AVG(Table2[[#This Row],[6M Return vs Nifty Z-Score]],Table2[6M Return vs Nifty Z-Score])</f>
        <v>247</v>
      </c>
      <c r="AU99">
        <f>_xlfn.RANK.AVG(Table2[[#This Row],[Sharpe Ratio Z-Score]],Table2[Sharpe Ratio Z-Score])</f>
        <v>98</v>
      </c>
      <c r="AV99">
        <f>(Table2[[#This Row],[Rank 1Y]]+Table2[[#This Row],[Rank 6M]]+Table2[[#This Row],[Rank Sharpe]])/3</f>
        <v>161</v>
      </c>
    </row>
    <row r="100" spans="1:48" x14ac:dyDescent="0.3">
      <c r="A100" t="s">
        <v>1209</v>
      </c>
      <c r="B100" t="s">
        <v>1210</v>
      </c>
      <c r="C100" t="s">
        <v>3120</v>
      </c>
      <c r="D100" t="s">
        <v>287</v>
      </c>
      <c r="E100">
        <v>9467.8855507200005</v>
      </c>
      <c r="F100">
        <v>580.20000000000005</v>
      </c>
      <c r="G100">
        <v>31.293184130133199</v>
      </c>
      <c r="H100">
        <f>(Table2[[#This Row],[1Y Return vs Nifty]]-AVERAGE(Table2[1Y Return vs Nifty]))/_xlfn.STDEV.P(Table2[1Y Return vs Nifty])</f>
        <v>0.12062926338179644</v>
      </c>
      <c r="I100">
        <v>7.1240755642798304</v>
      </c>
      <c r="J100">
        <f>(Table2[[#This Row],[1M Return vs Nifty]]-AVERAGE(Table2[1M Return vs Nifty]))/_xlfn.STDEV.P(Table2[1M Return vs Nifty])</f>
        <v>0.96509911917123969</v>
      </c>
      <c r="K100">
        <v>36.135776523943797</v>
      </c>
      <c r="L100">
        <f>(Table2[[#This Row],[6M Return vs Nifty]]-AVERAGE(Table2[6M Return vs Nifty]))/_xlfn.STDEV.P(Table2[6M Return vs Nifty])</f>
        <v>1.168274025093698</v>
      </c>
      <c r="M100">
        <v>-0.77952307409745802</v>
      </c>
      <c r="N100">
        <f>(Table2[[#This Row],[1W Return vs Nifty]]-AVERAGE(Table2[1W Return vs Nifty]))/_xlfn.STDEV.P(Table2[1W Return vs Nifty])</f>
        <v>0.78454237334299515</v>
      </c>
      <c r="O100">
        <v>582.14</v>
      </c>
      <c r="P100">
        <v>568.12876521427597</v>
      </c>
      <c r="Q100">
        <v>488.74716766543497</v>
      </c>
      <c r="R100">
        <v>46.809681032051401</v>
      </c>
      <c r="S100" s="1">
        <f>(Table2[[#This Row],[Close Price]]-Table2[[#This Row],[20D EMA]])/Table2[[#This Row],[20D EMA]]</f>
        <v>-3.3325316934069826E-3</v>
      </c>
      <c r="T100" s="1">
        <f>(Table2[[#This Row],[Close Price]]-Table2[[#This Row],[50D EMA]])/Table2[[#This Row],[50D EMA]]</f>
        <v>2.1247357157089686E-2</v>
      </c>
      <c r="U100" s="1">
        <f>(Table2[[#This Row],[Close Price]]-Table2[[#This Row],[200D EMA]])/Table2[[#This Row],[200D EMA]]</f>
        <v>0.1871168538354944</v>
      </c>
      <c r="V100">
        <v>0.67701993031524998</v>
      </c>
      <c r="W100">
        <v>575.70000000000005</v>
      </c>
      <c r="X100">
        <v>589.1</v>
      </c>
      <c r="Y100">
        <v>557.65</v>
      </c>
      <c r="Z100">
        <v>591</v>
      </c>
      <c r="AA100">
        <v>557.65</v>
      </c>
      <c r="AB100">
        <v>616.5</v>
      </c>
      <c r="AC100" s="1">
        <f>(Table2[[#This Row],[Close Price]]/Table2[[#This Row],[Day Low]])-1</f>
        <v>7.8165711307973673E-3</v>
      </c>
      <c r="AD100" s="1">
        <f>(Table2[[#This Row],[Day High]]/Table2[[#This Row],[Close Price]])-1</f>
        <v>1.5339538090313631E-2</v>
      </c>
      <c r="AE100" s="1">
        <f>(Table2[[#This Row],[Close Price]]/Table2[[#This Row],[Current Week Low]])-1</f>
        <v>4.0437550434860636E-2</v>
      </c>
      <c r="AF100" s="1">
        <f>(Table2[[#This Row],[Current Week High]]/Table2[[#This Row],[Close Price]])-1</f>
        <v>1.8614270941054833E-2</v>
      </c>
      <c r="AG100" s="1">
        <f>(Table2[[#This Row],[Close Price]]/Table2[[#This Row],[Current Month Low]])-1</f>
        <v>4.0437550434860636E-2</v>
      </c>
      <c r="AH100" s="1">
        <f>(Table2[[#This Row],[Current Month High]]/Table2[[#This Row],[Close Price]])-1</f>
        <v>6.2564632885211857E-2</v>
      </c>
      <c r="AI100">
        <v>6.2564632885211804</v>
      </c>
      <c r="AJ100">
        <v>65.181494661921704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-0.01</v>
      </c>
      <c r="AM100" t="s">
        <v>3155</v>
      </c>
      <c r="AN100">
        <v>-2.4700000000000002</v>
      </c>
      <c r="AO100" t="s">
        <v>3155</v>
      </c>
      <c r="AP100">
        <v>0.129180984868801</v>
      </c>
      <c r="AQ100">
        <f>(Table2[[#This Row],[Sharpe Ratio]]-AVERAGE(Table2[Sharpe Ratio]))/_xlfn.STDEV.P(Table2[Sharpe Ratio])</f>
        <v>0.81889634347201579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3.857441124461745</v>
      </c>
      <c r="AS100">
        <f>_xlfn.RANK.AVG(Table2[[#This Row],[1Y Return vs Nifty Z-Score]],Table2[1Y Return vs Nifty Z-Score])</f>
        <v>259</v>
      </c>
      <c r="AT100">
        <f>_xlfn.RANK.AVG(Table2[[#This Row],[6M Return vs Nifty Z-Score]],Table2[6M Return vs Nifty Z-Score])</f>
        <v>76</v>
      </c>
      <c r="AU100">
        <f>_xlfn.RANK.AVG(Table2[[#This Row],[Sharpe Ratio Z-Score]],Table2[Sharpe Ratio Z-Score])</f>
        <v>148</v>
      </c>
      <c r="AV100">
        <f>(Table2[[#This Row],[Rank 1Y]]+Table2[[#This Row],[Rank 6M]]+Table2[[#This Row],[Rank Sharpe]])/3</f>
        <v>161</v>
      </c>
    </row>
    <row r="101" spans="1:48" x14ac:dyDescent="0.3">
      <c r="A101" t="s">
        <v>484</v>
      </c>
      <c r="B101" t="s">
        <v>485</v>
      </c>
      <c r="C101" t="s">
        <v>3114</v>
      </c>
      <c r="D101" t="s">
        <v>249</v>
      </c>
      <c r="E101">
        <v>44210.349146879998</v>
      </c>
      <c r="F101">
        <v>585.6</v>
      </c>
      <c r="G101">
        <v>51.560771081993003</v>
      </c>
      <c r="H101">
        <f>(Table2[[#This Row],[1Y Return vs Nifty]]-AVERAGE(Table2[1Y Return vs Nifty]))/_xlfn.STDEV.P(Table2[1Y Return vs Nifty])</f>
        <v>0.46709243629922143</v>
      </c>
      <c r="I101">
        <v>5.22129666637725</v>
      </c>
      <c r="J101">
        <f>(Table2[[#This Row],[1M Return vs Nifty]]-AVERAGE(Table2[1M Return vs Nifty]))/_xlfn.STDEV.P(Table2[1M Return vs Nifty])</f>
        <v>0.74619941840139326</v>
      </c>
      <c r="K101">
        <v>21.2191098572772</v>
      </c>
      <c r="L101">
        <f>(Table2[[#This Row],[6M Return vs Nifty]]-AVERAGE(Table2[6M Return vs Nifty]))/_xlfn.STDEV.P(Table2[6M Return vs Nifty])</f>
        <v>0.64145638249676151</v>
      </c>
      <c r="M101">
        <v>-1.39228464704258</v>
      </c>
      <c r="N101">
        <f>(Table2[[#This Row],[1W Return vs Nifty]]-AVERAGE(Table2[1W Return vs Nifty]))/_xlfn.STDEV.P(Table2[1W Return vs Nifty])</f>
        <v>0.66166107962512921</v>
      </c>
      <c r="O101">
        <v>597.33000000000004</v>
      </c>
      <c r="P101">
        <v>575.227556127296</v>
      </c>
      <c r="Q101">
        <v>490.37705278622201</v>
      </c>
      <c r="R101">
        <v>37.318231261837603</v>
      </c>
      <c r="S101" s="1">
        <f>(Table2[[#This Row],[Close Price]]-Table2[[#This Row],[20D EMA]])/Table2[[#This Row],[20D EMA]]</f>
        <v>-1.9637386369343608E-2</v>
      </c>
      <c r="T101" s="1">
        <f>(Table2[[#This Row],[Close Price]]-Table2[[#This Row],[50D EMA]])/Table2[[#This Row],[50D EMA]]</f>
        <v>1.8031896702821789E-2</v>
      </c>
      <c r="U101" s="1">
        <f>(Table2[[#This Row],[Close Price]]-Table2[[#This Row],[200D EMA]])/Table2[[#This Row],[200D EMA]]</f>
        <v>0.1941831222989345</v>
      </c>
      <c r="V101">
        <v>0.57020259891740499</v>
      </c>
      <c r="W101">
        <v>583.1</v>
      </c>
      <c r="X101">
        <v>600.75</v>
      </c>
      <c r="Y101">
        <v>583.1</v>
      </c>
      <c r="Z101">
        <v>612.9</v>
      </c>
      <c r="AA101">
        <v>574</v>
      </c>
      <c r="AB101">
        <v>628.5</v>
      </c>
      <c r="AC101" s="1">
        <f>(Table2[[#This Row],[Close Price]]/Table2[[#This Row],[Day Low]])-1</f>
        <v>4.287429257417319E-3</v>
      </c>
      <c r="AD101" s="1">
        <f>(Table2[[#This Row],[Day High]]/Table2[[#This Row],[Close Price]])-1</f>
        <v>2.5870901639344135E-2</v>
      </c>
      <c r="AE101" s="1">
        <f>(Table2[[#This Row],[Close Price]]/Table2[[#This Row],[Current Week Low]])-1</f>
        <v>4.287429257417319E-3</v>
      </c>
      <c r="AF101" s="1">
        <f>(Table2[[#This Row],[Current Week High]]/Table2[[#This Row],[Close Price]])-1</f>
        <v>4.6618852459016313E-2</v>
      </c>
      <c r="AG101" s="1">
        <f>(Table2[[#This Row],[Close Price]]/Table2[[#This Row],[Current Month Low]])-1</f>
        <v>2.0209059233449622E-2</v>
      </c>
      <c r="AH101" s="1">
        <f>(Table2[[#This Row],[Current Month High]]/Table2[[#This Row],[Close Price]])-1</f>
        <v>7.3258196721311508E-2</v>
      </c>
      <c r="AI101">
        <v>7.3258196721311499</v>
      </c>
      <c r="AJ101">
        <v>86.615678776290594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0.13</v>
      </c>
      <c r="AM101" t="s">
        <v>3156</v>
      </c>
      <c r="AN101">
        <v>-1.94</v>
      </c>
      <c r="AO101" t="s">
        <v>3155</v>
      </c>
      <c r="AP101">
        <v>0.117614960999898</v>
      </c>
      <c r="AQ101">
        <f>(Table2[[#This Row],[Sharpe Ratio]]-AVERAGE(Table2[Sharpe Ratio]))/_xlfn.STDEV.P(Table2[Sharpe Ratio])</f>
        <v>0.68254859058233386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3.1989579074048393</v>
      </c>
      <c r="AS101">
        <f>_xlfn.RANK.AVG(Table2[[#This Row],[1Y Return vs Nifty Z-Score]],Table2[1Y Return vs Nifty Z-Score])</f>
        <v>174</v>
      </c>
      <c r="AT101">
        <f>_xlfn.RANK.AVG(Table2[[#This Row],[6M Return vs Nifty Z-Score]],Table2[6M Return vs Nifty Z-Score])</f>
        <v>142</v>
      </c>
      <c r="AU101">
        <f>_xlfn.RANK.AVG(Table2[[#This Row],[Sharpe Ratio Z-Score]],Table2[Sharpe Ratio Z-Score])</f>
        <v>168</v>
      </c>
      <c r="AV101">
        <f>(Table2[[#This Row],[Rank 1Y]]+Table2[[#This Row],[Rank 6M]]+Table2[[#This Row],[Rank Sharpe]])/3</f>
        <v>161.33333333333334</v>
      </c>
    </row>
    <row r="102" spans="1:48" x14ac:dyDescent="0.3">
      <c r="A102" t="s">
        <v>1070</v>
      </c>
      <c r="B102" t="s">
        <v>1071</v>
      </c>
      <c r="C102" t="s">
        <v>3121</v>
      </c>
      <c r="D102" t="s">
        <v>280</v>
      </c>
      <c r="E102">
        <v>11965.742881280001</v>
      </c>
      <c r="F102">
        <v>1798.4</v>
      </c>
      <c r="G102">
        <v>80.099969328088207</v>
      </c>
      <c r="H102">
        <f>(Table2[[#This Row],[1Y Return vs Nifty]]-AVERAGE(Table2[1Y Return vs Nifty]))/_xlfn.STDEV.P(Table2[1Y Return vs Nifty])</f>
        <v>0.95495422272437969</v>
      </c>
      <c r="I102">
        <v>7.1831810992423701</v>
      </c>
      <c r="J102">
        <f>(Table2[[#This Row],[1M Return vs Nifty]]-AVERAGE(Table2[1M Return vs Nifty]))/_xlfn.STDEV.P(Table2[1M Return vs Nifty])</f>
        <v>0.97189874467234416</v>
      </c>
      <c r="K102">
        <v>10.216672125427699</v>
      </c>
      <c r="L102">
        <f>(Table2[[#This Row],[6M Return vs Nifty]]-AVERAGE(Table2[6M Return vs Nifty]))/_xlfn.STDEV.P(Table2[6M Return vs Nifty])</f>
        <v>0.2528790657115616</v>
      </c>
      <c r="M102">
        <v>0.55252503199510405</v>
      </c>
      <c r="N102">
        <f>(Table2[[#This Row],[1W Return vs Nifty]]-AVERAGE(Table2[1W Return vs Nifty]))/_xlfn.STDEV.P(Table2[1W Return vs Nifty])</f>
        <v>1.0516671438868987</v>
      </c>
      <c r="O102">
        <v>1857.88</v>
      </c>
      <c r="P102">
        <v>1821.76436866429</v>
      </c>
      <c r="Q102">
        <v>1561.0804943483799</v>
      </c>
      <c r="R102">
        <v>39.7675913344655</v>
      </c>
      <c r="S102" s="1">
        <f>(Table2[[#This Row],[Close Price]]-Table2[[#This Row],[20D EMA]])/Table2[[#This Row],[20D EMA]]</f>
        <v>-3.2014984821409354E-2</v>
      </c>
      <c r="T102" s="1">
        <f>(Table2[[#This Row],[Close Price]]-Table2[[#This Row],[50D EMA]])/Table2[[#This Row],[50D EMA]]</f>
        <v>-1.2825132089623971E-2</v>
      </c>
      <c r="U102" s="1">
        <f>(Table2[[#This Row],[Close Price]]-Table2[[#This Row],[200D EMA]])/Table2[[#This Row],[200D EMA]]</f>
        <v>0.15202259365278989</v>
      </c>
      <c r="V102">
        <v>0.96937492424377703</v>
      </c>
      <c r="W102">
        <v>1782.25</v>
      </c>
      <c r="X102">
        <v>1871</v>
      </c>
      <c r="Y102">
        <v>1757.05</v>
      </c>
      <c r="Z102">
        <v>1885.85</v>
      </c>
      <c r="AA102">
        <v>1757.05</v>
      </c>
      <c r="AB102">
        <v>2034.95</v>
      </c>
      <c r="AC102" s="1">
        <f>(Table2[[#This Row],[Close Price]]/Table2[[#This Row],[Day Low]])-1</f>
        <v>9.0615794641604186E-3</v>
      </c>
      <c r="AD102" s="1">
        <f>(Table2[[#This Row],[Day High]]/Table2[[#This Row],[Close Price]])-1</f>
        <v>4.0369217081850373E-2</v>
      </c>
      <c r="AE102" s="1">
        <f>(Table2[[#This Row],[Close Price]]/Table2[[#This Row],[Current Week Low]])-1</f>
        <v>2.3533763979397326E-2</v>
      </c>
      <c r="AF102" s="1">
        <f>(Table2[[#This Row],[Current Week High]]/Table2[[#This Row],[Close Price]])-1</f>
        <v>4.8626556939501686E-2</v>
      </c>
      <c r="AG102" s="1">
        <f>(Table2[[#This Row],[Close Price]]/Table2[[#This Row],[Current Month Low]])-1</f>
        <v>2.3533763979397326E-2</v>
      </c>
      <c r="AH102" s="1">
        <f>(Table2[[#This Row],[Current Month High]]/Table2[[#This Row],[Close Price]])-1</f>
        <v>0.13153358540925253</v>
      </c>
      <c r="AI102">
        <v>13.153358540925201</v>
      </c>
      <c r="AJ102">
        <v>113.662825234644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0.04</v>
      </c>
      <c r="AM102" t="s">
        <v>3156</v>
      </c>
      <c r="AN102">
        <v>-8.2799999999999994</v>
      </c>
      <c r="AO102" t="s">
        <v>3155</v>
      </c>
      <c r="AP102">
        <v>0.12776096431464201</v>
      </c>
      <c r="AQ102">
        <f>(Table2[[#This Row],[Sharpe Ratio]]-AVERAGE(Table2[Sharpe Ratio]))/_xlfn.STDEV.P(Table2[Sharpe Ratio])</f>
        <v>0.80215622484427307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4.0335554018394575</v>
      </c>
      <c r="AS102">
        <f>_xlfn.RANK.AVG(Table2[[#This Row],[1Y Return vs Nifty Z-Score]],Table2[1Y Return vs Nifty Z-Score])</f>
        <v>104</v>
      </c>
      <c r="AT102">
        <f>_xlfn.RANK.AVG(Table2[[#This Row],[6M Return vs Nifty Z-Score]],Table2[6M Return vs Nifty Z-Score])</f>
        <v>235</v>
      </c>
      <c r="AU102">
        <f>_xlfn.RANK.AVG(Table2[[#This Row],[Sharpe Ratio Z-Score]],Table2[Sharpe Ratio Z-Score])</f>
        <v>149</v>
      </c>
      <c r="AV102">
        <f>(Table2[[#This Row],[Rank 1Y]]+Table2[[#This Row],[Rank 6M]]+Table2[[#This Row],[Rank Sharpe]])/3</f>
        <v>162.66666666666666</v>
      </c>
    </row>
    <row r="103" spans="1:48" x14ac:dyDescent="0.3">
      <c r="A103" t="s">
        <v>881</v>
      </c>
      <c r="B103" t="s">
        <v>882</v>
      </c>
      <c r="C103" t="s">
        <v>3110</v>
      </c>
      <c r="D103" t="s">
        <v>220</v>
      </c>
      <c r="E103">
        <v>16981.248029945</v>
      </c>
      <c r="F103">
        <v>4090.85</v>
      </c>
      <c r="G103">
        <v>96.929028148999095</v>
      </c>
      <c r="H103">
        <f>(Table2[[#This Row],[1Y Return vs Nifty]]-AVERAGE(Table2[1Y Return vs Nifty]))/_xlfn.STDEV.P(Table2[1Y Return vs Nifty])</f>
        <v>1.2426376618114254</v>
      </c>
      <c r="I103">
        <v>10.1589827877104</v>
      </c>
      <c r="J103">
        <f>(Table2[[#This Row],[1M Return vs Nifty]]-AVERAGE(Table2[1M Return vs Nifty]))/_xlfn.STDEV.P(Table2[1M Return vs Nifty])</f>
        <v>1.3142412521881104</v>
      </c>
      <c r="K103">
        <v>-4.9787060025109904</v>
      </c>
      <c r="L103">
        <f>(Table2[[#This Row],[6M Return vs Nifty]]-AVERAGE(Table2[6M Return vs Nifty]))/_xlfn.STDEV.P(Table2[6M Return vs Nifty])</f>
        <v>-0.28378193654965062</v>
      </c>
      <c r="M103">
        <v>-1.0719836296440099</v>
      </c>
      <c r="N103">
        <f>(Table2[[#This Row],[1W Return vs Nifty]]-AVERAGE(Table2[1W Return vs Nifty]))/_xlfn.STDEV.P(Table2[1W Return vs Nifty])</f>
        <v>0.72589324615592743</v>
      </c>
      <c r="O103">
        <v>4038.41</v>
      </c>
      <c r="P103">
        <v>3948.1849394329802</v>
      </c>
      <c r="Q103">
        <v>3547.3591206178698</v>
      </c>
      <c r="R103">
        <v>52.830567701902602</v>
      </c>
      <c r="S103" s="1">
        <f>(Table2[[#This Row],[Close Price]]-Table2[[#This Row],[20D EMA]])/Table2[[#This Row],[20D EMA]]</f>
        <v>1.2985308574414201E-2</v>
      </c>
      <c r="T103" s="1">
        <f>(Table2[[#This Row],[Close Price]]-Table2[[#This Row],[50D EMA]])/Table2[[#This Row],[50D EMA]]</f>
        <v>3.6134340907421784E-2</v>
      </c>
      <c r="U103" s="1">
        <f>(Table2[[#This Row],[Close Price]]-Table2[[#This Row],[200D EMA]])/Table2[[#This Row],[200D EMA]]</f>
        <v>0.1532099967616096</v>
      </c>
      <c r="V103">
        <v>2.4578741177054502</v>
      </c>
      <c r="W103">
        <v>3982</v>
      </c>
      <c r="X103">
        <v>4147.1499999999996</v>
      </c>
      <c r="Y103">
        <v>3940.05</v>
      </c>
      <c r="Z103">
        <v>4382</v>
      </c>
      <c r="AA103">
        <v>3806</v>
      </c>
      <c r="AB103">
        <v>4382</v>
      </c>
      <c r="AC103" s="1">
        <f>(Table2[[#This Row],[Close Price]]/Table2[[#This Row],[Day Low]])-1</f>
        <v>2.7335509794073287E-2</v>
      </c>
      <c r="AD103" s="1">
        <f>(Table2[[#This Row],[Day High]]/Table2[[#This Row],[Close Price]])-1</f>
        <v>1.3762421012747827E-2</v>
      </c>
      <c r="AE103" s="1">
        <f>(Table2[[#This Row],[Close Price]]/Table2[[#This Row],[Current Week Low]])-1</f>
        <v>3.8273625969213576E-2</v>
      </c>
      <c r="AF103" s="1">
        <f>(Table2[[#This Row],[Current Week High]]/Table2[[#This Row],[Close Price]])-1</f>
        <v>7.1171028025960315E-2</v>
      </c>
      <c r="AG103" s="1">
        <f>(Table2[[#This Row],[Close Price]]/Table2[[#This Row],[Current Month Low]])-1</f>
        <v>7.4842354177614201E-2</v>
      </c>
      <c r="AH103" s="1">
        <f>(Table2[[#This Row],[Current Month High]]/Table2[[#This Row],[Close Price]])-1</f>
        <v>7.1171028025960315E-2</v>
      </c>
      <c r="AI103">
        <v>7.1171028025960297</v>
      </c>
      <c r="AJ103">
        <v>135.11983447324499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0.08</v>
      </c>
      <c r="AM103" t="s">
        <v>3156</v>
      </c>
      <c r="AN103">
        <v>3.21</v>
      </c>
      <c r="AO103" t="s">
        <v>3156</v>
      </c>
      <c r="AP103">
        <v>0.270297158632407</v>
      </c>
      <c r="AQ103">
        <f>(Table2[[#This Row],[Sharpe Ratio]]-AVERAGE(Table2[Sharpe Ratio]))/_xlfn.STDEV.P(Table2[Sharpe Ratio])</f>
        <v>2.4824648616720815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5.4814550852778945</v>
      </c>
      <c r="AS103">
        <f>_xlfn.RANK.AVG(Table2[[#This Row],[1Y Return vs Nifty Z-Score]],Table2[1Y Return vs Nifty Z-Score])</f>
        <v>70</v>
      </c>
      <c r="AT103">
        <f>_xlfn.RANK.AVG(Table2[[#This Row],[6M Return vs Nifty Z-Score]],Table2[6M Return vs Nifty Z-Score])</f>
        <v>416</v>
      </c>
      <c r="AU103">
        <f>_xlfn.RANK.AVG(Table2[[#This Row],[Sharpe Ratio Z-Score]],Table2[Sharpe Ratio Z-Score])</f>
        <v>4</v>
      </c>
      <c r="AV103">
        <f>(Table2[[#This Row],[Rank 1Y]]+Table2[[#This Row],[Rank 6M]]+Table2[[#This Row],[Rank Sharpe]])/3</f>
        <v>163.33333333333334</v>
      </c>
    </row>
    <row r="104" spans="1:48" x14ac:dyDescent="0.3">
      <c r="A104" t="s">
        <v>930</v>
      </c>
      <c r="B104" t="s">
        <v>931</v>
      </c>
      <c r="C104" t="s">
        <v>3121</v>
      </c>
      <c r="D104" t="s">
        <v>280</v>
      </c>
      <c r="E104">
        <v>15589.57505727</v>
      </c>
      <c r="F104">
        <v>1074.3499999999999</v>
      </c>
      <c r="G104">
        <v>79.945223622708497</v>
      </c>
      <c r="H104">
        <f>(Table2[[#This Row],[1Y Return vs Nifty]]-AVERAGE(Table2[1Y Return vs Nifty]))/_xlfn.STDEV.P(Table2[1Y Return vs Nifty])</f>
        <v>0.95230893060309529</v>
      </c>
      <c r="I104">
        <v>-3.0988712117115398</v>
      </c>
      <c r="J104">
        <f>(Table2[[#This Row],[1M Return vs Nifty]]-AVERAGE(Table2[1M Return vs Nifty]))/_xlfn.STDEV.P(Table2[1M Return vs Nifty])</f>
        <v>-0.2109702563706527</v>
      </c>
      <c r="K104">
        <v>3.7896842081819799</v>
      </c>
      <c r="L104">
        <f>(Table2[[#This Row],[6M Return vs Nifty]]-AVERAGE(Table2[6M Return vs Nifty]))/_xlfn.STDEV.P(Table2[6M Return vs Nifty])</f>
        <v>2.5894666366596163E-2</v>
      </c>
      <c r="M104">
        <v>-5.3805080285734999</v>
      </c>
      <c r="N104">
        <f>(Table2[[#This Row],[1W Return vs Nifty]]-AVERAGE(Table2[1W Return vs Nifty]))/_xlfn.STDEV.P(Table2[1W Return vs Nifty])</f>
        <v>-0.13812479206864337</v>
      </c>
      <c r="O104">
        <v>1174.07</v>
      </c>
      <c r="P104">
        <v>1213.4791120547</v>
      </c>
      <c r="Q104">
        <v>1079.68458463512</v>
      </c>
      <c r="R104">
        <v>25.099973365004001</v>
      </c>
      <c r="S104" s="1">
        <f>(Table2[[#This Row],[Close Price]]-Table2[[#This Row],[20D EMA]])/Table2[[#This Row],[20D EMA]]</f>
        <v>-8.4935310501077471E-2</v>
      </c>
      <c r="T104" s="1">
        <f>(Table2[[#This Row],[Close Price]]-Table2[[#This Row],[50D EMA]])/Table2[[#This Row],[50D EMA]]</f>
        <v>-0.11465307533734337</v>
      </c>
      <c r="U104" s="1">
        <f>(Table2[[#This Row],[Close Price]]-Table2[[#This Row],[200D EMA]])/Table2[[#This Row],[200D EMA]]</f>
        <v>-4.9408732059677734E-3</v>
      </c>
      <c r="V104">
        <v>0.69954573021718003</v>
      </c>
      <c r="W104">
        <v>1068.05</v>
      </c>
      <c r="X104">
        <v>1147.3</v>
      </c>
      <c r="Y104">
        <v>1068.05</v>
      </c>
      <c r="Z104">
        <v>1189.4000000000001</v>
      </c>
      <c r="AA104">
        <v>1068.05</v>
      </c>
      <c r="AB104">
        <v>1248.8499999999999</v>
      </c>
      <c r="AC104" s="1">
        <f>(Table2[[#This Row],[Close Price]]/Table2[[#This Row],[Day Low]])-1</f>
        <v>5.8986002527972037E-3</v>
      </c>
      <c r="AD104" s="1">
        <f>(Table2[[#This Row],[Day High]]/Table2[[#This Row],[Close Price]])-1</f>
        <v>6.7901521850421309E-2</v>
      </c>
      <c r="AE104" s="1">
        <f>(Table2[[#This Row],[Close Price]]/Table2[[#This Row],[Current Week Low]])-1</f>
        <v>5.8986002527972037E-3</v>
      </c>
      <c r="AF104" s="1">
        <f>(Table2[[#This Row],[Current Week High]]/Table2[[#This Row],[Close Price]])-1</f>
        <v>0.1070880067017268</v>
      </c>
      <c r="AG104" s="1">
        <f>(Table2[[#This Row],[Close Price]]/Table2[[#This Row],[Current Month Low]])-1</f>
        <v>5.8986002527972037E-3</v>
      </c>
      <c r="AH104" s="1">
        <f>(Table2[[#This Row],[Current Month High]]/Table2[[#This Row],[Close Price]])-1</f>
        <v>0.1624237911295201</v>
      </c>
      <c r="AI104">
        <v>34.965327872667103</v>
      </c>
      <c r="AJ104">
        <v>116.77764326069401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0</v>
      </c>
      <c r="AM104" t="s">
        <v>3157</v>
      </c>
      <c r="AN104">
        <v>-6.37</v>
      </c>
      <c r="AO104" t="s">
        <v>3155</v>
      </c>
      <c r="AP104">
        <v>0.17709794184778799</v>
      </c>
      <c r="AQ104">
        <f>(Table2[[#This Row],[Sharpe Ratio]]-AVERAGE(Table2[Sharpe Ratio]))/_xlfn.STDEV.P(Table2[Sharpe Ratio])</f>
        <v>1.3837723530194612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105</v>
      </c>
      <c r="AT104">
        <f>_xlfn.RANK.AVG(Table2[[#This Row],[6M Return vs Nifty Z-Score]],Table2[6M Return vs Nifty Z-Score])</f>
        <v>322</v>
      </c>
      <c r="AU104">
        <f>_xlfn.RANK.AVG(Table2[[#This Row],[Sharpe Ratio Z-Score]],Table2[Sharpe Ratio Z-Score])</f>
        <v>63</v>
      </c>
      <c r="AV104">
        <f>(Table2[[#This Row],[Rank 1Y]]+Table2[[#This Row],[Rank 6M]]+Table2[[#This Row],[Rank Sharpe]])/3</f>
        <v>163.33333333333334</v>
      </c>
    </row>
    <row r="105" spans="1:48" x14ac:dyDescent="0.3">
      <c r="A105" t="s">
        <v>293</v>
      </c>
      <c r="B105" t="s">
        <v>294</v>
      </c>
      <c r="C105" t="s">
        <v>3116</v>
      </c>
      <c r="D105" t="s">
        <v>295</v>
      </c>
      <c r="E105">
        <v>91228.135718160003</v>
      </c>
      <c r="F105">
        <v>4716.6000000000004</v>
      </c>
      <c r="G105">
        <v>33.459938222117003</v>
      </c>
      <c r="H105">
        <f>(Table2[[#This Row],[1Y Return vs Nifty]]-AVERAGE(Table2[1Y Return vs Nifty]))/_xlfn.STDEV.P(Table2[1Y Return vs Nifty])</f>
        <v>0.15766872443967225</v>
      </c>
      <c r="I105">
        <v>12.721861178653601</v>
      </c>
      <c r="J105">
        <f>(Table2[[#This Row],[1M Return vs Nifty]]-AVERAGE(Table2[1M Return vs Nifty]))/_xlfn.STDEV.P(Table2[1M Return vs Nifty])</f>
        <v>1.6090801919647568</v>
      </c>
      <c r="K105">
        <v>21.833683603835201</v>
      </c>
      <c r="L105">
        <f>(Table2[[#This Row],[6M Return vs Nifty]]-AVERAGE(Table2[6M Return vs Nifty]))/_xlfn.STDEV.P(Table2[6M Return vs Nifty])</f>
        <v>0.66316151941499535</v>
      </c>
      <c r="M105">
        <v>4.8908414836818297</v>
      </c>
      <c r="N105">
        <f>(Table2[[#This Row],[1W Return vs Nifty]]-AVERAGE(Table2[1W Return vs Nifty]))/_xlfn.STDEV.P(Table2[1W Return vs Nifty])</f>
        <v>1.9216595874053994</v>
      </c>
      <c r="O105">
        <v>4354.4399999999996</v>
      </c>
      <c r="P105">
        <v>4217.9472685172004</v>
      </c>
      <c r="Q105">
        <v>3905.7499578653401</v>
      </c>
      <c r="R105">
        <v>75.7977871392048</v>
      </c>
      <c r="S105" s="1">
        <f>(Table2[[#This Row],[Close Price]]-Table2[[#This Row],[20D EMA]])/Table2[[#This Row],[20D EMA]]</f>
        <v>8.3170281367983212E-2</v>
      </c>
      <c r="T105" s="1">
        <f>(Table2[[#This Row],[Close Price]]-Table2[[#This Row],[50D EMA]])/Table2[[#This Row],[50D EMA]]</f>
        <v>0.11822166085497293</v>
      </c>
      <c r="U105" s="1">
        <f>(Table2[[#This Row],[Close Price]]-Table2[[#This Row],[200D EMA]])/Table2[[#This Row],[200D EMA]]</f>
        <v>0.20760418636164427</v>
      </c>
      <c r="V105">
        <v>0.99175803389489703</v>
      </c>
      <c r="W105">
        <v>4466</v>
      </c>
      <c r="X105">
        <v>4755.05</v>
      </c>
      <c r="Y105">
        <v>4352</v>
      </c>
      <c r="Z105">
        <v>4810.8</v>
      </c>
      <c r="AA105">
        <v>3927</v>
      </c>
      <c r="AB105">
        <v>4810.8</v>
      </c>
      <c r="AC105" s="1">
        <f>(Table2[[#This Row],[Close Price]]/Table2[[#This Row],[Day Low]])-1</f>
        <v>5.6112852664576884E-2</v>
      </c>
      <c r="AD105" s="1">
        <f>(Table2[[#This Row],[Day High]]/Table2[[#This Row],[Close Price]])-1</f>
        <v>8.1520586863417233E-3</v>
      </c>
      <c r="AE105" s="1">
        <f>(Table2[[#This Row],[Close Price]]/Table2[[#This Row],[Current Week Low]])-1</f>
        <v>8.3777573529411953E-2</v>
      </c>
      <c r="AF105" s="1">
        <f>(Table2[[#This Row],[Current Week High]]/Table2[[#This Row],[Close Price]])-1</f>
        <v>1.9972013738710048E-2</v>
      </c>
      <c r="AG105" s="1">
        <f>(Table2[[#This Row],[Close Price]]/Table2[[#This Row],[Current Month Low]])-1</f>
        <v>0.20106951871657763</v>
      </c>
      <c r="AH105" s="1">
        <f>(Table2[[#This Row],[Current Month High]]/Table2[[#This Row],[Close Price]])-1</f>
        <v>1.9972013738710048E-2</v>
      </c>
      <c r="AI105">
        <v>1.9972013738709999</v>
      </c>
      <c r="AJ105">
        <v>63.813493097160702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0.18</v>
      </c>
      <c r="AM105" t="s">
        <v>3156</v>
      </c>
      <c r="AN105">
        <v>16.29</v>
      </c>
      <c r="AO105" t="s">
        <v>3156</v>
      </c>
      <c r="AP105">
        <v>0.14391463475820601</v>
      </c>
      <c r="AQ105">
        <f>(Table2[[#This Row],[Sharpe Ratio]]-AVERAGE(Table2[Sharpe Ratio]))/_xlfn.STDEV.P(Table2[Sharpe Ratio])</f>
        <v>0.99258611595164148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5.3441561391764658</v>
      </c>
      <c r="AS105">
        <f>_xlfn.RANK.AVG(Table2[[#This Row],[1Y Return vs Nifty Z-Score]],Table2[1Y Return vs Nifty Z-Score])</f>
        <v>243</v>
      </c>
      <c r="AT105">
        <f>_xlfn.RANK.AVG(Table2[[#This Row],[6M Return vs Nifty Z-Score]],Table2[6M Return vs Nifty Z-Score])</f>
        <v>138</v>
      </c>
      <c r="AU105">
        <f>_xlfn.RANK.AVG(Table2[[#This Row],[Sharpe Ratio Z-Score]],Table2[Sharpe Ratio Z-Score])</f>
        <v>112</v>
      </c>
      <c r="AV105">
        <f>(Table2[[#This Row],[Rank 1Y]]+Table2[[#This Row],[Rank 6M]]+Table2[[#This Row],[Rank Sharpe]])/3</f>
        <v>164.33333333333334</v>
      </c>
    </row>
    <row r="106" spans="1:48" x14ac:dyDescent="0.3">
      <c r="A106" t="s">
        <v>500</v>
      </c>
      <c r="B106" t="s">
        <v>501</v>
      </c>
      <c r="C106" t="s">
        <v>3117</v>
      </c>
      <c r="D106" t="s">
        <v>178</v>
      </c>
      <c r="E106">
        <v>41572.160498744997</v>
      </c>
      <c r="F106">
        <v>226.35</v>
      </c>
      <c r="G106">
        <v>120.430758060381</v>
      </c>
      <c r="H106">
        <f>(Table2[[#This Row],[1Y Return vs Nifty]]-AVERAGE(Table2[1Y Return vs Nifty]))/_xlfn.STDEV.P(Table2[1Y Return vs Nifty])</f>
        <v>1.6443867172607003</v>
      </c>
      <c r="I106">
        <v>27.519916471924201</v>
      </c>
      <c r="J106">
        <f>(Table2[[#This Row],[1M Return vs Nifty]]-AVERAGE(Table2[1M Return vs Nifty]))/_xlfn.STDEV.P(Table2[1M Return vs Nifty])</f>
        <v>3.3114797084000207</v>
      </c>
      <c r="K106">
        <v>11.484712694156601</v>
      </c>
      <c r="L106">
        <f>(Table2[[#This Row],[6M Return vs Nifty]]-AVERAGE(Table2[6M Return vs Nifty]))/_xlfn.STDEV.P(Table2[6M Return vs Nifty])</f>
        <v>0.29766294122899456</v>
      </c>
      <c r="M106">
        <v>1.3267660902560501</v>
      </c>
      <c r="N106">
        <f>(Table2[[#This Row],[1W Return vs Nifty]]-AVERAGE(Table2[1W Return vs Nifty]))/_xlfn.STDEV.P(Table2[1W Return vs Nifty])</f>
        <v>1.2069310296937774</v>
      </c>
      <c r="O106">
        <v>216.7</v>
      </c>
      <c r="P106">
        <v>203.17229940156699</v>
      </c>
      <c r="Q106">
        <v>174.573096484319</v>
      </c>
      <c r="R106">
        <v>59.150606899715399</v>
      </c>
      <c r="S106" s="1">
        <f>(Table2[[#This Row],[Close Price]]-Table2[[#This Row],[20D EMA]])/Table2[[#This Row],[20D EMA]]</f>
        <v>4.4531610521458265E-2</v>
      </c>
      <c r="T106" s="1">
        <f>(Table2[[#This Row],[Close Price]]-Table2[[#This Row],[50D EMA]])/Table2[[#This Row],[50D EMA]]</f>
        <v>0.1140790386617746</v>
      </c>
      <c r="U106" s="1">
        <f>(Table2[[#This Row],[Close Price]]-Table2[[#This Row],[200D EMA]])/Table2[[#This Row],[200D EMA]]</f>
        <v>0.29659153992454873</v>
      </c>
      <c r="V106">
        <v>1.2196442940835801</v>
      </c>
      <c r="W106">
        <v>220.93</v>
      </c>
      <c r="X106">
        <v>227.7</v>
      </c>
      <c r="Y106">
        <v>219.59</v>
      </c>
      <c r="Z106">
        <v>235.37</v>
      </c>
      <c r="AA106">
        <v>200</v>
      </c>
      <c r="AB106">
        <v>235.37</v>
      </c>
      <c r="AC106" s="1">
        <f>(Table2[[#This Row],[Close Price]]/Table2[[#This Row],[Day Low]])-1</f>
        <v>2.4532657402797309E-2</v>
      </c>
      <c r="AD106" s="1">
        <f>(Table2[[#This Row],[Day High]]/Table2[[#This Row],[Close Price]])-1</f>
        <v>5.9642147117295874E-3</v>
      </c>
      <c r="AE106" s="1">
        <f>(Table2[[#This Row],[Close Price]]/Table2[[#This Row],[Current Week Low]])-1</f>
        <v>3.0784644109476789E-2</v>
      </c>
      <c r="AF106" s="1">
        <f>(Table2[[#This Row],[Current Week High]]/Table2[[#This Row],[Close Price]])-1</f>
        <v>3.984979014800083E-2</v>
      </c>
      <c r="AG106" s="1">
        <f>(Table2[[#This Row],[Close Price]]/Table2[[#This Row],[Current Month Low]])-1</f>
        <v>0.13175000000000003</v>
      </c>
      <c r="AH106" s="1">
        <f>(Table2[[#This Row],[Current Month High]]/Table2[[#This Row],[Close Price]])-1</f>
        <v>3.984979014800083E-2</v>
      </c>
      <c r="AI106">
        <v>3.9849790148000799</v>
      </c>
      <c r="AJ106">
        <v>155.474040632054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0.26</v>
      </c>
      <c r="AM106" t="s">
        <v>3156</v>
      </c>
      <c r="AN106">
        <v>6.37</v>
      </c>
      <c r="AO106" t="s">
        <v>3156</v>
      </c>
      <c r="AP106">
        <v>9.9376447464099002E-2</v>
      </c>
      <c r="AQ106">
        <f>(Table2[[#This Row],[Sharpe Ratio]]-AVERAGE(Table2[Sharpe Ratio]))/_xlfn.STDEV.P(Table2[Sharpe Ratio])</f>
        <v>0.46754122376024698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6.9280016203437391</v>
      </c>
      <c r="AS106">
        <f>_xlfn.RANK.AVG(Table2[[#This Row],[1Y Return vs Nifty Z-Score]],Table2[1Y Return vs Nifty Z-Score])</f>
        <v>47</v>
      </c>
      <c r="AT106">
        <f>_xlfn.RANK.AVG(Table2[[#This Row],[6M Return vs Nifty Z-Score]],Table2[6M Return vs Nifty Z-Score])</f>
        <v>223</v>
      </c>
      <c r="AU106">
        <f>_xlfn.RANK.AVG(Table2[[#This Row],[Sharpe Ratio Z-Score]],Table2[Sharpe Ratio Z-Score])</f>
        <v>224</v>
      </c>
      <c r="AV106">
        <f>(Table2[[#This Row],[Rank 1Y]]+Table2[[#This Row],[Rank 6M]]+Table2[[#This Row],[Rank Sharpe]])/3</f>
        <v>164.66666666666666</v>
      </c>
    </row>
    <row r="107" spans="1:48" x14ac:dyDescent="0.3">
      <c r="A107" t="s">
        <v>984</v>
      </c>
      <c r="B107" t="s">
        <v>985</v>
      </c>
      <c r="C107" t="s">
        <v>3110</v>
      </c>
      <c r="D107" t="s">
        <v>149</v>
      </c>
      <c r="E107">
        <v>13972.257758645999</v>
      </c>
      <c r="F107">
        <v>53.46</v>
      </c>
      <c r="G107">
        <v>120.95858130097101</v>
      </c>
      <c r="H107">
        <f>(Table2[[#This Row],[1Y Return vs Nifty]]-AVERAGE(Table2[1Y Return vs Nifty]))/_xlfn.STDEV.P(Table2[1Y Return vs Nifty])</f>
        <v>1.6534095632022885</v>
      </c>
      <c r="I107">
        <v>-17.061436218808101</v>
      </c>
      <c r="J107">
        <f>(Table2[[#This Row],[1M Return vs Nifty]]-AVERAGE(Table2[1M Return vs Nifty]))/_xlfn.STDEV.P(Table2[1M Return vs Nifty])</f>
        <v>-1.8172532067449796</v>
      </c>
      <c r="K107">
        <v>4.5889612373196504</v>
      </c>
      <c r="L107">
        <f>(Table2[[#This Row],[6M Return vs Nifty]]-AVERAGE(Table2[6M Return vs Nifty]))/_xlfn.STDEV.P(Table2[6M Return vs Nifty])</f>
        <v>5.4123040016128623E-2</v>
      </c>
      <c r="M107">
        <v>-10.7032904847841</v>
      </c>
      <c r="N107">
        <f>(Table2[[#This Row],[1W Return vs Nifty]]-AVERAGE(Table2[1W Return vs Nifty]))/_xlfn.STDEV.P(Table2[1W Return vs Nifty])</f>
        <v>-1.2055389761113107</v>
      </c>
      <c r="O107">
        <v>60.53</v>
      </c>
      <c r="P107">
        <v>64.852212159719002</v>
      </c>
      <c r="Q107">
        <v>56.631334947770497</v>
      </c>
      <c r="R107">
        <v>22.524425125871399</v>
      </c>
      <c r="S107" s="1">
        <f>(Table2[[#This Row],[Close Price]]-Table2[[#This Row],[20D EMA]])/Table2[[#This Row],[20D EMA]]</f>
        <v>-0.11680158599041798</v>
      </c>
      <c r="T107" s="1">
        <f>(Table2[[#This Row],[Close Price]]-Table2[[#This Row],[50D EMA]])/Table2[[#This Row],[50D EMA]]</f>
        <v>-0.17566420296754243</v>
      </c>
      <c r="U107" s="1">
        <f>(Table2[[#This Row],[Close Price]]-Table2[[#This Row],[200D EMA]])/Table2[[#This Row],[200D EMA]]</f>
        <v>-5.5999650205938646E-2</v>
      </c>
      <c r="V107">
        <v>0.238091359633467</v>
      </c>
      <c r="W107">
        <v>52.81</v>
      </c>
      <c r="X107">
        <v>55.2</v>
      </c>
      <c r="Y107">
        <v>52.36</v>
      </c>
      <c r="Z107">
        <v>59.48</v>
      </c>
      <c r="AA107">
        <v>52.36</v>
      </c>
      <c r="AB107">
        <v>67.64</v>
      </c>
      <c r="AC107" s="1">
        <f>(Table2[[#This Row],[Close Price]]/Table2[[#This Row],[Day Low]])-1</f>
        <v>1.2308274947926412E-2</v>
      </c>
      <c r="AD107" s="1">
        <f>(Table2[[#This Row],[Day High]]/Table2[[#This Row],[Close Price]])-1</f>
        <v>3.2547699214365844E-2</v>
      </c>
      <c r="AE107" s="1">
        <f>(Table2[[#This Row],[Close Price]]/Table2[[#This Row],[Current Week Low]])-1</f>
        <v>2.1008403361344463E-2</v>
      </c>
      <c r="AF107" s="1">
        <f>(Table2[[#This Row],[Current Week High]]/Table2[[#This Row],[Close Price]])-1</f>
        <v>0.11260755705200132</v>
      </c>
      <c r="AG107" s="1">
        <f>(Table2[[#This Row],[Close Price]]/Table2[[#This Row],[Current Month Low]])-1</f>
        <v>2.1008403361344463E-2</v>
      </c>
      <c r="AH107" s="1">
        <f>(Table2[[#This Row],[Current Month High]]/Table2[[#This Row],[Close Price]])-1</f>
        <v>0.26524504302282081</v>
      </c>
      <c r="AI107">
        <v>70.968948746726497</v>
      </c>
      <c r="AJ107">
        <v>162.058823529411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-0.31</v>
      </c>
      <c r="AM107" t="s">
        <v>3155</v>
      </c>
      <c r="AN107">
        <v>-15.59</v>
      </c>
      <c r="AO107" t="s">
        <v>3155</v>
      </c>
      <c r="AP107">
        <v>0.13223077532411001</v>
      </c>
      <c r="AQ107">
        <f>(Table2[[#This Row],[Sharpe Ratio]]-AVERAGE(Table2[Sharpe Ratio]))/_xlfn.STDEV.P(Table2[Sharpe Ratio])</f>
        <v>0.85484924138050189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46</v>
      </c>
      <c r="AT107">
        <f>_xlfn.RANK.AVG(Table2[[#This Row],[6M Return vs Nifty Z-Score]],Table2[6M Return vs Nifty Z-Score])</f>
        <v>311</v>
      </c>
      <c r="AU107">
        <f>_xlfn.RANK.AVG(Table2[[#This Row],[Sharpe Ratio Z-Score]],Table2[Sharpe Ratio Z-Score])</f>
        <v>137</v>
      </c>
      <c r="AV107">
        <f>(Table2[[#This Row],[Rank 1Y]]+Table2[[#This Row],[Rank 6M]]+Table2[[#This Row],[Rank Sharpe]])/3</f>
        <v>164.66666666666666</v>
      </c>
    </row>
    <row r="108" spans="1:48" x14ac:dyDescent="0.3">
      <c r="A108" t="s">
        <v>203</v>
      </c>
      <c r="B108" t="s">
        <v>204</v>
      </c>
      <c r="C108" t="s">
        <v>3110</v>
      </c>
      <c r="D108" t="s">
        <v>54</v>
      </c>
      <c r="E108">
        <v>122018.69292138</v>
      </c>
      <c r="F108">
        <v>3245.1</v>
      </c>
      <c r="G108">
        <v>52.138756396640503</v>
      </c>
      <c r="H108">
        <f>(Table2[[#This Row],[1Y Return vs Nifty]]-AVERAGE(Table2[1Y Return vs Nifty]))/_xlfn.STDEV.P(Table2[1Y Return vs Nifty])</f>
        <v>0.47697277511252417</v>
      </c>
      <c r="I108">
        <v>-4.2539408757923596</v>
      </c>
      <c r="J108">
        <f>(Table2[[#This Row],[1M Return vs Nifty]]-AVERAGE(Table2[1M Return vs Nifty]))/_xlfn.STDEV.P(Table2[1M Return vs Nifty])</f>
        <v>-0.34385190862900344</v>
      </c>
      <c r="K108">
        <v>22.944129665895399</v>
      </c>
      <c r="L108">
        <f>(Table2[[#This Row],[6M Return vs Nifty]]-AVERAGE(Table2[6M Return vs Nifty]))/_xlfn.STDEV.P(Table2[6M Return vs Nifty])</f>
        <v>0.70237956924598588</v>
      </c>
      <c r="M108">
        <v>-3.9480448440191198</v>
      </c>
      <c r="N108">
        <f>(Table2[[#This Row],[1W Return vs Nifty]]-AVERAGE(Table2[1W Return vs Nifty]))/_xlfn.STDEV.P(Table2[1W Return vs Nifty])</f>
        <v>0.1491369049650588</v>
      </c>
      <c r="O108">
        <v>3337.8</v>
      </c>
      <c r="P108">
        <v>3275.1048693387402</v>
      </c>
      <c r="Q108">
        <v>2779.43883223382</v>
      </c>
      <c r="R108">
        <v>38.814664039896101</v>
      </c>
      <c r="S108" s="1">
        <f>(Table2[[#This Row],[Close Price]]-Table2[[#This Row],[20D EMA]])/Table2[[#This Row],[20D EMA]]</f>
        <v>-2.7772784468811873E-2</v>
      </c>
      <c r="T108" s="1">
        <f>(Table2[[#This Row],[Close Price]]-Table2[[#This Row],[50D EMA]])/Table2[[#This Row],[50D EMA]]</f>
        <v>-9.1614988025706771E-3</v>
      </c>
      <c r="U108" s="1">
        <f>(Table2[[#This Row],[Close Price]]-Table2[[#This Row],[200D EMA]])/Table2[[#This Row],[200D EMA]]</f>
        <v>0.16753783618685739</v>
      </c>
      <c r="V108">
        <v>1.01768109285109</v>
      </c>
      <c r="W108">
        <v>3185.55</v>
      </c>
      <c r="X108">
        <v>3266</v>
      </c>
      <c r="Y108">
        <v>3170.05</v>
      </c>
      <c r="Z108">
        <v>3391</v>
      </c>
      <c r="AA108">
        <v>3145.75</v>
      </c>
      <c r="AB108">
        <v>3627.8</v>
      </c>
      <c r="AC108" s="1">
        <f>(Table2[[#This Row],[Close Price]]/Table2[[#This Row],[Day Low]])-1</f>
        <v>1.8693789141592365E-2</v>
      </c>
      <c r="AD108" s="1">
        <f>(Table2[[#This Row],[Day High]]/Table2[[#This Row],[Close Price]])-1</f>
        <v>6.4404794921575359E-3</v>
      </c>
      <c r="AE108" s="1">
        <f>(Table2[[#This Row],[Close Price]]/Table2[[#This Row],[Current Week Low]])-1</f>
        <v>2.3674705446286248E-2</v>
      </c>
      <c r="AF108" s="1">
        <f>(Table2[[#This Row],[Current Week High]]/Table2[[#This Row],[Close Price]])-1</f>
        <v>4.4960093679701663E-2</v>
      </c>
      <c r="AG108" s="1">
        <f>(Table2[[#This Row],[Close Price]]/Table2[[#This Row],[Current Month Low]])-1</f>
        <v>3.1582293570690645E-2</v>
      </c>
      <c r="AH108" s="1">
        <f>(Table2[[#This Row],[Current Month High]]/Table2[[#This Row],[Close Price]])-1</f>
        <v>0.11793165079658574</v>
      </c>
      <c r="AI108">
        <v>12.546608733166901</v>
      </c>
      <c r="AJ108">
        <v>84.291677314933096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0.08</v>
      </c>
      <c r="AM108" t="s">
        <v>3156</v>
      </c>
      <c r="AN108">
        <v>-2.5299999999999998</v>
      </c>
      <c r="AO108" t="s">
        <v>3155</v>
      </c>
      <c r="AP108">
        <v>0.108087474202339</v>
      </c>
      <c r="AQ108">
        <f>(Table2[[#This Row],[Sharpe Ratio]]-AVERAGE(Table2[Sharpe Ratio]))/_xlfn.STDEV.P(Table2[Sharpe Ratio])</f>
        <v>0.57023242815196074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1.5548697688465261</v>
      </c>
      <c r="AS108">
        <f>_xlfn.RANK.AVG(Table2[[#This Row],[1Y Return vs Nifty Z-Score]],Table2[1Y Return vs Nifty Z-Score])</f>
        <v>171</v>
      </c>
      <c r="AT108">
        <f>_xlfn.RANK.AVG(Table2[[#This Row],[6M Return vs Nifty Z-Score]],Table2[6M Return vs Nifty Z-Score])</f>
        <v>128</v>
      </c>
      <c r="AU108">
        <f>_xlfn.RANK.AVG(Table2[[#This Row],[Sharpe Ratio Z-Score]],Table2[Sharpe Ratio Z-Score])</f>
        <v>198</v>
      </c>
      <c r="AV108">
        <f>(Table2[[#This Row],[Rank 1Y]]+Table2[[#This Row],[Rank 6M]]+Table2[[#This Row],[Rank Sharpe]])/3</f>
        <v>165.66666666666666</v>
      </c>
    </row>
    <row r="109" spans="1:48" x14ac:dyDescent="0.3">
      <c r="A109" t="s">
        <v>725</v>
      </c>
      <c r="B109" t="s">
        <v>726</v>
      </c>
      <c r="C109" t="s">
        <v>3121</v>
      </c>
      <c r="D109" t="s">
        <v>117</v>
      </c>
      <c r="E109">
        <v>23084.152025175001</v>
      </c>
      <c r="F109">
        <v>830.25</v>
      </c>
      <c r="G109">
        <v>63.9484287255437</v>
      </c>
      <c r="H109">
        <f>(Table2[[#This Row],[1Y Return vs Nifty]]-AVERAGE(Table2[1Y Return vs Nifty]))/_xlfn.STDEV.P(Table2[1Y Return vs Nifty])</f>
        <v>0.67885258230937751</v>
      </c>
      <c r="I109">
        <v>-6.4136481353872004</v>
      </c>
      <c r="J109">
        <f>(Table2[[#This Row],[1M Return vs Nifty]]-AVERAGE(Table2[1M Return vs Nifty]))/_xlfn.STDEV.P(Table2[1M Return vs Nifty])</f>
        <v>-0.59230919044818642</v>
      </c>
      <c r="K109">
        <v>18.1518922264232</v>
      </c>
      <c r="L109">
        <f>(Table2[[#This Row],[6M Return vs Nifty]]-AVERAGE(Table2[6M Return vs Nifty]))/_xlfn.STDEV.P(Table2[6M Return vs Nifty])</f>
        <v>0.53313028004190532</v>
      </c>
      <c r="M109">
        <v>-9.5263301899599409</v>
      </c>
      <c r="N109">
        <f>(Table2[[#This Row],[1W Return vs Nifty]]-AVERAGE(Table2[1W Return vs Nifty]))/_xlfn.STDEV.P(Table2[1W Return vs Nifty])</f>
        <v>-0.96951503128814842</v>
      </c>
      <c r="O109">
        <v>881.73</v>
      </c>
      <c r="P109">
        <v>850.74868611437</v>
      </c>
      <c r="Q109">
        <v>707.50927490294805</v>
      </c>
      <c r="R109">
        <v>25.265835287995699</v>
      </c>
      <c r="S109" s="1">
        <f>(Table2[[#This Row],[Close Price]]-Table2[[#This Row],[20D EMA]])/Table2[[#This Row],[20D EMA]]</f>
        <v>-5.8385219965295519E-2</v>
      </c>
      <c r="T109" s="1">
        <f>(Table2[[#This Row],[Close Price]]-Table2[[#This Row],[50D EMA]])/Table2[[#This Row],[50D EMA]]</f>
        <v>-2.4094878368832732E-2</v>
      </c>
      <c r="U109" s="1">
        <f>(Table2[[#This Row],[Close Price]]-Table2[[#This Row],[200D EMA]])/Table2[[#This Row],[200D EMA]]</f>
        <v>0.17348284955541932</v>
      </c>
      <c r="V109">
        <v>0.31072105101192798</v>
      </c>
      <c r="W109">
        <v>816.5</v>
      </c>
      <c r="X109">
        <v>833.1</v>
      </c>
      <c r="Y109">
        <v>794.8</v>
      </c>
      <c r="Z109">
        <v>890</v>
      </c>
      <c r="AA109">
        <v>794.8</v>
      </c>
      <c r="AB109">
        <v>945</v>
      </c>
      <c r="AC109" s="1">
        <f>(Table2[[#This Row],[Close Price]]/Table2[[#This Row],[Day Low]])-1</f>
        <v>1.684017146356398E-2</v>
      </c>
      <c r="AD109" s="1">
        <f>(Table2[[#This Row],[Day High]]/Table2[[#This Row],[Close Price]])-1</f>
        <v>3.4327009936765407E-3</v>
      </c>
      <c r="AE109" s="1">
        <f>(Table2[[#This Row],[Close Price]]/Table2[[#This Row],[Current Week Low]])-1</f>
        <v>4.4602415702063469E-2</v>
      </c>
      <c r="AF109" s="1">
        <f>(Table2[[#This Row],[Current Week High]]/Table2[[#This Row],[Close Price]])-1</f>
        <v>7.1966275218307674E-2</v>
      </c>
      <c r="AG109" s="1">
        <f>(Table2[[#This Row],[Close Price]]/Table2[[#This Row],[Current Month Low]])-1</f>
        <v>4.4602415702063469E-2</v>
      </c>
      <c r="AH109" s="1">
        <f>(Table2[[#This Row],[Current Month High]]/Table2[[#This Row],[Close Price]])-1</f>
        <v>0.13821138211382111</v>
      </c>
      <c r="AI109">
        <v>15.254441433303199</v>
      </c>
      <c r="AJ109">
        <v>97.584483579247902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0.14000000000000001</v>
      </c>
      <c r="AM109" t="s">
        <v>3156</v>
      </c>
      <c r="AN109">
        <v>-7.41</v>
      </c>
      <c r="AO109" t="s">
        <v>3155</v>
      </c>
      <c r="AP109">
        <v>0.109885552227521</v>
      </c>
      <c r="AQ109">
        <f>(Table2[[#This Row],[Sharpe Ratio]]-AVERAGE(Table2[Sharpe Ratio]))/_xlfn.STDEV.P(Table2[Sharpe Ratio])</f>
        <v>0.59142933220755789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0.24158797282250566</v>
      </c>
      <c r="AS109">
        <f>_xlfn.RANK.AVG(Table2[[#This Row],[1Y Return vs Nifty Z-Score]],Table2[1Y Return vs Nifty Z-Score])</f>
        <v>142</v>
      </c>
      <c r="AT109">
        <f>_xlfn.RANK.AVG(Table2[[#This Row],[6M Return vs Nifty Z-Score]],Table2[6M Return vs Nifty Z-Score])</f>
        <v>164</v>
      </c>
      <c r="AU109">
        <f>_xlfn.RANK.AVG(Table2[[#This Row],[Sharpe Ratio Z-Score]],Table2[Sharpe Ratio Z-Score])</f>
        <v>192</v>
      </c>
      <c r="AV109">
        <f>(Table2[[#This Row],[Rank 1Y]]+Table2[[#This Row],[Rank 6M]]+Table2[[#This Row],[Rank Sharpe]])/3</f>
        <v>166</v>
      </c>
    </row>
    <row r="110" spans="1:48" x14ac:dyDescent="0.3">
      <c r="A110" t="s">
        <v>234</v>
      </c>
      <c r="B110" t="s">
        <v>235</v>
      </c>
      <c r="C110" t="s">
        <v>3116</v>
      </c>
      <c r="D110" t="s">
        <v>192</v>
      </c>
      <c r="E110">
        <v>106321.9177724</v>
      </c>
      <c r="F110">
        <v>36049.1</v>
      </c>
      <c r="G110">
        <v>56.486099578793997</v>
      </c>
      <c r="H110">
        <f>(Table2[[#This Row],[1Y Return vs Nifty]]-AVERAGE(Table2[1Y Return vs Nifty]))/_xlfn.STDEV.P(Table2[1Y Return vs Nifty])</f>
        <v>0.55128819885918878</v>
      </c>
      <c r="I110">
        <v>5.3714752897063498</v>
      </c>
      <c r="J110">
        <f>(Table2[[#This Row],[1M Return vs Nifty]]-AVERAGE(Table2[1M Return vs Nifty]))/_xlfn.STDEV.P(Table2[1M Return vs Nifty])</f>
        <v>0.76347628422379876</v>
      </c>
      <c r="K110">
        <v>16.004689823548802</v>
      </c>
      <c r="L110">
        <f>(Table2[[#This Row],[6M Return vs Nifty]]-AVERAGE(Table2[6M Return vs Nifty]))/_xlfn.STDEV.P(Table2[6M Return vs Nifty])</f>
        <v>0.45729670855179755</v>
      </c>
      <c r="M110">
        <v>-3.8274780047289001</v>
      </c>
      <c r="N110">
        <f>(Table2[[#This Row],[1W Return vs Nifty]]-AVERAGE(Table2[1W Return vs Nifty]))/_xlfn.STDEV.P(Table2[1W Return vs Nifty])</f>
        <v>0.17331500268787908</v>
      </c>
      <c r="O110">
        <v>36815.26</v>
      </c>
      <c r="P110">
        <v>35666.493610174701</v>
      </c>
      <c r="Q110">
        <v>31234.046654878701</v>
      </c>
      <c r="R110">
        <v>34.772403469934297</v>
      </c>
      <c r="S110" s="1">
        <f>(Table2[[#This Row],[Close Price]]-Table2[[#This Row],[20D EMA]])/Table2[[#This Row],[20D EMA]]</f>
        <v>-2.0810935465347888E-2</v>
      </c>
      <c r="T110" s="1">
        <f>(Table2[[#This Row],[Close Price]]-Table2[[#This Row],[50D EMA]])/Table2[[#This Row],[50D EMA]]</f>
        <v>1.0727334007292222E-2</v>
      </c>
      <c r="U110" s="1">
        <f>(Table2[[#This Row],[Close Price]]-Table2[[#This Row],[200D EMA]])/Table2[[#This Row],[200D EMA]]</f>
        <v>0.15416040701755163</v>
      </c>
      <c r="V110">
        <v>0.59093657310562597</v>
      </c>
      <c r="W110">
        <v>35950</v>
      </c>
      <c r="X110">
        <v>36599.75</v>
      </c>
      <c r="Y110">
        <v>35802.85</v>
      </c>
      <c r="Z110">
        <v>37265.5</v>
      </c>
      <c r="AA110">
        <v>35802.85</v>
      </c>
      <c r="AB110">
        <v>39088.800000000003</v>
      </c>
      <c r="AC110" s="1">
        <f>(Table2[[#This Row],[Close Price]]/Table2[[#This Row],[Day Low]])-1</f>
        <v>2.7566063977746413E-3</v>
      </c>
      <c r="AD110" s="1">
        <f>(Table2[[#This Row],[Day High]]/Table2[[#This Row],[Close Price]])-1</f>
        <v>1.527499993065029E-2</v>
      </c>
      <c r="AE110" s="1">
        <f>(Table2[[#This Row],[Close Price]]/Table2[[#This Row],[Current Week Low]])-1</f>
        <v>6.8779440742845477E-3</v>
      </c>
      <c r="AF110" s="1">
        <f>(Table2[[#This Row],[Current Week High]]/Table2[[#This Row],[Close Price]])-1</f>
        <v>3.3742867367007712E-2</v>
      </c>
      <c r="AG110" s="1">
        <f>(Table2[[#This Row],[Close Price]]/Table2[[#This Row],[Current Month Low]])-1</f>
        <v>6.8779440742845477E-3</v>
      </c>
      <c r="AH110" s="1">
        <f>(Table2[[#This Row],[Current Month High]]/Table2[[#This Row],[Close Price]])-1</f>
        <v>8.4321106490869546E-2</v>
      </c>
      <c r="AI110">
        <v>8.4321106490869493</v>
      </c>
      <c r="AJ110">
        <v>86.782901554404106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0.11</v>
      </c>
      <c r="AM110" t="s">
        <v>3156</v>
      </c>
      <c r="AN110">
        <v>-5.05</v>
      </c>
      <c r="AO110" t="s">
        <v>3155</v>
      </c>
      <c r="AP110">
        <v>0.126409860450338</v>
      </c>
      <c r="AQ110">
        <f>(Table2[[#This Row],[Sharpe Ratio]]-AVERAGE(Table2[Sharpe Ratio]))/_xlfn.STDEV.P(Table2[Sharpe Ratio])</f>
        <v>0.7862285406282894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2.7316047349509538</v>
      </c>
      <c r="AS110">
        <f>_xlfn.RANK.AVG(Table2[[#This Row],[1Y Return vs Nifty Z-Score]],Table2[1Y Return vs Nifty Z-Score])</f>
        <v>160</v>
      </c>
      <c r="AT110">
        <f>_xlfn.RANK.AVG(Table2[[#This Row],[6M Return vs Nifty Z-Score]],Table2[6M Return vs Nifty Z-Score])</f>
        <v>187</v>
      </c>
      <c r="AU110">
        <f>_xlfn.RANK.AVG(Table2[[#This Row],[Sharpe Ratio Z-Score]],Table2[Sharpe Ratio Z-Score])</f>
        <v>153</v>
      </c>
      <c r="AV110">
        <f>(Table2[[#This Row],[Rank 1Y]]+Table2[[#This Row],[Rank 6M]]+Table2[[#This Row],[Rank Sharpe]])/3</f>
        <v>166.66666666666666</v>
      </c>
    </row>
    <row r="111" spans="1:48" x14ac:dyDescent="0.3">
      <c r="A111" t="s">
        <v>1215</v>
      </c>
      <c r="B111" t="s">
        <v>1216</v>
      </c>
      <c r="C111" t="s">
        <v>3116</v>
      </c>
      <c r="D111" t="s">
        <v>192</v>
      </c>
      <c r="E111">
        <v>9447.222464515</v>
      </c>
      <c r="F111">
        <v>1530.65</v>
      </c>
      <c r="G111">
        <v>44.251930999698999</v>
      </c>
      <c r="H111">
        <f>(Table2[[#This Row],[1Y Return vs Nifty]]-AVERAGE(Table2[1Y Return vs Nifty]))/_xlfn.STDEV.P(Table2[1Y Return vs Nifty])</f>
        <v>0.34215186338976267</v>
      </c>
      <c r="I111">
        <v>-2.5859738573210702</v>
      </c>
      <c r="J111">
        <f>(Table2[[#This Row],[1M Return vs Nifty]]-AVERAGE(Table2[1M Return vs Nifty]))/_xlfn.STDEV.P(Table2[1M Return vs Nifty])</f>
        <v>-0.151965462106076</v>
      </c>
      <c r="K111">
        <v>41.532994923786603</v>
      </c>
      <c r="L111">
        <f>(Table2[[#This Row],[6M Return vs Nifty]]-AVERAGE(Table2[6M Return vs Nifty]))/_xlfn.STDEV.P(Table2[6M Return vs Nifty])</f>
        <v>1.3588896591039334</v>
      </c>
      <c r="M111">
        <v>-1.7226951578304599</v>
      </c>
      <c r="N111">
        <f>(Table2[[#This Row],[1W Return vs Nifty]]-AVERAGE(Table2[1W Return vs Nifty]))/_xlfn.STDEV.P(Table2[1W Return vs Nifty])</f>
        <v>0.59540158683668087</v>
      </c>
      <c r="O111">
        <v>1571.68</v>
      </c>
      <c r="P111">
        <v>1534.13340910641</v>
      </c>
      <c r="Q111">
        <v>1282.9401692363399</v>
      </c>
      <c r="R111">
        <v>40.460107403753298</v>
      </c>
      <c r="S111" s="1">
        <f>(Table2[[#This Row],[Close Price]]-Table2[[#This Row],[20D EMA]])/Table2[[#This Row],[20D EMA]]</f>
        <v>-2.6105823068309053E-2</v>
      </c>
      <c r="T111" s="1">
        <f>(Table2[[#This Row],[Close Price]]-Table2[[#This Row],[50D EMA]])/Table2[[#This Row],[50D EMA]]</f>
        <v>-2.2706037726138153E-3</v>
      </c>
      <c r="U111" s="1">
        <f>(Table2[[#This Row],[Close Price]]-Table2[[#This Row],[200D EMA]])/Table2[[#This Row],[200D EMA]]</f>
        <v>0.19307979959120583</v>
      </c>
      <c r="V111">
        <v>0.82203405111883399</v>
      </c>
      <c r="W111">
        <v>1520</v>
      </c>
      <c r="X111">
        <v>1598</v>
      </c>
      <c r="Y111">
        <v>1490</v>
      </c>
      <c r="Z111">
        <v>1598</v>
      </c>
      <c r="AA111">
        <v>1490</v>
      </c>
      <c r="AB111">
        <v>1697</v>
      </c>
      <c r="AC111" s="1">
        <f>(Table2[[#This Row],[Close Price]]/Table2[[#This Row],[Day Low]])-1</f>
        <v>7.006578947368558E-3</v>
      </c>
      <c r="AD111" s="1">
        <f>(Table2[[#This Row],[Day High]]/Table2[[#This Row],[Close Price]])-1</f>
        <v>4.4000914644105382E-2</v>
      </c>
      <c r="AE111" s="1">
        <f>(Table2[[#This Row],[Close Price]]/Table2[[#This Row],[Current Week Low]])-1</f>
        <v>2.7281879194630987E-2</v>
      </c>
      <c r="AF111" s="1">
        <f>(Table2[[#This Row],[Current Week High]]/Table2[[#This Row],[Close Price]])-1</f>
        <v>4.4000914644105382E-2</v>
      </c>
      <c r="AG111" s="1">
        <f>(Table2[[#This Row],[Close Price]]/Table2[[#This Row],[Current Month Low]])-1</f>
        <v>2.7281879194630987E-2</v>
      </c>
      <c r="AH111" s="1">
        <f>(Table2[[#This Row],[Current Month High]]/Table2[[#This Row],[Close Price]])-1</f>
        <v>0.10867931924345853</v>
      </c>
      <c r="AI111">
        <v>14.872766471760301</v>
      </c>
      <c r="AJ111">
        <v>86.550883607556301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0.12</v>
      </c>
      <c r="AM111" t="s">
        <v>3156</v>
      </c>
      <c r="AN111">
        <v>-3.8</v>
      </c>
      <c r="AO111" t="s">
        <v>3155</v>
      </c>
      <c r="AP111">
        <v>9.3733412042817002E-2</v>
      </c>
      <c r="AQ111">
        <f>(Table2[[#This Row],[Sharpe Ratio]]-AVERAGE(Table2[Sharpe Ratio]))/_xlfn.STDEV.P(Table2[Sharpe Ratio])</f>
        <v>0.40101748077910299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2.5454951280034042</v>
      </c>
      <c r="AS111">
        <f>_xlfn.RANK.AVG(Table2[[#This Row],[1Y Return vs Nifty Z-Score]],Table2[1Y Return vs Nifty Z-Score])</f>
        <v>205</v>
      </c>
      <c r="AT111">
        <f>_xlfn.RANK.AVG(Table2[[#This Row],[6M Return vs Nifty Z-Score]],Table2[6M Return vs Nifty Z-Score])</f>
        <v>61</v>
      </c>
      <c r="AU111">
        <f>_xlfn.RANK.AVG(Table2[[#This Row],[Sharpe Ratio Z-Score]],Table2[Sharpe Ratio Z-Score])</f>
        <v>240</v>
      </c>
      <c r="AV111">
        <f>(Table2[[#This Row],[Rank 1Y]]+Table2[[#This Row],[Rank 6M]]+Table2[[#This Row],[Rank Sharpe]])/3</f>
        <v>168.66666666666666</v>
      </c>
    </row>
    <row r="112" spans="1:48" x14ac:dyDescent="0.3">
      <c r="A112" t="s">
        <v>845</v>
      </c>
      <c r="B112" t="s">
        <v>846</v>
      </c>
      <c r="C112" t="s">
        <v>3121</v>
      </c>
      <c r="D112" t="s">
        <v>163</v>
      </c>
      <c r="E112">
        <v>18004.533835499999</v>
      </c>
      <c r="F112">
        <v>753</v>
      </c>
      <c r="G112">
        <v>113.343895095173</v>
      </c>
      <c r="H112">
        <f>(Table2[[#This Row],[1Y Return vs Nifty]]-AVERAGE(Table2[1Y Return vs Nifty]))/_xlfn.STDEV.P(Table2[1Y Return vs Nifty])</f>
        <v>1.5232407202168023</v>
      </c>
      <c r="I112">
        <v>3.4572977257110198</v>
      </c>
      <c r="J112">
        <f>(Table2[[#This Row],[1M Return vs Nifty]]-AVERAGE(Table2[1M Return vs Nifty]))/_xlfn.STDEV.P(Table2[1M Return vs Nifty])</f>
        <v>0.54326525684652094</v>
      </c>
      <c r="K112">
        <v>-5.3165073035308597</v>
      </c>
      <c r="L112">
        <f>(Table2[[#This Row],[6M Return vs Nifty]]-AVERAGE(Table2[6M Return vs Nifty]))/_xlfn.STDEV.P(Table2[6M Return vs Nifty])</f>
        <v>-0.2957121947665981</v>
      </c>
      <c r="M112">
        <v>-10.2170508540573</v>
      </c>
      <c r="N112">
        <f>(Table2[[#This Row],[1W Return vs Nifty]]-AVERAGE(Table2[1W Return vs Nifty]))/_xlfn.STDEV.P(Table2[1W Return vs Nifty])</f>
        <v>-1.1080299978745869</v>
      </c>
      <c r="O112">
        <v>807.31</v>
      </c>
      <c r="P112">
        <v>809.63124138251806</v>
      </c>
      <c r="Q112">
        <v>716.68317939971803</v>
      </c>
      <c r="R112">
        <v>27.318431447482599</v>
      </c>
      <c r="S112" s="1">
        <f>(Table2[[#This Row],[Close Price]]-Table2[[#This Row],[20D EMA]])/Table2[[#This Row],[20D EMA]]</f>
        <v>-6.7272794837175243E-2</v>
      </c>
      <c r="T112" s="1">
        <f>(Table2[[#This Row],[Close Price]]-Table2[[#This Row],[50D EMA]])/Table2[[#This Row],[50D EMA]]</f>
        <v>-6.9946956698231061E-2</v>
      </c>
      <c r="U112" s="1">
        <f>(Table2[[#This Row],[Close Price]]-Table2[[#This Row],[200D EMA]])/Table2[[#This Row],[200D EMA]]</f>
        <v>5.0673465827257645E-2</v>
      </c>
      <c r="V112">
        <v>0.77718654518542396</v>
      </c>
      <c r="W112">
        <v>750.65</v>
      </c>
      <c r="X112">
        <v>772.35</v>
      </c>
      <c r="Y112">
        <v>748</v>
      </c>
      <c r="Z112">
        <v>836.7</v>
      </c>
      <c r="AA112">
        <v>737.05</v>
      </c>
      <c r="AB112">
        <v>880</v>
      </c>
      <c r="AC112" s="1">
        <f>(Table2[[#This Row],[Close Price]]/Table2[[#This Row],[Day Low]])-1</f>
        <v>3.1306201292213842E-3</v>
      </c>
      <c r="AD112" s="1">
        <f>(Table2[[#This Row],[Day High]]/Table2[[#This Row],[Close Price]])-1</f>
        <v>2.5697211155378596E-2</v>
      </c>
      <c r="AE112" s="1">
        <f>(Table2[[#This Row],[Close Price]]/Table2[[#This Row],[Current Week Low]])-1</f>
        <v>6.6844919786095414E-3</v>
      </c>
      <c r="AF112" s="1">
        <f>(Table2[[#This Row],[Current Week High]]/Table2[[#This Row],[Close Price]])-1</f>
        <v>0.11115537848605594</v>
      </c>
      <c r="AG112" s="1">
        <f>(Table2[[#This Row],[Close Price]]/Table2[[#This Row],[Current Month Low]])-1</f>
        <v>2.1640322908893728E-2</v>
      </c>
      <c r="AH112" s="1">
        <f>(Table2[[#This Row],[Current Month High]]/Table2[[#This Row],[Close Price]])-1</f>
        <v>0.1686586985391767</v>
      </c>
      <c r="AI112">
        <v>30.146082337317299</v>
      </c>
      <c r="AJ112">
        <v>150.99999999999901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-0.03</v>
      </c>
      <c r="AM112" t="s">
        <v>3155</v>
      </c>
      <c r="AN112">
        <v>-4.28</v>
      </c>
      <c r="AO112" t="s">
        <v>3155</v>
      </c>
      <c r="AP112">
        <v>0.19203608473118899</v>
      </c>
      <c r="AQ112">
        <f>(Table2[[#This Row],[Sharpe Ratio]]-AVERAGE(Table2[Sharpe Ratio]))/_xlfn.STDEV.P(Table2[Sharpe Ratio])</f>
        <v>1.5598728208710724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53</v>
      </c>
      <c r="AT112">
        <f>_xlfn.RANK.AVG(Table2[[#This Row],[6M Return vs Nifty Z-Score]],Table2[6M Return vs Nifty Z-Score])</f>
        <v>420</v>
      </c>
      <c r="AU112">
        <f>_xlfn.RANK.AVG(Table2[[#This Row],[Sharpe Ratio Z-Score]],Table2[Sharpe Ratio Z-Score])</f>
        <v>42</v>
      </c>
      <c r="AV112">
        <f>(Table2[[#This Row],[Rank 1Y]]+Table2[[#This Row],[Rank 6M]]+Table2[[#This Row],[Rank Sharpe]])/3</f>
        <v>171.66666666666666</v>
      </c>
    </row>
    <row r="113" spans="1:48" x14ac:dyDescent="0.3">
      <c r="A113" t="s">
        <v>909</v>
      </c>
      <c r="B113" t="s">
        <v>910</v>
      </c>
      <c r="C113" t="s">
        <v>3122</v>
      </c>
      <c r="D113" t="s">
        <v>737</v>
      </c>
      <c r="E113">
        <v>16124.1791914</v>
      </c>
      <c r="F113">
        <v>391.9</v>
      </c>
      <c r="G113">
        <v>39.764543533095001</v>
      </c>
      <c r="H113">
        <f>(Table2[[#This Row],[1Y Return vs Nifty]]-AVERAGE(Table2[1Y Return vs Nifty]))/_xlfn.STDEV.P(Table2[1Y Return vs Nifty])</f>
        <v>0.26544246016962048</v>
      </c>
      <c r="I113">
        <v>2.5302972161837798</v>
      </c>
      <c r="J113">
        <f>(Table2[[#This Row],[1M Return vs Nifty]]-AVERAGE(Table2[1M Return vs Nifty]))/_xlfn.STDEV.P(Table2[1M Return vs Nifty])</f>
        <v>0.43662116153272207</v>
      </c>
      <c r="K113">
        <v>7.5666800757346104</v>
      </c>
      <c r="L113">
        <f>(Table2[[#This Row],[6M Return vs Nifty]]-AVERAGE(Table2[6M Return vs Nifty]))/_xlfn.STDEV.P(Table2[6M Return vs Nifty])</f>
        <v>0.15928827926329719</v>
      </c>
      <c r="M113">
        <v>1.3503858061263501</v>
      </c>
      <c r="N113">
        <f>(Table2[[#This Row],[1W Return vs Nifty]]-AVERAGE(Table2[1W Return vs Nifty]))/_xlfn.STDEV.P(Table2[1W Return vs Nifty])</f>
        <v>1.2116676538091586</v>
      </c>
      <c r="O113">
        <v>376.34</v>
      </c>
      <c r="P113">
        <v>382.432498056692</v>
      </c>
      <c r="Q113">
        <v>353.45954045170498</v>
      </c>
      <c r="R113">
        <v>62.919728464441</v>
      </c>
      <c r="S113" s="1">
        <f>(Table2[[#This Row],[Close Price]]-Table2[[#This Row],[20D EMA]])/Table2[[#This Row],[20D EMA]]</f>
        <v>4.1345591752139033E-2</v>
      </c>
      <c r="T113" s="1">
        <f>(Table2[[#This Row],[Close Price]]-Table2[[#This Row],[50D EMA]])/Table2[[#This Row],[50D EMA]]</f>
        <v>2.4756007900522386E-2</v>
      </c>
      <c r="U113" s="1">
        <f>(Table2[[#This Row],[Close Price]]-Table2[[#This Row],[200D EMA]])/Table2[[#This Row],[200D EMA]]</f>
        <v>0.10875490727784533</v>
      </c>
      <c r="V113">
        <v>0.84143707997537298</v>
      </c>
      <c r="W113">
        <v>377.65</v>
      </c>
      <c r="X113">
        <v>394.7</v>
      </c>
      <c r="Y113">
        <v>340.05</v>
      </c>
      <c r="Z113">
        <v>394.7</v>
      </c>
      <c r="AA113">
        <v>338.7</v>
      </c>
      <c r="AB113">
        <v>394.7</v>
      </c>
      <c r="AC113" s="1">
        <f>(Table2[[#This Row],[Close Price]]/Table2[[#This Row],[Day Low]])-1</f>
        <v>3.7733350986363101E-2</v>
      </c>
      <c r="AD113" s="1">
        <f>(Table2[[#This Row],[Day High]]/Table2[[#This Row],[Close Price]])-1</f>
        <v>7.1446797652463534E-3</v>
      </c>
      <c r="AE113" s="1">
        <f>(Table2[[#This Row],[Close Price]]/Table2[[#This Row],[Current Week Low]])-1</f>
        <v>0.15247757682693708</v>
      </c>
      <c r="AF113" s="1">
        <f>(Table2[[#This Row],[Current Week High]]/Table2[[#This Row],[Close Price]])-1</f>
        <v>7.1446797652463534E-3</v>
      </c>
      <c r="AG113" s="1">
        <f>(Table2[[#This Row],[Close Price]]/Table2[[#This Row],[Current Month Low]])-1</f>
        <v>0.1570711544139356</v>
      </c>
      <c r="AH113" s="1">
        <f>(Table2[[#This Row],[Current Month High]]/Table2[[#This Row],[Close Price]])-1</f>
        <v>7.1446797652463534E-3</v>
      </c>
      <c r="AI113">
        <v>21.051288594029</v>
      </c>
      <c r="AJ113">
        <v>70.391304347825994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-0.03</v>
      </c>
      <c r="AM113" t="s">
        <v>3155</v>
      </c>
      <c r="AN113">
        <v>10.58</v>
      </c>
      <c r="AO113" t="s">
        <v>3156</v>
      </c>
      <c r="AP113">
        <v>0.206008029817836</v>
      </c>
      <c r="AQ113">
        <f>(Table2[[#This Row],[Sharpe Ratio]]-AVERAGE(Table2[Sharpe Ratio]))/_xlfn.STDEV.P(Table2[Sharpe Ratio])</f>
        <v>1.724583125609795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224</v>
      </c>
      <c r="AT113">
        <f>_xlfn.RANK.AVG(Table2[[#This Row],[6M Return vs Nifty Z-Score]],Table2[6M Return vs Nifty Z-Score])</f>
        <v>270</v>
      </c>
      <c r="AU113">
        <f>_xlfn.RANK.AVG(Table2[[#This Row],[Sharpe Ratio Z-Score]],Table2[Sharpe Ratio Z-Score])</f>
        <v>24</v>
      </c>
      <c r="AV113">
        <f>(Table2[[#This Row],[Rank 1Y]]+Table2[[#This Row],[Rank 6M]]+Table2[[#This Row],[Rank Sharpe]])/3</f>
        <v>172.66666666666666</v>
      </c>
    </row>
    <row r="114" spans="1:48" x14ac:dyDescent="0.3">
      <c r="A114" t="s">
        <v>174</v>
      </c>
      <c r="B114" t="s">
        <v>175</v>
      </c>
      <c r="C114" t="s">
        <v>3110</v>
      </c>
      <c r="D114" t="s">
        <v>149</v>
      </c>
      <c r="E114">
        <v>149527.61074559999</v>
      </c>
      <c r="F114">
        <v>453.1</v>
      </c>
      <c r="G114">
        <v>64.478817388660801</v>
      </c>
      <c r="H114">
        <f>(Table2[[#This Row],[1Y Return vs Nifty]]-AVERAGE(Table2[1Y Return vs Nifty]))/_xlfn.STDEV.P(Table2[1Y Return vs Nifty])</f>
        <v>0.68791928272810288</v>
      </c>
      <c r="I114">
        <v>-4.4173325867422504</v>
      </c>
      <c r="J114">
        <f>(Table2[[#This Row],[1M Return vs Nifty]]-AVERAGE(Table2[1M Return vs Nifty]))/_xlfn.STDEV.P(Table2[1M Return vs Nifty])</f>
        <v>-0.36264883594127784</v>
      </c>
      <c r="K114">
        <v>3.7832022172655901</v>
      </c>
      <c r="L114">
        <f>(Table2[[#This Row],[6M Return vs Nifty]]-AVERAGE(Table2[6M Return vs Nifty]))/_xlfn.STDEV.P(Table2[6M Return vs Nifty])</f>
        <v>2.5665739405216909E-2</v>
      </c>
      <c r="M114">
        <v>-7.4225469518733398</v>
      </c>
      <c r="N114">
        <f>(Table2[[#This Row],[1W Return vs Nifty]]-AVERAGE(Table2[1W Return vs Nifty]))/_xlfn.STDEV.P(Table2[1W Return vs Nifty])</f>
        <v>-0.54762890557119681</v>
      </c>
      <c r="O114">
        <v>468.86</v>
      </c>
      <c r="P114">
        <v>485.89321550903401</v>
      </c>
      <c r="Q114">
        <v>449.20832007313999</v>
      </c>
      <c r="R114">
        <v>41.520804718121298</v>
      </c>
      <c r="S114" s="1">
        <f>(Table2[[#This Row],[Close Price]]-Table2[[#This Row],[20D EMA]])/Table2[[#This Row],[20D EMA]]</f>
        <v>-3.3613445378151238E-2</v>
      </c>
      <c r="T114" s="1">
        <f>(Table2[[#This Row],[Close Price]]-Table2[[#This Row],[50D EMA]])/Table2[[#This Row],[50D EMA]]</f>
        <v>-6.7490581185989565E-2</v>
      </c>
      <c r="U114" s="1">
        <f>(Table2[[#This Row],[Close Price]]-Table2[[#This Row],[200D EMA]])/Table2[[#This Row],[200D EMA]]</f>
        <v>8.663419070747384E-3</v>
      </c>
      <c r="V114">
        <v>0.66414295771621101</v>
      </c>
      <c r="W114">
        <v>436.05</v>
      </c>
      <c r="X114">
        <v>455.7</v>
      </c>
      <c r="Y114">
        <v>426.55</v>
      </c>
      <c r="Z114">
        <v>474.45</v>
      </c>
      <c r="AA114">
        <v>426.55</v>
      </c>
      <c r="AB114">
        <v>505.05</v>
      </c>
      <c r="AC114" s="1">
        <f>(Table2[[#This Row],[Close Price]]/Table2[[#This Row],[Day Low]])-1</f>
        <v>3.9101020525169172E-2</v>
      </c>
      <c r="AD114" s="1">
        <f>(Table2[[#This Row],[Day High]]/Table2[[#This Row],[Close Price]])-1</f>
        <v>5.7382476274552285E-3</v>
      </c>
      <c r="AE114" s="1">
        <f>(Table2[[#This Row],[Close Price]]/Table2[[#This Row],[Current Week Low]])-1</f>
        <v>6.2243582229515981E-2</v>
      </c>
      <c r="AF114" s="1">
        <f>(Table2[[#This Row],[Current Week High]]/Table2[[#This Row],[Close Price]])-1</f>
        <v>4.7119841094680925E-2</v>
      </c>
      <c r="AG114" s="1">
        <f>(Table2[[#This Row],[Close Price]]/Table2[[#This Row],[Current Month Low]])-1</f>
        <v>6.2243582229515981E-2</v>
      </c>
      <c r="AH114" s="1">
        <f>(Table2[[#This Row],[Current Month High]]/Table2[[#This Row],[Close Price]])-1</f>
        <v>0.11465460163319352</v>
      </c>
      <c r="AI114">
        <v>28.0070624586183</v>
      </c>
      <c r="AJ114">
        <v>100.931263858093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-0.1</v>
      </c>
      <c r="AM114" t="s">
        <v>3155</v>
      </c>
      <c r="AN114">
        <v>-2.74</v>
      </c>
      <c r="AO114" t="s">
        <v>3155</v>
      </c>
      <c r="AP114">
        <v>0.18226675873722101</v>
      </c>
      <c r="AQ114">
        <f>(Table2[[#This Row],[Sharpe Ratio]]-AVERAGE(Table2[Sharpe Ratio]))/_xlfn.STDEV.P(Table2[Sharpe Ratio])</f>
        <v>1.4447057019352691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140</v>
      </c>
      <c r="AT114">
        <f>_xlfn.RANK.AVG(Table2[[#This Row],[6M Return vs Nifty Z-Score]],Table2[6M Return vs Nifty Z-Score])</f>
        <v>323</v>
      </c>
      <c r="AU114">
        <f>_xlfn.RANK.AVG(Table2[[#This Row],[Sharpe Ratio Z-Score]],Table2[Sharpe Ratio Z-Score])</f>
        <v>56</v>
      </c>
      <c r="AV114">
        <f>(Table2[[#This Row],[Rank 1Y]]+Table2[[#This Row],[Rank 6M]]+Table2[[#This Row],[Rank Sharpe]])/3</f>
        <v>173</v>
      </c>
    </row>
    <row r="115" spans="1:48" x14ac:dyDescent="0.3">
      <c r="A115" t="s">
        <v>613</v>
      </c>
      <c r="B115" t="s">
        <v>614</v>
      </c>
      <c r="C115" t="s">
        <v>3112</v>
      </c>
      <c r="D115" t="s">
        <v>238</v>
      </c>
      <c r="E115">
        <v>30716.577840579899</v>
      </c>
      <c r="F115">
        <v>2296.1</v>
      </c>
      <c r="G115">
        <v>66.205695676626902</v>
      </c>
      <c r="H115">
        <f>(Table2[[#This Row],[1Y Return vs Nifty]]-AVERAGE(Table2[1Y Return vs Nifty]))/_xlfn.STDEV.P(Table2[1Y Return vs Nifty])</f>
        <v>0.71743931055934129</v>
      </c>
      <c r="I115">
        <v>9.44151311625067</v>
      </c>
      <c r="J115">
        <f>(Table2[[#This Row],[1M Return vs Nifty]]-AVERAGE(Table2[1M Return vs Nifty]))/_xlfn.STDEV.P(Table2[1M Return vs Nifty])</f>
        <v>1.2317020267599252</v>
      </c>
      <c r="K115">
        <v>23.6474069147989</v>
      </c>
      <c r="L115">
        <f>(Table2[[#This Row],[6M Return vs Nifty]]-AVERAGE(Table2[6M Return vs Nifty]))/_xlfn.STDEV.P(Table2[6M Return vs Nifty])</f>
        <v>0.72721748180639267</v>
      </c>
      <c r="M115">
        <v>1.31763097036159</v>
      </c>
      <c r="N115">
        <f>(Table2[[#This Row],[1W Return vs Nifty]]-AVERAGE(Table2[1W Return vs Nifty]))/_xlfn.STDEV.P(Table2[1W Return vs Nifty])</f>
        <v>1.2050991012562551</v>
      </c>
      <c r="O115">
        <v>2158.92</v>
      </c>
      <c r="P115">
        <v>2045.44084967922</v>
      </c>
      <c r="Q115">
        <v>1781.0365663841001</v>
      </c>
      <c r="R115">
        <v>71.999081658730205</v>
      </c>
      <c r="S115" s="1">
        <f>(Table2[[#This Row],[Close Price]]-Table2[[#This Row],[20D EMA]])/Table2[[#This Row],[20D EMA]]</f>
        <v>6.354102977414626E-2</v>
      </c>
      <c r="T115" s="1">
        <f>(Table2[[#This Row],[Close Price]]-Table2[[#This Row],[50D EMA]])/Table2[[#This Row],[50D EMA]]</f>
        <v>0.12254529401820148</v>
      </c>
      <c r="U115" s="1">
        <f>(Table2[[#This Row],[Close Price]]-Table2[[#This Row],[200D EMA]])/Table2[[#This Row],[200D EMA]]</f>
        <v>0.28919307067433941</v>
      </c>
      <c r="V115">
        <v>0.76503535053942395</v>
      </c>
      <c r="W115">
        <v>2231.35</v>
      </c>
      <c r="X115">
        <v>2389</v>
      </c>
      <c r="Y115">
        <v>2083.1</v>
      </c>
      <c r="Z115">
        <v>2389</v>
      </c>
      <c r="AA115">
        <v>1927.75</v>
      </c>
      <c r="AB115">
        <v>2389</v>
      </c>
      <c r="AC115" s="1">
        <f>(Table2[[#This Row],[Close Price]]/Table2[[#This Row],[Day Low]])-1</f>
        <v>2.9018307302753898E-2</v>
      </c>
      <c r="AD115" s="1">
        <f>(Table2[[#This Row],[Day High]]/Table2[[#This Row],[Close Price]])-1</f>
        <v>4.0459910282653277E-2</v>
      </c>
      <c r="AE115" s="1">
        <f>(Table2[[#This Row],[Close Price]]/Table2[[#This Row],[Current Week Low]])-1</f>
        <v>0.10225145216264231</v>
      </c>
      <c r="AF115" s="1">
        <f>(Table2[[#This Row],[Current Week High]]/Table2[[#This Row],[Close Price]])-1</f>
        <v>4.0459910282653277E-2</v>
      </c>
      <c r="AG115" s="1">
        <f>(Table2[[#This Row],[Close Price]]/Table2[[#This Row],[Current Month Low]])-1</f>
        <v>0.19107768123459978</v>
      </c>
      <c r="AH115" s="1">
        <f>(Table2[[#This Row],[Current Month High]]/Table2[[#This Row],[Close Price]])-1</f>
        <v>4.0459910282653277E-2</v>
      </c>
      <c r="AI115">
        <v>4.0459910282653198</v>
      </c>
      <c r="AJ115">
        <v>101.191675794085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0.35</v>
      </c>
      <c r="AM115" t="s">
        <v>3156</v>
      </c>
      <c r="AN115">
        <v>15.22</v>
      </c>
      <c r="AO115" t="s">
        <v>3156</v>
      </c>
      <c r="AP115">
        <v>8.7063548317672004E-2</v>
      </c>
      <c r="AQ115">
        <f>(Table2[[#This Row],[Sharpe Ratio]]-AVERAGE(Table2[Sharpe Ratio]))/_xlfn.STDEV.P(Table2[Sharpe Ratio])</f>
        <v>0.32238882314257172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4.203846743524486</v>
      </c>
      <c r="AS115">
        <f>_xlfn.RANK.AVG(Table2[[#This Row],[1Y Return vs Nifty Z-Score]],Table2[1Y Return vs Nifty Z-Score])</f>
        <v>137</v>
      </c>
      <c r="AT115">
        <f>_xlfn.RANK.AVG(Table2[[#This Row],[6M Return vs Nifty Z-Score]],Table2[6M Return vs Nifty Z-Score])</f>
        <v>125</v>
      </c>
      <c r="AU115">
        <f>_xlfn.RANK.AVG(Table2[[#This Row],[Sharpe Ratio Z-Score]],Table2[Sharpe Ratio Z-Score])</f>
        <v>258</v>
      </c>
      <c r="AV115">
        <f>(Table2[[#This Row],[Rank 1Y]]+Table2[[#This Row],[Rank 6M]]+Table2[[#This Row],[Rank Sharpe]])/3</f>
        <v>173.33333333333334</v>
      </c>
    </row>
    <row r="116" spans="1:48" x14ac:dyDescent="0.3">
      <c r="A116" t="s">
        <v>1183</v>
      </c>
      <c r="B116" t="s">
        <v>1184</v>
      </c>
      <c r="C116" t="s">
        <v>3110</v>
      </c>
      <c r="D116" t="s">
        <v>402</v>
      </c>
      <c r="E116">
        <v>9898.1223406289992</v>
      </c>
      <c r="F116">
        <v>107.67</v>
      </c>
      <c r="G116">
        <v>48.816887489896203</v>
      </c>
      <c r="H116">
        <f>(Table2[[#This Row],[1Y Return vs Nifty]]-AVERAGE(Table2[1Y Return vs Nifty]))/_xlfn.STDEV.P(Table2[1Y Return vs Nifty])</f>
        <v>0.42018726610348262</v>
      </c>
      <c r="I116">
        <v>-15.2135771893587</v>
      </c>
      <c r="J116">
        <f>(Table2[[#This Row],[1M Return vs Nifty]]-AVERAGE(Table2[1M Return vs Nifty]))/_xlfn.STDEV.P(Table2[1M Return vs Nifty])</f>
        <v>-1.6046716035659632</v>
      </c>
      <c r="K116">
        <v>25.841721455107798</v>
      </c>
      <c r="L116">
        <f>(Table2[[#This Row],[6M Return vs Nifty]]-AVERAGE(Table2[6M Return vs Nifty]))/_xlfn.STDEV.P(Table2[6M Return vs Nifty])</f>
        <v>0.80471493073879852</v>
      </c>
      <c r="M116">
        <v>-8.8493051343122104</v>
      </c>
      <c r="N116">
        <f>(Table2[[#This Row],[1W Return vs Nifty]]-AVERAGE(Table2[1W Return vs Nifty]))/_xlfn.STDEV.P(Table2[1W Return vs Nifty])</f>
        <v>-0.83374653928309572</v>
      </c>
      <c r="O116">
        <v>119.68</v>
      </c>
      <c r="P116">
        <v>113.872167146653</v>
      </c>
      <c r="Q116">
        <v>87.988651947816393</v>
      </c>
      <c r="R116">
        <v>31.3466035112673</v>
      </c>
      <c r="S116" s="1">
        <f>(Table2[[#This Row],[Close Price]]-Table2[[#This Row],[20D EMA]])/Table2[[#This Row],[20D EMA]]</f>
        <v>-0.10035093582887704</v>
      </c>
      <c r="T116" s="1">
        <f>(Table2[[#This Row],[Close Price]]-Table2[[#This Row],[50D EMA]])/Table2[[#This Row],[50D EMA]]</f>
        <v>-5.446604997571871E-2</v>
      </c>
      <c r="U116" s="1">
        <f>(Table2[[#This Row],[Close Price]]-Table2[[#This Row],[200D EMA]])/Table2[[#This Row],[200D EMA]]</f>
        <v>0.22368052716452647</v>
      </c>
      <c r="V116">
        <v>0.43854191316869401</v>
      </c>
      <c r="W116">
        <v>105.75</v>
      </c>
      <c r="X116">
        <v>112.49</v>
      </c>
      <c r="Y116">
        <v>105.39</v>
      </c>
      <c r="Z116">
        <v>122.24</v>
      </c>
      <c r="AA116">
        <v>105.39</v>
      </c>
      <c r="AB116">
        <v>143.94999999999999</v>
      </c>
      <c r="AC116" s="1">
        <f>(Table2[[#This Row],[Close Price]]/Table2[[#This Row],[Day Low]])-1</f>
        <v>1.8156028368794264E-2</v>
      </c>
      <c r="AD116" s="1">
        <f>(Table2[[#This Row],[Day High]]/Table2[[#This Row],[Close Price]])-1</f>
        <v>4.4766415900436396E-2</v>
      </c>
      <c r="AE116" s="1">
        <f>(Table2[[#This Row],[Close Price]]/Table2[[#This Row],[Current Week Low]])-1</f>
        <v>2.1633931113008931E-2</v>
      </c>
      <c r="AF116" s="1">
        <f>(Table2[[#This Row],[Current Week High]]/Table2[[#This Row],[Close Price]])-1</f>
        <v>0.13532088789820751</v>
      </c>
      <c r="AG116" s="1">
        <f>(Table2[[#This Row],[Close Price]]/Table2[[#This Row],[Current Month Low]])-1</f>
        <v>2.1633931113008931E-2</v>
      </c>
      <c r="AH116" s="1">
        <f>(Table2[[#This Row],[Current Month High]]/Table2[[#This Row],[Close Price]])-1</f>
        <v>0.33695551221324394</v>
      </c>
      <c r="AI116">
        <v>35.162998049595998</v>
      </c>
      <c r="AJ116">
        <v>81.415332771693301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0.63</v>
      </c>
      <c r="AM116" t="s">
        <v>3156</v>
      </c>
      <c r="AN116">
        <v>-9.42</v>
      </c>
      <c r="AO116" t="s">
        <v>3155</v>
      </c>
      <c r="AP116">
        <v>9.9381117117262996E-2</v>
      </c>
      <c r="AQ116">
        <f>(Table2[[#This Row],[Sharpe Ratio]]-AVERAGE(Table2[Sharpe Ratio]))/_xlfn.STDEV.P(Table2[Sharpe Ratio])</f>
        <v>0.46759627264505838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-0.74591967336171938</v>
      </c>
      <c r="AS116">
        <f>_xlfn.RANK.AVG(Table2[[#This Row],[1Y Return vs Nifty Z-Score]],Table2[1Y Return vs Nifty Z-Score])</f>
        <v>188</v>
      </c>
      <c r="AT116">
        <f>_xlfn.RANK.AVG(Table2[[#This Row],[6M Return vs Nifty Z-Score]],Table2[6M Return vs Nifty Z-Score])</f>
        <v>112</v>
      </c>
      <c r="AU116">
        <f>_xlfn.RANK.AVG(Table2[[#This Row],[Sharpe Ratio Z-Score]],Table2[Sharpe Ratio Z-Score])</f>
        <v>223</v>
      </c>
      <c r="AV116">
        <f>(Table2[[#This Row],[Rank 1Y]]+Table2[[#This Row],[Rank 6M]]+Table2[[#This Row],[Rank Sharpe]])/3</f>
        <v>174.33333333333334</v>
      </c>
    </row>
    <row r="117" spans="1:48" x14ac:dyDescent="0.3">
      <c r="A117" t="s">
        <v>1379</v>
      </c>
      <c r="B117" t="s">
        <v>1380</v>
      </c>
      <c r="C117" t="s">
        <v>3114</v>
      </c>
      <c r="D117" t="s">
        <v>51</v>
      </c>
      <c r="E117">
        <v>7835.4965034999996</v>
      </c>
      <c r="F117">
        <v>801.25</v>
      </c>
      <c r="G117">
        <v>133.014784734725</v>
      </c>
      <c r="H117">
        <f>(Table2[[#This Row],[1Y Return vs Nifty]]-AVERAGE(Table2[1Y Return vs Nifty]))/_xlfn.STDEV.P(Table2[1Y Return vs Nifty])</f>
        <v>1.8595036830853202</v>
      </c>
      <c r="I117">
        <v>0.57039675995086403</v>
      </c>
      <c r="J117">
        <f>(Table2[[#This Row],[1M Return vs Nifty]]-AVERAGE(Table2[1M Return vs Nifty]))/_xlfn.STDEV.P(Table2[1M Return vs Nifty])</f>
        <v>0.21115007612128597</v>
      </c>
      <c r="K117">
        <v>41.951903430364403</v>
      </c>
      <c r="L117">
        <f>(Table2[[#This Row],[6M Return vs Nifty]]-AVERAGE(Table2[6M Return vs Nifty]))/_xlfn.STDEV.P(Table2[6M Return vs Nifty])</f>
        <v>1.3736844116334834</v>
      </c>
      <c r="M117">
        <v>-6.5486837229419104</v>
      </c>
      <c r="N117">
        <f>(Table2[[#This Row],[1W Return vs Nifty]]-AVERAGE(Table2[1W Return vs Nifty]))/_xlfn.STDEV.P(Table2[1W Return vs Nifty])</f>
        <v>-0.37238710052872775</v>
      </c>
      <c r="O117">
        <v>832.58</v>
      </c>
      <c r="P117">
        <v>799.27361187719396</v>
      </c>
      <c r="Q117">
        <v>620.86680465863196</v>
      </c>
      <c r="R117">
        <v>38.224916220609998</v>
      </c>
      <c r="S117" s="1">
        <f>(Table2[[#This Row],[Close Price]]-Table2[[#This Row],[20D EMA]])/Table2[[#This Row],[20D EMA]]</f>
        <v>-3.7630017535852461E-2</v>
      </c>
      <c r="T117" s="1">
        <f>(Table2[[#This Row],[Close Price]]-Table2[[#This Row],[50D EMA]])/Table2[[#This Row],[50D EMA]]</f>
        <v>2.472730355959392E-3</v>
      </c>
      <c r="U117" s="1">
        <f>(Table2[[#This Row],[Close Price]]-Table2[[#This Row],[200D EMA]])/Table2[[#This Row],[200D EMA]]</f>
        <v>0.290534449559672</v>
      </c>
      <c r="V117">
        <v>0.569804408465309</v>
      </c>
      <c r="W117">
        <v>777.8</v>
      </c>
      <c r="X117">
        <v>819.45</v>
      </c>
      <c r="Y117">
        <v>777.8</v>
      </c>
      <c r="Z117">
        <v>865</v>
      </c>
      <c r="AA117">
        <v>747.1</v>
      </c>
      <c r="AB117">
        <v>919.9</v>
      </c>
      <c r="AC117" s="1">
        <f>(Table2[[#This Row],[Close Price]]/Table2[[#This Row],[Day Low]])-1</f>
        <v>3.0149138596040181E-2</v>
      </c>
      <c r="AD117" s="1">
        <f>(Table2[[#This Row],[Day High]]/Table2[[#This Row],[Close Price]])-1</f>
        <v>2.2714508580343296E-2</v>
      </c>
      <c r="AE117" s="1">
        <f>(Table2[[#This Row],[Close Price]]/Table2[[#This Row],[Current Week Low]])-1</f>
        <v>3.0149138596040181E-2</v>
      </c>
      <c r="AF117" s="1">
        <f>(Table2[[#This Row],[Current Week High]]/Table2[[#This Row],[Close Price]])-1</f>
        <v>7.9563182527301102E-2</v>
      </c>
      <c r="AG117" s="1">
        <f>(Table2[[#This Row],[Close Price]]/Table2[[#This Row],[Current Month Low]])-1</f>
        <v>7.248025699370908E-2</v>
      </c>
      <c r="AH117" s="1">
        <f>(Table2[[#This Row],[Current Month High]]/Table2[[#This Row],[Close Price]])-1</f>
        <v>0.14808112324492972</v>
      </c>
      <c r="AI117">
        <v>19.750390015600601</v>
      </c>
      <c r="AJ117">
        <v>169.96293800538999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0.15</v>
      </c>
      <c r="AM117" t="s">
        <v>3156</v>
      </c>
      <c r="AN117">
        <v>-2.2999999999999998</v>
      </c>
      <c r="AO117" t="s">
        <v>3155</v>
      </c>
      <c r="AP117">
        <v>2.6065557265669E-2</v>
      </c>
      <c r="AQ117">
        <f>(Table2[[#This Row],[Sharpe Ratio]]-AVERAGE(Table2[Sharpe Ratio]))/_xlfn.STDEV.P(Table2[Sharpe Ratio])</f>
        <v>-0.39669485721251346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2.6752562130988484</v>
      </c>
      <c r="AS117">
        <f>_xlfn.RANK.AVG(Table2[[#This Row],[1Y Return vs Nifty Z-Score]],Table2[1Y Return vs Nifty Z-Score])</f>
        <v>40</v>
      </c>
      <c r="AT117">
        <f>_xlfn.RANK.AVG(Table2[[#This Row],[6M Return vs Nifty Z-Score]],Table2[6M Return vs Nifty Z-Score])</f>
        <v>59</v>
      </c>
      <c r="AU117">
        <f>_xlfn.RANK.AVG(Table2[[#This Row],[Sharpe Ratio Z-Score]],Table2[Sharpe Ratio Z-Score])</f>
        <v>436</v>
      </c>
      <c r="AV117">
        <f>(Table2[[#This Row],[Rank 1Y]]+Table2[[#This Row],[Rank 6M]]+Table2[[#This Row],[Rank Sharpe]])/3</f>
        <v>178.33333333333334</v>
      </c>
    </row>
    <row r="118" spans="1:48" x14ac:dyDescent="0.3">
      <c r="A118" t="s">
        <v>49</v>
      </c>
      <c r="B118" t="s">
        <v>50</v>
      </c>
      <c r="C118" t="s">
        <v>3114</v>
      </c>
      <c r="D118" t="s">
        <v>51</v>
      </c>
      <c r="E118">
        <v>443613.04260330001</v>
      </c>
      <c r="F118">
        <v>1848.9</v>
      </c>
      <c r="G118">
        <v>38.494732331944903</v>
      </c>
      <c r="H118">
        <f>(Table2[[#This Row],[1Y Return vs Nifty]]-AVERAGE(Table2[1Y Return vs Nifty]))/_xlfn.STDEV.P(Table2[1Y Return vs Nifty])</f>
        <v>0.24373574102236753</v>
      </c>
      <c r="I118">
        <v>4.6790327193368402</v>
      </c>
      <c r="J118">
        <f>(Table2[[#This Row],[1M Return vs Nifty]]-AVERAGE(Table2[1M Return vs Nifty]))/_xlfn.STDEV.P(Table2[1M Return vs Nifty])</f>
        <v>0.68381622933183539</v>
      </c>
      <c r="K118">
        <v>15.527977432575801</v>
      </c>
      <c r="L118">
        <f>(Table2[[#This Row],[6M Return vs Nifty]]-AVERAGE(Table2[6M Return vs Nifty]))/_xlfn.STDEV.P(Table2[6M Return vs Nifty])</f>
        <v>0.44046047404839112</v>
      </c>
      <c r="M118">
        <v>-2.58455374308316</v>
      </c>
      <c r="N118">
        <f>(Table2[[#This Row],[1W Return vs Nifty]]-AVERAGE(Table2[1W Return vs Nifty]))/_xlfn.STDEV.P(Table2[1W Return vs Nifty])</f>
        <v>0.42256715557709157</v>
      </c>
      <c r="O118">
        <v>1883.78</v>
      </c>
      <c r="P118">
        <v>1838.5106625711301</v>
      </c>
      <c r="Q118">
        <v>1615.3058977548901</v>
      </c>
      <c r="R118">
        <v>33.336646977339598</v>
      </c>
      <c r="S118" s="1">
        <f>(Table2[[#This Row],[Close Price]]-Table2[[#This Row],[20D EMA]])/Table2[[#This Row],[20D EMA]]</f>
        <v>-1.8515962585864527E-2</v>
      </c>
      <c r="T118" s="1">
        <f>(Table2[[#This Row],[Close Price]]-Table2[[#This Row],[50D EMA]])/Table2[[#This Row],[50D EMA]]</f>
        <v>5.6509530460599486E-3</v>
      </c>
      <c r="U118" s="1">
        <f>(Table2[[#This Row],[Close Price]]-Table2[[#This Row],[200D EMA]])/Table2[[#This Row],[200D EMA]]</f>
        <v>0.14461291980038077</v>
      </c>
      <c r="V118">
        <v>0.648306158498275</v>
      </c>
      <c r="W118">
        <v>1829.45</v>
      </c>
      <c r="X118">
        <v>1859.55</v>
      </c>
      <c r="Y118">
        <v>1829.45</v>
      </c>
      <c r="Z118">
        <v>1920.55</v>
      </c>
      <c r="AA118">
        <v>1829.45</v>
      </c>
      <c r="AB118">
        <v>1952.25</v>
      </c>
      <c r="AC118" s="1">
        <f>(Table2[[#This Row],[Close Price]]/Table2[[#This Row],[Day Low]])-1</f>
        <v>1.0631610593347718E-2</v>
      </c>
      <c r="AD118" s="1">
        <f>(Table2[[#This Row],[Day High]]/Table2[[#This Row],[Close Price]])-1</f>
        <v>5.7601817296770719E-3</v>
      </c>
      <c r="AE118" s="1">
        <f>(Table2[[#This Row],[Close Price]]/Table2[[#This Row],[Current Week Low]])-1</f>
        <v>1.0631610593347718E-2</v>
      </c>
      <c r="AF118" s="1">
        <f>(Table2[[#This Row],[Current Week High]]/Table2[[#This Row],[Close Price]])-1</f>
        <v>3.8752771918437956E-2</v>
      </c>
      <c r="AG118" s="1">
        <f>(Table2[[#This Row],[Close Price]]/Table2[[#This Row],[Current Month Low]])-1</f>
        <v>1.0631610593347718E-2</v>
      </c>
      <c r="AH118" s="1">
        <f>(Table2[[#This Row],[Current Month High]]/Table2[[#This Row],[Close Price]])-1</f>
        <v>5.5898101573908843E-2</v>
      </c>
      <c r="AI118">
        <v>6.0279084861268597</v>
      </c>
      <c r="AJ118">
        <v>73.061262694809699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0.03</v>
      </c>
      <c r="AM118" t="s">
        <v>3156</v>
      </c>
      <c r="AN118">
        <v>-3.56</v>
      </c>
      <c r="AO118" t="s">
        <v>3155</v>
      </c>
      <c r="AP118">
        <v>0.14309784677413601</v>
      </c>
      <c r="AQ118">
        <f>(Table2[[#This Row],[Sharpe Ratio]]-AVERAGE(Table2[Sharpe Ratio]))/_xlfn.STDEV.P(Table2[Sharpe Ratio])</f>
        <v>0.98295729212440852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2.7735368921040942</v>
      </c>
      <c r="AS118">
        <f>_xlfn.RANK.AVG(Table2[[#This Row],[1Y Return vs Nifty Z-Score]],Table2[1Y Return vs Nifty Z-Score])</f>
        <v>229</v>
      </c>
      <c r="AT118">
        <f>_xlfn.RANK.AVG(Table2[[#This Row],[6M Return vs Nifty Z-Score]],Table2[6M Return vs Nifty Z-Score])</f>
        <v>193</v>
      </c>
      <c r="AU118">
        <f>_xlfn.RANK.AVG(Table2[[#This Row],[Sharpe Ratio Z-Score]],Table2[Sharpe Ratio Z-Score])</f>
        <v>114</v>
      </c>
      <c r="AV118">
        <f>(Table2[[#This Row],[Rank 1Y]]+Table2[[#This Row],[Rank 6M]]+Table2[[#This Row],[Rank Sharpe]])/3</f>
        <v>178.66666666666666</v>
      </c>
    </row>
    <row r="119" spans="1:48" x14ac:dyDescent="0.3">
      <c r="A119" t="s">
        <v>389</v>
      </c>
      <c r="B119" t="s">
        <v>390</v>
      </c>
      <c r="C119" t="s">
        <v>3121</v>
      </c>
      <c r="D119" t="s">
        <v>280</v>
      </c>
      <c r="E119">
        <v>58387.812376950002</v>
      </c>
      <c r="F119">
        <v>5183.8500000000004</v>
      </c>
      <c r="G119">
        <v>52.208947673964602</v>
      </c>
      <c r="H119">
        <f>(Table2[[#This Row],[1Y Return vs Nifty]]-AVERAGE(Table2[1Y Return vs Nifty]))/_xlfn.STDEV.P(Table2[1Y Return vs Nifty])</f>
        <v>0.47817265612009535</v>
      </c>
      <c r="I119">
        <v>1.63894519202478</v>
      </c>
      <c r="J119">
        <f>(Table2[[#This Row],[1M Return vs Nifty]]-AVERAGE(Table2[1M Return vs Nifty]))/_xlfn.STDEV.P(Table2[1M Return vs Nifty])</f>
        <v>0.33407814322193574</v>
      </c>
      <c r="K119">
        <v>7.9338966213201303</v>
      </c>
      <c r="L119">
        <f>(Table2[[#This Row],[6M Return vs Nifty]]-AVERAGE(Table2[6M Return vs Nifty]))/_xlfn.STDEV.P(Table2[6M Return vs Nifty])</f>
        <v>0.17225740696394223</v>
      </c>
      <c r="M119">
        <v>-1.9442172648043801</v>
      </c>
      <c r="N119">
        <f>(Table2[[#This Row],[1W Return vs Nifty]]-AVERAGE(Table2[1W Return vs Nifty]))/_xlfn.STDEV.P(Table2[1W Return vs Nifty])</f>
        <v>0.55097823476316443</v>
      </c>
      <c r="O119">
        <v>5099.87</v>
      </c>
      <c r="P119">
        <v>4976.6432852340104</v>
      </c>
      <c r="Q119">
        <v>4455.5963244676404</v>
      </c>
      <c r="R119">
        <v>55.394392749787997</v>
      </c>
      <c r="S119" s="1">
        <f>(Table2[[#This Row],[Close Price]]-Table2[[#This Row],[20D EMA]])/Table2[[#This Row],[20D EMA]]</f>
        <v>1.6467086415928343E-2</v>
      </c>
      <c r="T119" s="1">
        <f>(Table2[[#This Row],[Close Price]]-Table2[[#This Row],[50D EMA]])/Table2[[#This Row],[50D EMA]]</f>
        <v>4.1635838232726936E-2</v>
      </c>
      <c r="U119" s="1">
        <f>(Table2[[#This Row],[Close Price]]-Table2[[#This Row],[200D EMA]])/Table2[[#This Row],[200D EMA]]</f>
        <v>0.16344696029422559</v>
      </c>
      <c r="V119">
        <v>0.38933726780308098</v>
      </c>
      <c r="W119">
        <v>4980.05</v>
      </c>
      <c r="X119">
        <v>5218</v>
      </c>
      <c r="Y119">
        <v>4960.95</v>
      </c>
      <c r="Z119">
        <v>5218</v>
      </c>
      <c r="AA119">
        <v>4809</v>
      </c>
      <c r="AB119">
        <v>5318.15</v>
      </c>
      <c r="AC119" s="1">
        <f>(Table2[[#This Row],[Close Price]]/Table2[[#This Row],[Day Low]])-1</f>
        <v>4.0923283902772001E-2</v>
      </c>
      <c r="AD119" s="1">
        <f>(Table2[[#This Row],[Day High]]/Table2[[#This Row],[Close Price]])-1</f>
        <v>6.587767778774456E-3</v>
      </c>
      <c r="AE119" s="1">
        <f>(Table2[[#This Row],[Close Price]]/Table2[[#This Row],[Current Week Low]])-1</f>
        <v>4.4930910410304614E-2</v>
      </c>
      <c r="AF119" s="1">
        <f>(Table2[[#This Row],[Current Week High]]/Table2[[#This Row],[Close Price]])-1</f>
        <v>6.587767778774456E-3</v>
      </c>
      <c r="AG119" s="1">
        <f>(Table2[[#This Row],[Close Price]]/Table2[[#This Row],[Current Month Low]])-1</f>
        <v>7.794759825327513E-2</v>
      </c>
      <c r="AH119" s="1">
        <f>(Table2[[#This Row],[Current Month High]]/Table2[[#This Row],[Close Price]])-1</f>
        <v>2.5907385437464292E-2</v>
      </c>
      <c r="AI119">
        <v>12.656616221534099</v>
      </c>
      <c r="AJ119">
        <v>107.33326667333201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0.19</v>
      </c>
      <c r="AM119" t="s">
        <v>3156</v>
      </c>
      <c r="AN119">
        <v>1.94</v>
      </c>
      <c r="AO119" t="s">
        <v>3156</v>
      </c>
      <c r="AP119">
        <v>0.153058162155118</v>
      </c>
      <c r="AQ119">
        <f>(Table2[[#This Row],[Sharpe Ratio]]-AVERAGE(Table2[Sharpe Ratio]))/_xlfn.STDEV.P(Table2[Sharpe Ratio])</f>
        <v>1.1003759171992535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2.6358623582683913</v>
      </c>
      <c r="AS119">
        <f>_xlfn.RANK.AVG(Table2[[#This Row],[1Y Return vs Nifty Z-Score]],Table2[1Y Return vs Nifty Z-Score])</f>
        <v>170</v>
      </c>
      <c r="AT119">
        <f>_xlfn.RANK.AVG(Table2[[#This Row],[6M Return vs Nifty Z-Score]],Table2[6M Return vs Nifty Z-Score])</f>
        <v>267</v>
      </c>
      <c r="AU119">
        <f>_xlfn.RANK.AVG(Table2[[#This Row],[Sharpe Ratio Z-Score]],Table2[Sharpe Ratio Z-Score])</f>
        <v>100</v>
      </c>
      <c r="AV119">
        <f>(Table2[[#This Row],[Rank 1Y]]+Table2[[#This Row],[Rank 6M]]+Table2[[#This Row],[Rank Sharpe]])/3</f>
        <v>179</v>
      </c>
    </row>
    <row r="120" spans="1:48" x14ac:dyDescent="0.3">
      <c r="A120" t="s">
        <v>1253</v>
      </c>
      <c r="B120" t="s">
        <v>1254</v>
      </c>
      <c r="C120" t="s">
        <v>3119</v>
      </c>
      <c r="D120" t="s">
        <v>192</v>
      </c>
      <c r="E120">
        <v>8855.5854597800007</v>
      </c>
      <c r="F120">
        <v>2185.5500000000002</v>
      </c>
      <c r="G120">
        <v>115.839639302523</v>
      </c>
      <c r="H120">
        <f>(Table2[[#This Row],[1Y Return vs Nifty]]-AVERAGE(Table2[1Y Return vs Nifty]))/_xlfn.STDEV.P(Table2[1Y Return vs Nifty])</f>
        <v>1.5659040850723516</v>
      </c>
      <c r="I120">
        <v>25.888829677528499</v>
      </c>
      <c r="J120">
        <f>(Table2[[#This Row],[1M Return vs Nifty]]-AVERAGE(Table2[1M Return vs Nifty]))/_xlfn.STDEV.P(Table2[1M Return vs Nifty])</f>
        <v>3.1238360407009336</v>
      </c>
      <c r="K120">
        <v>21.980548039784999</v>
      </c>
      <c r="L120">
        <f>(Table2[[#This Row],[6M Return vs Nifty]]-AVERAGE(Table2[6M Return vs Nifty]))/_xlfn.STDEV.P(Table2[6M Return vs Nifty])</f>
        <v>0.66834838707499999</v>
      </c>
      <c r="M120">
        <v>6.1693148746655897</v>
      </c>
      <c r="N120">
        <f>(Table2[[#This Row],[1W Return vs Nifty]]-AVERAGE(Table2[1W Return vs Nifty]))/_xlfn.STDEV.P(Table2[1W Return vs Nifty])</f>
        <v>2.1780406517611128</v>
      </c>
      <c r="O120">
        <v>2045.87</v>
      </c>
      <c r="P120">
        <v>1944.5227466213501</v>
      </c>
      <c r="Q120">
        <v>1619.54962532994</v>
      </c>
      <c r="R120">
        <v>60.292392902376903</v>
      </c>
      <c r="S120" s="1">
        <f>(Table2[[#This Row],[Close Price]]-Table2[[#This Row],[20D EMA]])/Table2[[#This Row],[20D EMA]]</f>
        <v>6.8274132765034093E-2</v>
      </c>
      <c r="T120" s="1">
        <f>(Table2[[#This Row],[Close Price]]-Table2[[#This Row],[50D EMA]])/Table2[[#This Row],[50D EMA]]</f>
        <v>0.123951881662192</v>
      </c>
      <c r="U120" s="1">
        <f>(Table2[[#This Row],[Close Price]]-Table2[[#This Row],[200D EMA]])/Table2[[#This Row],[200D EMA]]</f>
        <v>0.34948010596140439</v>
      </c>
      <c r="V120">
        <v>2.27175420631893</v>
      </c>
      <c r="W120">
        <v>2175</v>
      </c>
      <c r="X120">
        <v>2281.9499999999998</v>
      </c>
      <c r="Y120">
        <v>2126</v>
      </c>
      <c r="Z120">
        <v>2359.9</v>
      </c>
      <c r="AA120">
        <v>1698</v>
      </c>
      <c r="AB120">
        <v>2359.9</v>
      </c>
      <c r="AC120" s="1">
        <f>(Table2[[#This Row],[Close Price]]/Table2[[#This Row],[Day Low]])-1</f>
        <v>4.8505747126437182E-3</v>
      </c>
      <c r="AD120" s="1">
        <f>(Table2[[#This Row],[Day High]]/Table2[[#This Row],[Close Price]])-1</f>
        <v>4.410789046235486E-2</v>
      </c>
      <c r="AE120" s="1">
        <f>(Table2[[#This Row],[Close Price]]/Table2[[#This Row],[Current Week Low]])-1</f>
        <v>2.8010348071495939E-2</v>
      </c>
      <c r="AF120" s="1">
        <f>(Table2[[#This Row],[Current Week High]]/Table2[[#This Row],[Close Price]])-1</f>
        <v>7.9773969938916833E-2</v>
      </c>
      <c r="AG120" s="1">
        <f>(Table2[[#This Row],[Close Price]]/Table2[[#This Row],[Current Month Low]])-1</f>
        <v>0.28713191990577158</v>
      </c>
      <c r="AH120" s="1">
        <f>(Table2[[#This Row],[Current Month High]]/Table2[[#This Row],[Close Price]])-1</f>
        <v>7.9773969938916833E-2</v>
      </c>
      <c r="AI120">
        <v>7.9773969938916798</v>
      </c>
      <c r="AJ120">
        <v>157.123529411764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0.11</v>
      </c>
      <c r="AM120" t="s">
        <v>3156</v>
      </c>
      <c r="AN120">
        <v>21.47</v>
      </c>
      <c r="AO120" t="s">
        <v>3156</v>
      </c>
      <c r="AP120">
        <v>5.4192861931207002E-2</v>
      </c>
      <c r="AQ120">
        <f>(Table2[[#This Row],[Sharpe Ratio]]-AVERAGE(Table2[Sharpe Ratio]))/_xlfn.STDEV.P(Table2[Sharpe Ratio])</f>
        <v>-6.5112039343634451E-2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7.4710171252657629</v>
      </c>
      <c r="AS120">
        <f>_xlfn.RANK.AVG(Table2[[#This Row],[1Y Return vs Nifty Z-Score]],Table2[1Y Return vs Nifty Z-Score])</f>
        <v>50</v>
      </c>
      <c r="AT120">
        <f>_xlfn.RANK.AVG(Table2[[#This Row],[6M Return vs Nifty Z-Score]],Table2[6M Return vs Nifty Z-Score])</f>
        <v>137</v>
      </c>
      <c r="AU120">
        <f>_xlfn.RANK.AVG(Table2[[#This Row],[Sharpe Ratio Z-Score]],Table2[Sharpe Ratio Z-Score])</f>
        <v>352</v>
      </c>
      <c r="AV120">
        <f>(Table2[[#This Row],[Rank 1Y]]+Table2[[#This Row],[Rank 6M]]+Table2[[#This Row],[Rank Sharpe]])/3</f>
        <v>179.66666666666666</v>
      </c>
    </row>
    <row r="121" spans="1:48" x14ac:dyDescent="0.3">
      <c r="A121" t="s">
        <v>278</v>
      </c>
      <c r="B121" t="s">
        <v>279</v>
      </c>
      <c r="C121" t="s">
        <v>3121</v>
      </c>
      <c r="D121" t="s">
        <v>280</v>
      </c>
      <c r="E121">
        <v>94167.611999999994</v>
      </c>
      <c r="F121">
        <v>3397.1</v>
      </c>
      <c r="G121">
        <v>73.270362614384595</v>
      </c>
      <c r="H121">
        <f>(Table2[[#This Row],[1Y Return vs Nifty]]-AVERAGE(Table2[1Y Return vs Nifty]))/_xlfn.STDEV.P(Table2[1Y Return vs Nifty])</f>
        <v>0.8382058788081459</v>
      </c>
      <c r="I121">
        <v>-5.69794168390992</v>
      </c>
      <c r="J121">
        <f>(Table2[[#This Row],[1M Return vs Nifty]]-AVERAGE(Table2[1M Return vs Nifty]))/_xlfn.STDEV.P(Table2[1M Return vs Nifty])</f>
        <v>-0.50997280956855862</v>
      </c>
      <c r="K121">
        <v>-4.2044247521403504</v>
      </c>
      <c r="L121">
        <f>(Table2[[#This Row],[6M Return vs Nifty]]-AVERAGE(Table2[6M Return vs Nifty]))/_xlfn.STDEV.P(Table2[6M Return vs Nifty])</f>
        <v>-0.25643634841374419</v>
      </c>
      <c r="M121">
        <v>-9.2904379112674196</v>
      </c>
      <c r="N121">
        <f>(Table2[[#This Row],[1W Return vs Nifty]]-AVERAGE(Table2[1W Return vs Nifty]))/_xlfn.STDEV.P(Table2[1W Return vs Nifty])</f>
        <v>-0.92220992982025918</v>
      </c>
      <c r="O121">
        <v>3647.3</v>
      </c>
      <c r="P121">
        <v>3706.7867642274</v>
      </c>
      <c r="Q121">
        <v>3309.5547034326401</v>
      </c>
      <c r="R121">
        <v>26.8211232928209</v>
      </c>
      <c r="S121" s="1">
        <f>(Table2[[#This Row],[Close Price]]-Table2[[#This Row],[20D EMA]])/Table2[[#This Row],[20D EMA]]</f>
        <v>-6.859868944150474E-2</v>
      </c>
      <c r="T121" s="1">
        <f>(Table2[[#This Row],[Close Price]]-Table2[[#This Row],[50D EMA]])/Table2[[#This Row],[50D EMA]]</f>
        <v>-8.3545880549713153E-2</v>
      </c>
      <c r="U121" s="1">
        <f>(Table2[[#This Row],[Close Price]]-Table2[[#This Row],[200D EMA]])/Table2[[#This Row],[200D EMA]]</f>
        <v>2.6452288725295481E-2</v>
      </c>
      <c r="V121">
        <v>0.84379233090644001</v>
      </c>
      <c r="W121">
        <v>3355.55</v>
      </c>
      <c r="X121">
        <v>3459.85</v>
      </c>
      <c r="Y121">
        <v>3355.55</v>
      </c>
      <c r="Z121">
        <v>3738.35</v>
      </c>
      <c r="AA121">
        <v>3355.55</v>
      </c>
      <c r="AB121">
        <v>3891.7</v>
      </c>
      <c r="AC121" s="1">
        <f>(Table2[[#This Row],[Close Price]]/Table2[[#This Row],[Day Low]])-1</f>
        <v>1.2382470831905357E-2</v>
      </c>
      <c r="AD121" s="1">
        <f>(Table2[[#This Row],[Day High]]/Table2[[#This Row],[Close Price]])-1</f>
        <v>1.847163757322412E-2</v>
      </c>
      <c r="AE121" s="1">
        <f>(Table2[[#This Row],[Close Price]]/Table2[[#This Row],[Current Week Low]])-1</f>
        <v>1.2382470831905357E-2</v>
      </c>
      <c r="AF121" s="1">
        <f>(Table2[[#This Row],[Current Week High]]/Table2[[#This Row],[Close Price]])-1</f>
        <v>0.10045332783845051</v>
      </c>
      <c r="AG121" s="1">
        <f>(Table2[[#This Row],[Close Price]]/Table2[[#This Row],[Current Month Low]])-1</f>
        <v>1.2382470831905357E-2</v>
      </c>
      <c r="AH121" s="1">
        <f>(Table2[[#This Row],[Current Month High]]/Table2[[#This Row],[Close Price]])-1</f>
        <v>0.14559477201142146</v>
      </c>
      <c r="AI121">
        <v>22.807688911130001</v>
      </c>
      <c r="AJ121">
        <v>104.76176124890701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-0.03</v>
      </c>
      <c r="AM121" t="s">
        <v>3155</v>
      </c>
      <c r="AN121">
        <v>-8.39</v>
      </c>
      <c r="AO121" t="s">
        <v>3155</v>
      </c>
      <c r="AP121">
        <v>0.20814797041117999</v>
      </c>
      <c r="AQ121">
        <f>(Table2[[#This Row],[Sharpe Ratio]]-AVERAGE(Table2[Sharpe Ratio]))/_xlfn.STDEV.P(Table2[Sharpe Ratio])</f>
        <v>1.7498101262218504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112</v>
      </c>
      <c r="AT121">
        <f>_xlfn.RANK.AVG(Table2[[#This Row],[6M Return vs Nifty Z-Score]],Table2[6M Return vs Nifty Z-Score])</f>
        <v>405</v>
      </c>
      <c r="AU121">
        <f>_xlfn.RANK.AVG(Table2[[#This Row],[Sharpe Ratio Z-Score]],Table2[Sharpe Ratio Z-Score])</f>
        <v>23</v>
      </c>
      <c r="AV121">
        <f>(Table2[[#This Row],[Rank 1Y]]+Table2[[#This Row],[Rank 6M]]+Table2[[#This Row],[Rank Sharpe]])/3</f>
        <v>180</v>
      </c>
    </row>
    <row r="122" spans="1:48" x14ac:dyDescent="0.3">
      <c r="A122" t="s">
        <v>314</v>
      </c>
      <c r="B122" t="s">
        <v>315</v>
      </c>
      <c r="C122" t="s">
        <v>3108</v>
      </c>
      <c r="D122" t="s">
        <v>18</v>
      </c>
      <c r="E122">
        <v>86123.616375575002</v>
      </c>
      <c r="F122">
        <v>404.75</v>
      </c>
      <c r="G122">
        <v>120.207209628546</v>
      </c>
      <c r="H122">
        <f>(Table2[[#This Row],[1Y Return vs Nifty]]-AVERAGE(Table2[1Y Return vs Nifty]))/_xlfn.STDEV.P(Table2[1Y Return vs Nifty])</f>
        <v>1.6405652806398421</v>
      </c>
      <c r="I122">
        <v>4.2236433906901096</v>
      </c>
      <c r="J122">
        <f>(Table2[[#This Row],[1M Return vs Nifty]]-AVERAGE(Table2[1M Return vs Nifty]))/_xlfn.STDEV.P(Table2[1M Return vs Nifty])</f>
        <v>0.63142727973583546</v>
      </c>
      <c r="K122">
        <v>15.6497896548425</v>
      </c>
      <c r="L122">
        <f>(Table2[[#This Row],[6M Return vs Nifty]]-AVERAGE(Table2[6M Return vs Nifty]))/_xlfn.STDEV.P(Table2[6M Return vs Nifty])</f>
        <v>0.44476256306117568</v>
      </c>
      <c r="M122">
        <v>-6.8818306007947196</v>
      </c>
      <c r="N122">
        <f>(Table2[[#This Row],[1W Return vs Nifty]]-AVERAGE(Table2[1W Return vs Nifty]))/_xlfn.STDEV.P(Table2[1W Return vs Nifty])</f>
        <v>-0.43919533582955234</v>
      </c>
      <c r="O122">
        <v>411.9</v>
      </c>
      <c r="P122">
        <v>405.67181210836702</v>
      </c>
      <c r="Q122">
        <v>351.15015173170599</v>
      </c>
      <c r="R122">
        <v>43.604642985698803</v>
      </c>
      <c r="S122" s="1">
        <f>(Table2[[#This Row],[Close Price]]-Table2[[#This Row],[20D EMA]])/Table2[[#This Row],[20D EMA]]</f>
        <v>-1.7358582180140757E-2</v>
      </c>
      <c r="T122" s="1">
        <f>(Table2[[#This Row],[Close Price]]-Table2[[#This Row],[50D EMA]])/Table2[[#This Row],[50D EMA]]</f>
        <v>-2.2723099827324897E-3</v>
      </c>
      <c r="U122" s="1">
        <f>(Table2[[#This Row],[Close Price]]-Table2[[#This Row],[200D EMA]])/Table2[[#This Row],[200D EMA]]</f>
        <v>0.15264082331721909</v>
      </c>
      <c r="V122">
        <v>0.78083932241304099</v>
      </c>
      <c r="W122">
        <v>393.45</v>
      </c>
      <c r="X122">
        <v>405.4</v>
      </c>
      <c r="Y122">
        <v>393.45</v>
      </c>
      <c r="Z122">
        <v>436.3</v>
      </c>
      <c r="AA122">
        <v>381.5</v>
      </c>
      <c r="AB122">
        <v>446.05</v>
      </c>
      <c r="AC122" s="1">
        <f>(Table2[[#This Row],[Close Price]]/Table2[[#This Row],[Day Low]])-1</f>
        <v>2.8720294827805359E-2</v>
      </c>
      <c r="AD122" s="1">
        <f>(Table2[[#This Row],[Day High]]/Table2[[#This Row],[Close Price]])-1</f>
        <v>1.6059295861643452E-3</v>
      </c>
      <c r="AE122" s="1">
        <f>(Table2[[#This Row],[Close Price]]/Table2[[#This Row],[Current Week Low]])-1</f>
        <v>2.8720294827805359E-2</v>
      </c>
      <c r="AF122" s="1">
        <f>(Table2[[#This Row],[Current Week High]]/Table2[[#This Row],[Close Price]])-1</f>
        <v>7.7949351451513271E-2</v>
      </c>
      <c r="AG122" s="1">
        <f>(Table2[[#This Row],[Close Price]]/Table2[[#This Row],[Current Month Low]])-1</f>
        <v>6.0943643512450851E-2</v>
      </c>
      <c r="AH122" s="1">
        <f>(Table2[[#This Row],[Current Month High]]/Table2[[#This Row],[Close Price]])-1</f>
        <v>0.10203829524397778</v>
      </c>
      <c r="AI122">
        <v>12.946263125386</v>
      </c>
      <c r="AJ122">
        <v>153.81479933110299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0.11</v>
      </c>
      <c r="AM122" t="s">
        <v>3156</v>
      </c>
      <c r="AN122">
        <v>3.72</v>
      </c>
      <c r="AO122" t="s">
        <v>3156</v>
      </c>
      <c r="AP122">
        <v>7.2758277632241006E-2</v>
      </c>
      <c r="AQ122">
        <f>(Table2[[#This Row],[Sharpe Ratio]]-AVERAGE(Table2[Sharpe Ratio]))/_xlfn.STDEV.P(Table2[Sharpe Ratio])</f>
        <v>0.15374906115130121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2.4313088487586021</v>
      </c>
      <c r="AS122">
        <f>_xlfn.RANK.AVG(Table2[[#This Row],[1Y Return vs Nifty Z-Score]],Table2[1Y Return vs Nifty Z-Score])</f>
        <v>48</v>
      </c>
      <c r="AT122">
        <f>_xlfn.RANK.AVG(Table2[[#This Row],[6M Return vs Nifty Z-Score]],Table2[6M Return vs Nifty Z-Score])</f>
        <v>191</v>
      </c>
      <c r="AU122">
        <f>_xlfn.RANK.AVG(Table2[[#This Row],[Sharpe Ratio Z-Score]],Table2[Sharpe Ratio Z-Score])</f>
        <v>301</v>
      </c>
      <c r="AV122">
        <f>(Table2[[#This Row],[Rank 1Y]]+Table2[[#This Row],[Rank 6M]]+Table2[[#This Row],[Rank Sharpe]])/3</f>
        <v>180</v>
      </c>
    </row>
    <row r="123" spans="1:48" x14ac:dyDescent="0.3">
      <c r="A123" t="s">
        <v>1279</v>
      </c>
      <c r="B123" t="s">
        <v>1280</v>
      </c>
      <c r="C123" t="s">
        <v>3121</v>
      </c>
      <c r="D123" t="s">
        <v>280</v>
      </c>
      <c r="E123">
        <v>8664.2942034560001</v>
      </c>
      <c r="F123">
        <v>74.56</v>
      </c>
      <c r="G123">
        <v>49.623018550694198</v>
      </c>
      <c r="H123">
        <f>(Table2[[#This Row],[1Y Return vs Nifty]]-AVERAGE(Table2[1Y Return vs Nifty]))/_xlfn.STDEV.P(Table2[1Y Return vs Nifty])</f>
        <v>0.43396763007945827</v>
      </c>
      <c r="I123">
        <v>2.5729313693929798</v>
      </c>
      <c r="J123">
        <f>(Table2[[#This Row],[1M Return vs Nifty]]-AVERAGE(Table2[1M Return vs Nifty]))/_xlfn.STDEV.P(Table2[1M Return vs Nifty])</f>
        <v>0.44152588450939417</v>
      </c>
      <c r="K123">
        <v>5.0918927318949203</v>
      </c>
      <c r="L123">
        <f>(Table2[[#This Row],[6M Return vs Nifty]]-AVERAGE(Table2[6M Return vs Nifty]))/_xlfn.STDEV.P(Table2[6M Return vs Nifty])</f>
        <v>7.188526466595424E-2</v>
      </c>
      <c r="M123">
        <v>-6.2253094636927298</v>
      </c>
      <c r="N123">
        <f>(Table2[[#This Row],[1W Return vs Nifty]]-AVERAGE(Table2[1W Return vs Nifty]))/_xlfn.STDEV.P(Table2[1W Return vs Nifty])</f>
        <v>-0.30753863566724948</v>
      </c>
      <c r="O123">
        <v>77.98</v>
      </c>
      <c r="P123">
        <v>78.091345594553601</v>
      </c>
      <c r="Q123">
        <v>67.219090121993105</v>
      </c>
      <c r="R123">
        <v>32.991820713180701</v>
      </c>
      <c r="S123" s="1">
        <f>(Table2[[#This Row],[Close Price]]-Table2[[#This Row],[20D EMA]])/Table2[[#This Row],[20D EMA]]</f>
        <v>-4.3857399333162371E-2</v>
      </c>
      <c r="T123" s="1">
        <f>(Table2[[#This Row],[Close Price]]-Table2[[#This Row],[50D EMA]])/Table2[[#This Row],[50D EMA]]</f>
        <v>-4.5220703621732562E-2</v>
      </c>
      <c r="U123" s="1">
        <f>(Table2[[#This Row],[Close Price]]-Table2[[#This Row],[200D EMA]])/Table2[[#This Row],[200D EMA]]</f>
        <v>0.109208706405936</v>
      </c>
      <c r="V123">
        <v>0.88200324764733395</v>
      </c>
      <c r="W123">
        <v>74.37</v>
      </c>
      <c r="X123">
        <v>75.95</v>
      </c>
      <c r="Y123">
        <v>73.11</v>
      </c>
      <c r="Z123">
        <v>83</v>
      </c>
      <c r="AA123">
        <v>70.63</v>
      </c>
      <c r="AB123">
        <v>83.6</v>
      </c>
      <c r="AC123" s="1">
        <f>(Table2[[#This Row],[Close Price]]/Table2[[#This Row],[Day Low]])-1</f>
        <v>2.5547935995697824E-3</v>
      </c>
      <c r="AD123" s="1">
        <f>(Table2[[#This Row],[Day High]]/Table2[[#This Row],[Close Price]])-1</f>
        <v>1.864270386266087E-2</v>
      </c>
      <c r="AE123" s="1">
        <f>(Table2[[#This Row],[Close Price]]/Table2[[#This Row],[Current Week Low]])-1</f>
        <v>1.9833128163041946E-2</v>
      </c>
      <c r="AF123" s="1">
        <f>(Table2[[#This Row],[Current Week High]]/Table2[[#This Row],[Close Price]])-1</f>
        <v>0.1131974248927039</v>
      </c>
      <c r="AG123" s="1">
        <f>(Table2[[#This Row],[Close Price]]/Table2[[#This Row],[Current Month Low]])-1</f>
        <v>5.5642078436924924E-2</v>
      </c>
      <c r="AH123" s="1">
        <f>(Table2[[#This Row],[Current Month High]]/Table2[[#This Row],[Close Price]])-1</f>
        <v>0.12124463519313289</v>
      </c>
      <c r="AI123">
        <v>25.2682403433476</v>
      </c>
      <c r="AJ123">
        <v>88.282828282828206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-0.02</v>
      </c>
      <c r="AM123" t="s">
        <v>3155</v>
      </c>
      <c r="AN123">
        <v>-0.98</v>
      </c>
      <c r="AO123" t="s">
        <v>3155</v>
      </c>
      <c r="AP123">
        <v>0.18742682484576501</v>
      </c>
      <c r="AQ123">
        <f>(Table2[[#This Row],[Sharpe Ratio]]-AVERAGE(Table2[Sharpe Ratio]))/_xlfn.STDEV.P(Table2[Sharpe Ratio])</f>
        <v>1.5055358909991023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184</v>
      </c>
      <c r="AT123">
        <f>_xlfn.RANK.AVG(Table2[[#This Row],[6M Return vs Nifty Z-Score]],Table2[6M Return vs Nifty Z-Score])</f>
        <v>307</v>
      </c>
      <c r="AU123">
        <f>_xlfn.RANK.AVG(Table2[[#This Row],[Sharpe Ratio Z-Score]],Table2[Sharpe Ratio Z-Score])</f>
        <v>49</v>
      </c>
      <c r="AV123">
        <f>(Table2[[#This Row],[Rank 1Y]]+Table2[[#This Row],[Rank 6M]]+Table2[[#This Row],[Rank Sharpe]])/3</f>
        <v>180</v>
      </c>
    </row>
    <row r="124" spans="1:48" x14ac:dyDescent="0.3">
      <c r="A124" t="s">
        <v>190</v>
      </c>
      <c r="B124" t="s">
        <v>191</v>
      </c>
      <c r="C124" t="s">
        <v>3116</v>
      </c>
      <c r="D124" t="s">
        <v>192</v>
      </c>
      <c r="E124">
        <v>135399.42597428101</v>
      </c>
      <c r="F124">
        <v>192.43</v>
      </c>
      <c r="G124">
        <v>82.735362160133704</v>
      </c>
      <c r="H124">
        <f>(Table2[[#This Row],[1Y Return vs Nifty]]-AVERAGE(Table2[1Y Return vs Nifty]))/_xlfn.STDEV.P(Table2[1Y Return vs Nifty])</f>
        <v>1.0000048034690467</v>
      </c>
      <c r="I124">
        <v>0.79990512422767501</v>
      </c>
      <c r="J124">
        <f>(Table2[[#This Row],[1M Return vs Nifty]]-AVERAGE(Table2[1M Return vs Nifty]))/_xlfn.STDEV.P(Table2[1M Return vs Nifty])</f>
        <v>0.23755320279025907</v>
      </c>
      <c r="K124">
        <v>42.724862418348899</v>
      </c>
      <c r="L124">
        <f>(Table2[[#This Row],[6M Return vs Nifty]]-AVERAGE(Table2[6M Return vs Nifty]))/_xlfn.STDEV.P(Table2[6M Return vs Nifty])</f>
        <v>1.400983300921133</v>
      </c>
      <c r="M124">
        <v>-2.67507326665464</v>
      </c>
      <c r="N124">
        <f>(Table2[[#This Row],[1W Return vs Nifty]]-AVERAGE(Table2[1W Return vs Nifty]))/_xlfn.STDEV.P(Table2[1W Return vs Nifty])</f>
        <v>0.40441465278595379</v>
      </c>
      <c r="O124">
        <v>202.23</v>
      </c>
      <c r="P124">
        <v>198.62480015233601</v>
      </c>
      <c r="Q124">
        <v>164.11478224669099</v>
      </c>
      <c r="R124">
        <v>32.262969890554402</v>
      </c>
      <c r="S124" s="1">
        <f>(Table2[[#This Row],[Close Price]]-Table2[[#This Row],[20D EMA]])/Table2[[#This Row],[20D EMA]]</f>
        <v>-4.8459674627898845E-2</v>
      </c>
      <c r="T124" s="1">
        <f>(Table2[[#This Row],[Close Price]]-Table2[[#This Row],[50D EMA]])/Table2[[#This Row],[50D EMA]]</f>
        <v>-3.1188452537572731E-2</v>
      </c>
      <c r="U124" s="1">
        <f>(Table2[[#This Row],[Close Price]]-Table2[[#This Row],[200D EMA]])/Table2[[#This Row],[200D EMA]]</f>
        <v>0.17253301235684348</v>
      </c>
      <c r="V124">
        <v>0.67744063906673102</v>
      </c>
      <c r="W124">
        <v>190.99</v>
      </c>
      <c r="X124">
        <v>200.29</v>
      </c>
      <c r="Y124">
        <v>190.99</v>
      </c>
      <c r="Z124">
        <v>206.66</v>
      </c>
      <c r="AA124">
        <v>190.99</v>
      </c>
      <c r="AB124">
        <v>215.87</v>
      </c>
      <c r="AC124" s="1">
        <f>(Table2[[#This Row],[Close Price]]/Table2[[#This Row],[Day Low]])-1</f>
        <v>7.539661762395955E-3</v>
      </c>
      <c r="AD124" s="1">
        <f>(Table2[[#This Row],[Day High]]/Table2[[#This Row],[Close Price]])-1</f>
        <v>4.0846021930052379E-2</v>
      </c>
      <c r="AE124" s="1">
        <f>(Table2[[#This Row],[Close Price]]/Table2[[#This Row],[Current Week Low]])-1</f>
        <v>7.539661762395955E-3</v>
      </c>
      <c r="AF124" s="1">
        <f>(Table2[[#This Row],[Current Week High]]/Table2[[#This Row],[Close Price]])-1</f>
        <v>7.3948968456061914E-2</v>
      </c>
      <c r="AG124" s="1">
        <f>(Table2[[#This Row],[Close Price]]/Table2[[#This Row],[Current Month Low]])-1</f>
        <v>7.539661762395955E-3</v>
      </c>
      <c r="AH124" s="1">
        <f>(Table2[[#This Row],[Current Month High]]/Table2[[#This Row],[Close Price]])-1</f>
        <v>0.12181052850387153</v>
      </c>
      <c r="AI124">
        <v>12.763082679415801</v>
      </c>
      <c r="AJ124">
        <v>121.693548387096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0.11</v>
      </c>
      <c r="AM124" t="s">
        <v>3156</v>
      </c>
      <c r="AN124">
        <v>-5.58</v>
      </c>
      <c r="AO124" t="s">
        <v>3155</v>
      </c>
      <c r="AP124">
        <v>4.5426689667898E-2</v>
      </c>
      <c r="AQ124">
        <f>(Table2[[#This Row],[Sharpe Ratio]]-AVERAGE(Table2[Sharpe Ratio]))/_xlfn.STDEV.P(Table2[Sharpe Ratio])</f>
        <v>-0.16845333477011573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2.8745026251962771</v>
      </c>
      <c r="AS124">
        <f>_xlfn.RANK.AVG(Table2[[#This Row],[1Y Return vs Nifty Z-Score]],Table2[1Y Return vs Nifty Z-Score])</f>
        <v>98</v>
      </c>
      <c r="AT124">
        <f>_xlfn.RANK.AVG(Table2[[#This Row],[6M Return vs Nifty Z-Score]],Table2[6M Return vs Nifty Z-Score])</f>
        <v>58</v>
      </c>
      <c r="AU124">
        <f>_xlfn.RANK.AVG(Table2[[#This Row],[Sharpe Ratio Z-Score]],Table2[Sharpe Ratio Z-Score])</f>
        <v>386</v>
      </c>
      <c r="AV124">
        <f>(Table2[[#This Row],[Rank 1Y]]+Table2[[#This Row],[Rank 6M]]+Table2[[#This Row],[Rank Sharpe]])/3</f>
        <v>180.66666666666666</v>
      </c>
    </row>
    <row r="125" spans="1:48" x14ac:dyDescent="0.3">
      <c r="A125" t="s">
        <v>1841</v>
      </c>
      <c r="B125" t="s">
        <v>1842</v>
      </c>
      <c r="C125" t="s">
        <v>3116</v>
      </c>
      <c r="D125" t="s">
        <v>192</v>
      </c>
      <c r="E125">
        <v>3978.0850107000001</v>
      </c>
      <c r="F125">
        <v>1511.45</v>
      </c>
      <c r="G125">
        <v>51.203039465256403</v>
      </c>
      <c r="H125">
        <f>(Table2[[#This Row],[1Y Return vs Nifty]]-AVERAGE(Table2[1Y Return vs Nifty]))/_xlfn.STDEV.P(Table2[1Y Return vs Nifty])</f>
        <v>0.46097721245526646</v>
      </c>
      <c r="I125">
        <v>-3.8304962727103198</v>
      </c>
      <c r="J125">
        <f>(Table2[[#This Row],[1M Return vs Nifty]]-AVERAGE(Table2[1M Return vs Nifty]))/_xlfn.STDEV.P(Table2[1M Return vs Nifty])</f>
        <v>-0.2951379476903791</v>
      </c>
      <c r="K125">
        <v>20.313717700414401</v>
      </c>
      <c r="L125">
        <f>(Table2[[#This Row],[6M Return vs Nifty]]-AVERAGE(Table2[6M Return vs Nifty]))/_xlfn.STDEV.P(Table2[6M Return vs Nifty])</f>
        <v>0.60948030014787535</v>
      </c>
      <c r="M125">
        <v>-7.0603631833618401</v>
      </c>
      <c r="N125">
        <f>(Table2[[#This Row],[1W Return vs Nifty]]-AVERAGE(Table2[1W Return vs Nifty]))/_xlfn.STDEV.P(Table2[1W Return vs Nifty])</f>
        <v>-0.47499770282720388</v>
      </c>
      <c r="O125">
        <v>1620.79</v>
      </c>
      <c r="P125">
        <v>1585.4511917382099</v>
      </c>
      <c r="Q125">
        <v>1345.4339751893301</v>
      </c>
      <c r="R125">
        <v>26.743071645055501</v>
      </c>
      <c r="S125" s="1">
        <f>(Table2[[#This Row],[Close Price]]-Table2[[#This Row],[20D EMA]])/Table2[[#This Row],[20D EMA]]</f>
        <v>-6.7460929546702492E-2</v>
      </c>
      <c r="T125" s="1">
        <f>(Table2[[#This Row],[Close Price]]-Table2[[#This Row],[50D EMA]])/Table2[[#This Row],[50D EMA]]</f>
        <v>-4.6675162328446471E-2</v>
      </c>
      <c r="U125" s="1">
        <f>(Table2[[#This Row],[Close Price]]-Table2[[#This Row],[200D EMA]])/Table2[[#This Row],[200D EMA]]</f>
        <v>0.12339217521789435</v>
      </c>
      <c r="V125">
        <v>0.57342324677942402</v>
      </c>
      <c r="W125">
        <v>1506.95</v>
      </c>
      <c r="X125">
        <v>1556.4</v>
      </c>
      <c r="Y125">
        <v>1493.35</v>
      </c>
      <c r="Z125">
        <v>1627.3</v>
      </c>
      <c r="AA125">
        <v>1493.35</v>
      </c>
      <c r="AB125">
        <v>1767</v>
      </c>
      <c r="AC125" s="1">
        <f>(Table2[[#This Row],[Close Price]]/Table2[[#This Row],[Day Low]])-1</f>
        <v>2.9861641063073652E-3</v>
      </c>
      <c r="AD125" s="1">
        <f>(Table2[[#This Row],[Day High]]/Table2[[#This Row],[Close Price]])-1</f>
        <v>2.9739653974660163E-2</v>
      </c>
      <c r="AE125" s="1">
        <f>(Table2[[#This Row],[Close Price]]/Table2[[#This Row],[Current Week Low]])-1</f>
        <v>1.21204004419595E-2</v>
      </c>
      <c r="AF125" s="1">
        <f>(Table2[[#This Row],[Current Week High]]/Table2[[#This Row],[Close Price]])-1</f>
        <v>7.6648251678851365E-2</v>
      </c>
      <c r="AG125" s="1">
        <f>(Table2[[#This Row],[Close Price]]/Table2[[#This Row],[Current Month Low]])-1</f>
        <v>1.21204004419595E-2</v>
      </c>
      <c r="AH125" s="1">
        <f>(Table2[[#This Row],[Current Month High]]/Table2[[#This Row],[Close Price]])-1</f>
        <v>0.16907605279698301</v>
      </c>
      <c r="AI125">
        <v>18.429322835687501</v>
      </c>
      <c r="AJ125">
        <v>83.874695863746894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0.19</v>
      </c>
      <c r="AM125" t="s">
        <v>3156</v>
      </c>
      <c r="AN125">
        <v>-7.39</v>
      </c>
      <c r="AO125" t="s">
        <v>3155</v>
      </c>
      <c r="AP125">
        <v>0.10046430335274301</v>
      </c>
      <c r="AQ125">
        <f>(Table2[[#This Row],[Sharpe Ratio]]-AVERAGE(Table2[Sharpe Ratio]))/_xlfn.STDEV.P(Table2[Sharpe Ratio])</f>
        <v>0.48036557096596361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0.78068743305152233</v>
      </c>
      <c r="AS125">
        <f>_xlfn.RANK.AVG(Table2[[#This Row],[1Y Return vs Nifty Z-Score]],Table2[1Y Return vs Nifty Z-Score])</f>
        <v>176</v>
      </c>
      <c r="AT125">
        <f>_xlfn.RANK.AVG(Table2[[#This Row],[6M Return vs Nifty Z-Score]],Table2[6M Return vs Nifty Z-Score])</f>
        <v>148</v>
      </c>
      <c r="AU125">
        <f>_xlfn.RANK.AVG(Table2[[#This Row],[Sharpe Ratio Z-Score]],Table2[Sharpe Ratio Z-Score])</f>
        <v>220</v>
      </c>
      <c r="AV125">
        <f>(Table2[[#This Row],[Rank 1Y]]+Table2[[#This Row],[Rank 6M]]+Table2[[#This Row],[Rank Sharpe]])/3</f>
        <v>181.33333333333334</v>
      </c>
    </row>
    <row r="126" spans="1:48" x14ac:dyDescent="0.3">
      <c r="A126" t="s">
        <v>1088</v>
      </c>
      <c r="B126" t="s">
        <v>1089</v>
      </c>
      <c r="C126" t="s">
        <v>3119</v>
      </c>
      <c r="D126" t="s">
        <v>300</v>
      </c>
      <c r="E126">
        <v>11427.951031000001</v>
      </c>
      <c r="F126">
        <v>1664.15</v>
      </c>
      <c r="G126">
        <v>69.772135624434597</v>
      </c>
      <c r="H126">
        <f>(Table2[[#This Row],[1Y Return vs Nifty]]-AVERAGE(Table2[1Y Return vs Nifty]))/_xlfn.STDEV.P(Table2[1Y Return vs Nifty])</f>
        <v>0.77840562604977637</v>
      </c>
      <c r="I126">
        <v>7.8436495426213204</v>
      </c>
      <c r="J126">
        <f>(Table2[[#This Row],[1M Return vs Nifty]]-AVERAGE(Table2[1M Return vs Nifty]))/_xlfn.STDEV.P(Table2[1M Return vs Nifty])</f>
        <v>1.0478804285048398</v>
      </c>
      <c r="K126">
        <v>66.333249143994394</v>
      </c>
      <c r="L126">
        <f>(Table2[[#This Row],[6M Return vs Nifty]]-AVERAGE(Table2[6M Return vs Nifty]))/_xlfn.STDEV.P(Table2[6M Return vs Nifty])</f>
        <v>2.2347697572555303</v>
      </c>
      <c r="M126">
        <v>-6.1365180102604002</v>
      </c>
      <c r="N126">
        <f>(Table2[[#This Row],[1W Return vs Nifty]]-AVERAGE(Table2[1W Return vs Nifty]))/_xlfn.STDEV.P(Table2[1W Return vs Nifty])</f>
        <v>-0.28973267466937952</v>
      </c>
      <c r="O126">
        <v>1693.12</v>
      </c>
      <c r="P126">
        <v>1598.89757395376</v>
      </c>
      <c r="Q126">
        <v>1276.1579361167701</v>
      </c>
      <c r="R126">
        <v>42.418484729175098</v>
      </c>
      <c r="S126" s="1">
        <f>(Table2[[#This Row],[Close Price]]-Table2[[#This Row],[20D EMA]])/Table2[[#This Row],[20D EMA]]</f>
        <v>-1.7110423360423243E-2</v>
      </c>
      <c r="T126" s="1">
        <f>(Table2[[#This Row],[Close Price]]-Table2[[#This Row],[50D EMA]])/Table2[[#This Row],[50D EMA]]</f>
        <v>4.0810885643464731E-2</v>
      </c>
      <c r="U126" s="1">
        <f>(Table2[[#This Row],[Close Price]]-Table2[[#This Row],[200D EMA]])/Table2[[#This Row],[200D EMA]]</f>
        <v>0.30403138428449833</v>
      </c>
      <c r="V126">
        <v>0.51910895027775705</v>
      </c>
      <c r="W126">
        <v>1651.5</v>
      </c>
      <c r="X126">
        <v>1728</v>
      </c>
      <c r="Y126">
        <v>1622.25</v>
      </c>
      <c r="Z126">
        <v>1785</v>
      </c>
      <c r="AA126">
        <v>1581.05</v>
      </c>
      <c r="AB126">
        <v>1880.95</v>
      </c>
      <c r="AC126" s="1">
        <f>(Table2[[#This Row],[Close Price]]/Table2[[#This Row],[Day Low]])-1</f>
        <v>7.6597033000302961E-3</v>
      </c>
      <c r="AD126" s="1">
        <f>(Table2[[#This Row],[Day High]]/Table2[[#This Row],[Close Price]])-1</f>
        <v>3.8367935582729773E-2</v>
      </c>
      <c r="AE126" s="1">
        <f>(Table2[[#This Row],[Close Price]]/Table2[[#This Row],[Current Week Low]])-1</f>
        <v>2.5828324857451124E-2</v>
      </c>
      <c r="AF126" s="1">
        <f>(Table2[[#This Row],[Current Week High]]/Table2[[#This Row],[Close Price]])-1</f>
        <v>7.2619655680076889E-2</v>
      </c>
      <c r="AG126" s="1">
        <f>(Table2[[#This Row],[Close Price]]/Table2[[#This Row],[Current Month Low]])-1</f>
        <v>5.2560007589892876E-2</v>
      </c>
      <c r="AH126" s="1">
        <f>(Table2[[#This Row],[Current Month High]]/Table2[[#This Row],[Close Price]])-1</f>
        <v>0.13027671784394435</v>
      </c>
      <c r="AI126">
        <v>13.0276717843944</v>
      </c>
      <c r="AJ126">
        <v>102.94512195121899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0.12</v>
      </c>
      <c r="AM126" t="s">
        <v>3156</v>
      </c>
      <c r="AN126">
        <v>-1.26</v>
      </c>
      <c r="AO126" t="s">
        <v>3155</v>
      </c>
      <c r="AP126">
        <v>4.1737700718287002E-2</v>
      </c>
      <c r="AQ126">
        <f>(Table2[[#This Row],[Sharpe Ratio]]-AVERAGE(Table2[Sharpe Ratio]))/_xlfn.STDEV.P(Table2[Sharpe Ratio])</f>
        <v>-0.21194151700244532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3.5593816201383217</v>
      </c>
      <c r="AS126">
        <f>_xlfn.RANK.AVG(Table2[[#This Row],[1Y Return vs Nifty Z-Score]],Table2[1Y Return vs Nifty Z-Score])</f>
        <v>124</v>
      </c>
      <c r="AT126">
        <f>_xlfn.RANK.AVG(Table2[[#This Row],[6M Return vs Nifty Z-Score]],Table2[6M Return vs Nifty Z-Score])</f>
        <v>26</v>
      </c>
      <c r="AU126">
        <f>_xlfn.RANK.AVG(Table2[[#This Row],[Sharpe Ratio Z-Score]],Table2[Sharpe Ratio Z-Score])</f>
        <v>398</v>
      </c>
      <c r="AV126">
        <f>(Table2[[#This Row],[Rank 1Y]]+Table2[[#This Row],[Rank 6M]]+Table2[[#This Row],[Rank Sharpe]])/3</f>
        <v>182.66666666666666</v>
      </c>
    </row>
    <row r="127" spans="1:48" x14ac:dyDescent="0.3">
      <c r="A127" t="s">
        <v>542</v>
      </c>
      <c r="B127" t="s">
        <v>543</v>
      </c>
      <c r="C127" t="s">
        <v>3114</v>
      </c>
      <c r="D127" t="s">
        <v>51</v>
      </c>
      <c r="E127">
        <v>37110.760052404999</v>
      </c>
      <c r="F127">
        <v>2970.95</v>
      </c>
      <c r="G127">
        <v>46.339000271003101</v>
      </c>
      <c r="H127">
        <f>(Table2[[#This Row],[1Y Return vs Nifty]]-AVERAGE(Table2[1Y Return vs Nifty]))/_xlfn.STDEV.P(Table2[1Y Return vs Nifty])</f>
        <v>0.37782915657478711</v>
      </c>
      <c r="I127">
        <v>0.37643805978912698</v>
      </c>
      <c r="J127">
        <f>(Table2[[#This Row],[1M Return vs Nifty]]-AVERAGE(Table2[1M Return vs Nifty]))/_xlfn.STDEV.P(Table2[1M Return vs Nifty])</f>
        <v>0.18883665784977097</v>
      </c>
      <c r="K127">
        <v>30.3251260107508</v>
      </c>
      <c r="L127">
        <f>(Table2[[#This Row],[6M Return vs Nifty]]-AVERAGE(Table2[6M Return vs Nifty]))/_xlfn.STDEV.P(Table2[6M Return vs Nifty])</f>
        <v>0.96305705043570733</v>
      </c>
      <c r="M127">
        <v>-10.2388547662548</v>
      </c>
      <c r="N127">
        <f>(Table2[[#This Row],[1W Return vs Nifty]]-AVERAGE(Table2[1W Return vs Nifty]))/_xlfn.STDEV.P(Table2[1W Return vs Nifty])</f>
        <v>-1.1124024863876345</v>
      </c>
      <c r="O127">
        <v>3182.74</v>
      </c>
      <c r="P127">
        <v>3115.46001303501</v>
      </c>
      <c r="Q127">
        <v>2593.8420466359698</v>
      </c>
      <c r="R127">
        <v>25.605782722755698</v>
      </c>
      <c r="S127" s="1">
        <f>(Table2[[#This Row],[Close Price]]-Table2[[#This Row],[20D EMA]])/Table2[[#This Row],[20D EMA]]</f>
        <v>-6.6543292886003871E-2</v>
      </c>
      <c r="T127" s="1">
        <f>(Table2[[#This Row],[Close Price]]-Table2[[#This Row],[50D EMA]])/Table2[[#This Row],[50D EMA]]</f>
        <v>-4.6384807518114093E-2</v>
      </c>
      <c r="U127" s="1">
        <f>(Table2[[#This Row],[Close Price]]-Table2[[#This Row],[200D EMA]])/Table2[[#This Row],[200D EMA]]</f>
        <v>0.1453858587314954</v>
      </c>
      <c r="V127">
        <v>0.52941703502817195</v>
      </c>
      <c r="W127">
        <v>2946</v>
      </c>
      <c r="X127">
        <v>3027.55</v>
      </c>
      <c r="Y127">
        <v>2920.1</v>
      </c>
      <c r="Z127">
        <v>3216.4</v>
      </c>
      <c r="AA127">
        <v>2920.1</v>
      </c>
      <c r="AB127">
        <v>3428</v>
      </c>
      <c r="AC127" s="1">
        <f>(Table2[[#This Row],[Close Price]]/Table2[[#This Row],[Day Low]])-1</f>
        <v>8.4691106585199627E-3</v>
      </c>
      <c r="AD127" s="1">
        <f>(Table2[[#This Row],[Day High]]/Table2[[#This Row],[Close Price]])-1</f>
        <v>1.9051145256567814E-2</v>
      </c>
      <c r="AE127" s="1">
        <f>(Table2[[#This Row],[Close Price]]/Table2[[#This Row],[Current Week Low]])-1</f>
        <v>1.7413787199068498E-2</v>
      </c>
      <c r="AF127" s="1">
        <f>(Table2[[#This Row],[Current Week High]]/Table2[[#This Row],[Close Price]])-1</f>
        <v>8.2616671435062905E-2</v>
      </c>
      <c r="AG127" s="1">
        <f>(Table2[[#This Row],[Close Price]]/Table2[[#This Row],[Current Month Low]])-1</f>
        <v>1.7413787199068498E-2</v>
      </c>
      <c r="AH127" s="1">
        <f>(Table2[[#This Row],[Current Month High]]/Table2[[#This Row],[Close Price]])-1</f>
        <v>0.15383968091014655</v>
      </c>
      <c r="AI127">
        <v>17.302546323566499</v>
      </c>
      <c r="AJ127">
        <v>80.052119632738396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0.02</v>
      </c>
      <c r="AM127" t="s">
        <v>3156</v>
      </c>
      <c r="AN127">
        <v>-12.49</v>
      </c>
      <c r="AO127" t="s">
        <v>3155</v>
      </c>
      <c r="AP127">
        <v>8.5909454449366998E-2</v>
      </c>
      <c r="AQ127">
        <f>(Table2[[#This Row],[Sharpe Ratio]]-AVERAGE(Table2[Sharpe Ratio]))/_xlfn.STDEV.P(Table2[Sharpe Ratio])</f>
        <v>0.30878361988942704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0.72610399836205808</v>
      </c>
      <c r="AS127">
        <f>_xlfn.RANK.AVG(Table2[[#This Row],[1Y Return vs Nifty Z-Score]],Table2[1Y Return vs Nifty Z-Score])</f>
        <v>196</v>
      </c>
      <c r="AT127">
        <f>_xlfn.RANK.AVG(Table2[[#This Row],[6M Return vs Nifty Z-Score]],Table2[6M Return vs Nifty Z-Score])</f>
        <v>91</v>
      </c>
      <c r="AU127">
        <f>_xlfn.RANK.AVG(Table2[[#This Row],[Sharpe Ratio Z-Score]],Table2[Sharpe Ratio Z-Score])</f>
        <v>263</v>
      </c>
      <c r="AV127">
        <f>(Table2[[#This Row],[Rank 1Y]]+Table2[[#This Row],[Rank 6M]]+Table2[[#This Row],[Rank Sharpe]])/3</f>
        <v>183.33333333333334</v>
      </c>
    </row>
    <row r="128" spans="1:48" x14ac:dyDescent="0.3">
      <c r="A128" t="s">
        <v>1631</v>
      </c>
      <c r="B128" t="s">
        <v>1632</v>
      </c>
      <c r="C128" t="s">
        <v>3113</v>
      </c>
      <c r="D128" t="s">
        <v>48</v>
      </c>
      <c r="E128">
        <v>5484.9925299400002</v>
      </c>
      <c r="F128">
        <v>724.9</v>
      </c>
      <c r="G128">
        <v>51.151926073614803</v>
      </c>
      <c r="H128">
        <f>(Table2[[#This Row],[1Y Return vs Nifty]]-AVERAGE(Table2[1Y Return vs Nifty]))/_xlfn.STDEV.P(Table2[1Y Return vs Nifty])</f>
        <v>0.46010345733637725</v>
      </c>
      <c r="I128">
        <v>-0.55246093131826601</v>
      </c>
      <c r="J128">
        <f>(Table2[[#This Row],[1M Return vs Nifty]]-AVERAGE(Table2[1M Return vs Nifty]))/_xlfn.STDEV.P(Table2[1M Return vs Nifty])</f>
        <v>8.1974157207706802E-2</v>
      </c>
      <c r="K128">
        <v>3.8229460418287702</v>
      </c>
      <c r="L128">
        <f>(Table2[[#This Row],[6M Return vs Nifty]]-AVERAGE(Table2[6M Return vs Nifty]))/_xlfn.STDEV.P(Table2[6M Return vs Nifty])</f>
        <v>2.7069387313428808E-2</v>
      </c>
      <c r="M128">
        <v>-2.9957965282974399</v>
      </c>
      <c r="N128">
        <f>(Table2[[#This Row],[1W Return vs Nifty]]-AVERAGE(Table2[1W Return vs Nifty]))/_xlfn.STDEV.P(Table2[1W Return vs Nifty])</f>
        <v>0.34009781071202944</v>
      </c>
      <c r="O128">
        <v>742.68</v>
      </c>
      <c r="P128">
        <v>767.38122687840803</v>
      </c>
      <c r="Q128">
        <v>705.95471862097804</v>
      </c>
      <c r="R128">
        <v>40.2638430244251</v>
      </c>
      <c r="S128" s="1">
        <f>(Table2[[#This Row],[Close Price]]-Table2[[#This Row],[20D EMA]])/Table2[[#This Row],[20D EMA]]</f>
        <v>-2.3940324231162782E-2</v>
      </c>
      <c r="T128" s="1">
        <f>(Table2[[#This Row],[Close Price]]-Table2[[#This Row],[50D EMA]])/Table2[[#This Row],[50D EMA]]</f>
        <v>-5.5358699679447884E-2</v>
      </c>
      <c r="U128" s="1">
        <f>(Table2[[#This Row],[Close Price]]-Table2[[#This Row],[200D EMA]])/Table2[[#This Row],[200D EMA]]</f>
        <v>2.6836397405247063E-2</v>
      </c>
      <c r="V128">
        <v>0.72336521537877496</v>
      </c>
      <c r="W128">
        <v>707.5</v>
      </c>
      <c r="X128">
        <v>729.85</v>
      </c>
      <c r="Y128">
        <v>689.15</v>
      </c>
      <c r="Z128">
        <v>744.55</v>
      </c>
      <c r="AA128">
        <v>689.15</v>
      </c>
      <c r="AB128">
        <v>803</v>
      </c>
      <c r="AC128" s="1">
        <f>(Table2[[#This Row],[Close Price]]/Table2[[#This Row],[Day Low]])-1</f>
        <v>2.4593639575971604E-2</v>
      </c>
      <c r="AD128" s="1">
        <f>(Table2[[#This Row],[Day High]]/Table2[[#This Row],[Close Price]])-1</f>
        <v>6.8285280728377362E-3</v>
      </c>
      <c r="AE128" s="1">
        <f>(Table2[[#This Row],[Close Price]]/Table2[[#This Row],[Current Week Low]])-1</f>
        <v>5.1875498802873121E-2</v>
      </c>
      <c r="AF128" s="1">
        <f>(Table2[[#This Row],[Current Week High]]/Table2[[#This Row],[Close Price]])-1</f>
        <v>2.7107187198234239E-2</v>
      </c>
      <c r="AG128" s="1">
        <f>(Table2[[#This Row],[Close Price]]/Table2[[#This Row],[Current Month Low]])-1</f>
        <v>5.1875498802873121E-2</v>
      </c>
      <c r="AH128" s="1">
        <f>(Table2[[#This Row],[Current Month High]]/Table2[[#This Row],[Close Price]])-1</f>
        <v>0.10773899848254942</v>
      </c>
      <c r="AI128">
        <v>29.231618154228102</v>
      </c>
      <c r="AJ128">
        <v>84.195146741201796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-0.06</v>
      </c>
      <c r="AM128" t="s">
        <v>3155</v>
      </c>
      <c r="AN128">
        <v>-2.5099999999999998</v>
      </c>
      <c r="AO128" t="s">
        <v>3155</v>
      </c>
      <c r="AP128">
        <v>0.18628053974123601</v>
      </c>
      <c r="AQ128">
        <f>(Table2[[#This Row],[Sharpe Ratio]]-AVERAGE(Table2[Sharpe Ratio]))/_xlfn.STDEV.P(Table2[Sharpe Ratio])</f>
        <v>1.4920227424923229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178</v>
      </c>
      <c r="AT128">
        <f>_xlfn.RANK.AVG(Table2[[#This Row],[6M Return vs Nifty Z-Score]],Table2[6M Return vs Nifty Z-Score])</f>
        <v>320</v>
      </c>
      <c r="AU128">
        <f>_xlfn.RANK.AVG(Table2[[#This Row],[Sharpe Ratio Z-Score]],Table2[Sharpe Ratio Z-Score])</f>
        <v>52</v>
      </c>
      <c r="AV128">
        <f>(Table2[[#This Row],[Rank 1Y]]+Table2[[#This Row],[Rank 6M]]+Table2[[#This Row],[Rank Sharpe]])/3</f>
        <v>183.33333333333334</v>
      </c>
    </row>
    <row r="129" spans="1:48" x14ac:dyDescent="0.3">
      <c r="A129" t="s">
        <v>633</v>
      </c>
      <c r="B129" t="s">
        <v>634</v>
      </c>
      <c r="C129" t="s">
        <v>3123</v>
      </c>
      <c r="D129" t="s">
        <v>135</v>
      </c>
      <c r="E129">
        <v>29013.859907999999</v>
      </c>
      <c r="F129">
        <v>1188</v>
      </c>
      <c r="G129">
        <v>70.718855273573794</v>
      </c>
      <c r="H129">
        <f>(Table2[[#This Row],[1Y Return vs Nifty]]-AVERAGE(Table2[1Y Return vs Nifty]))/_xlfn.STDEV.P(Table2[1Y Return vs Nifty])</f>
        <v>0.79458927407275615</v>
      </c>
      <c r="I129">
        <v>-3.99308520578542</v>
      </c>
      <c r="J129">
        <f>(Table2[[#This Row],[1M Return vs Nifty]]-AVERAGE(Table2[1M Return vs Nifty]))/_xlfn.STDEV.P(Table2[1M Return vs Nifty])</f>
        <v>-0.31384252174144694</v>
      </c>
      <c r="K129">
        <v>7.51070792339506</v>
      </c>
      <c r="L129">
        <f>(Table2[[#This Row],[6M Return vs Nifty]]-AVERAGE(Table2[6M Return vs Nifty]))/_xlfn.STDEV.P(Table2[6M Return vs Nifty])</f>
        <v>0.1573114892735811</v>
      </c>
      <c r="M129">
        <v>-8.2704272499551408</v>
      </c>
      <c r="N129">
        <f>(Table2[[#This Row],[1W Return vs Nifty]]-AVERAGE(Table2[1W Return vs Nifty]))/_xlfn.STDEV.P(Table2[1W Return vs Nifty])</f>
        <v>-0.71766017474073485</v>
      </c>
      <c r="O129">
        <v>1285.1300000000001</v>
      </c>
      <c r="P129">
        <v>1285.89346323062</v>
      </c>
      <c r="Q129">
        <v>1137.8771515636099</v>
      </c>
      <c r="R129">
        <v>18.827060905027501</v>
      </c>
      <c r="S129" s="1">
        <f>(Table2[[#This Row],[Close Price]]-Table2[[#This Row],[20D EMA]])/Table2[[#This Row],[20D EMA]]</f>
        <v>-7.5579902422323111E-2</v>
      </c>
      <c r="T129" s="1">
        <f>(Table2[[#This Row],[Close Price]]-Table2[[#This Row],[50D EMA]])/Table2[[#This Row],[50D EMA]]</f>
        <v>-7.612875096563361E-2</v>
      </c>
      <c r="U129" s="1">
        <f>(Table2[[#This Row],[Close Price]]-Table2[[#This Row],[200D EMA]])/Table2[[#This Row],[200D EMA]]</f>
        <v>4.4049437470041426E-2</v>
      </c>
      <c r="V129">
        <v>0.46955239083121397</v>
      </c>
      <c r="W129">
        <v>1175</v>
      </c>
      <c r="X129">
        <v>1217.8499999999999</v>
      </c>
      <c r="Y129">
        <v>1174.2</v>
      </c>
      <c r="Z129">
        <v>1310</v>
      </c>
      <c r="AA129">
        <v>1174.2</v>
      </c>
      <c r="AB129">
        <v>1437</v>
      </c>
      <c r="AC129" s="1">
        <f>(Table2[[#This Row],[Close Price]]/Table2[[#This Row],[Day Low]])-1</f>
        <v>1.1063829787234081E-2</v>
      </c>
      <c r="AD129" s="1">
        <f>(Table2[[#This Row],[Day High]]/Table2[[#This Row],[Close Price]])-1</f>
        <v>2.5126262626262497E-2</v>
      </c>
      <c r="AE129" s="1">
        <f>(Table2[[#This Row],[Close Price]]/Table2[[#This Row],[Current Week Low]])-1</f>
        <v>1.1752682677567572E-2</v>
      </c>
      <c r="AF129" s="1">
        <f>(Table2[[#This Row],[Current Week High]]/Table2[[#This Row],[Close Price]])-1</f>
        <v>0.10269360269360273</v>
      </c>
      <c r="AG129" s="1">
        <f>(Table2[[#This Row],[Close Price]]/Table2[[#This Row],[Current Month Low]])-1</f>
        <v>1.1752682677567572E-2</v>
      </c>
      <c r="AH129" s="1">
        <f>(Table2[[#This Row],[Current Month High]]/Table2[[#This Row],[Close Price]])-1</f>
        <v>0.20959595959595956</v>
      </c>
      <c r="AI129">
        <v>22.314814814814799</v>
      </c>
      <c r="AJ129">
        <v>104.42226619633399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0.04</v>
      </c>
      <c r="AM129" t="s">
        <v>3156</v>
      </c>
      <c r="AN129">
        <v>-11.58</v>
      </c>
      <c r="AO129" t="s">
        <v>3155</v>
      </c>
      <c r="AP129">
        <v>0.122857985335489</v>
      </c>
      <c r="AQ129">
        <f>(Table2[[#This Row],[Sharpe Ratio]]-AVERAGE(Table2[Sharpe Ratio]))/_xlfn.STDEV.P(Table2[Sharpe Ratio])</f>
        <v>0.74435674475931068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119</v>
      </c>
      <c r="AT129">
        <f>_xlfn.RANK.AVG(Table2[[#This Row],[6M Return vs Nifty Z-Score]],Table2[6M Return vs Nifty Z-Score])</f>
        <v>274</v>
      </c>
      <c r="AU129">
        <f>_xlfn.RANK.AVG(Table2[[#This Row],[Sharpe Ratio Z-Score]],Table2[Sharpe Ratio Z-Score])</f>
        <v>160</v>
      </c>
      <c r="AV129">
        <f>(Table2[[#This Row],[Rank 1Y]]+Table2[[#This Row],[Rank 6M]]+Table2[[#This Row],[Rank Sharpe]])/3</f>
        <v>184.33333333333334</v>
      </c>
    </row>
    <row r="130" spans="1:48" x14ac:dyDescent="0.3">
      <c r="A130" t="s">
        <v>504</v>
      </c>
      <c r="B130" t="s">
        <v>505</v>
      </c>
      <c r="C130" t="s">
        <v>3110</v>
      </c>
      <c r="D130" t="s">
        <v>149</v>
      </c>
      <c r="E130">
        <v>40910.828399999999</v>
      </c>
      <c r="F130">
        <v>204.36</v>
      </c>
      <c r="G130">
        <v>151.12162477923201</v>
      </c>
      <c r="H130">
        <f>(Table2[[#This Row],[1Y Return vs Nifty]]-AVERAGE(Table2[1Y Return vs Nifty]))/_xlfn.STDEV.P(Table2[1Y Return vs Nifty])</f>
        <v>2.1690300844388135</v>
      </c>
      <c r="I130">
        <v>-12.020982094078001</v>
      </c>
      <c r="J130">
        <f>(Table2[[#This Row],[1M Return vs Nifty]]-AVERAGE(Table2[1M Return vs Nifty]))/_xlfn.STDEV.P(Table2[1M Return vs Nifty])</f>
        <v>-1.2373887249264264</v>
      </c>
      <c r="K130">
        <v>-5.9880084168770802</v>
      </c>
      <c r="L130">
        <f>(Table2[[#This Row],[6M Return vs Nifty]]-AVERAGE(Table2[6M Return vs Nifty]))/_xlfn.STDEV.P(Table2[6M Return vs Nifty])</f>
        <v>-0.31942785734990148</v>
      </c>
      <c r="M130">
        <v>-8.7700053828004894</v>
      </c>
      <c r="N130">
        <f>(Table2[[#This Row],[1W Return vs Nifty]]-AVERAGE(Table2[1W Return vs Nifty]))/_xlfn.STDEV.P(Table2[1W Return vs Nifty])</f>
        <v>-0.8178440145695588</v>
      </c>
      <c r="O130">
        <v>221.06</v>
      </c>
      <c r="P130">
        <v>241.619832926463</v>
      </c>
      <c r="Q130">
        <v>225.251432577999</v>
      </c>
      <c r="R130">
        <v>30.826314388587999</v>
      </c>
      <c r="S130" s="1">
        <f>(Table2[[#This Row],[Close Price]]-Table2[[#This Row],[20D EMA]])/Table2[[#This Row],[20D EMA]]</f>
        <v>-7.5545100877589741E-2</v>
      </c>
      <c r="T130" s="1">
        <f>(Table2[[#This Row],[Close Price]]-Table2[[#This Row],[50D EMA]])/Table2[[#This Row],[50D EMA]]</f>
        <v>-0.1542085038102109</v>
      </c>
      <c r="U130" s="1">
        <f>(Table2[[#This Row],[Close Price]]-Table2[[#This Row],[200D EMA]])/Table2[[#This Row],[200D EMA]]</f>
        <v>-9.2747168525841889E-2</v>
      </c>
      <c r="V130">
        <v>0.35433976896896802</v>
      </c>
      <c r="W130">
        <v>198.34</v>
      </c>
      <c r="X130">
        <v>208.85</v>
      </c>
      <c r="Y130">
        <v>194</v>
      </c>
      <c r="Z130">
        <v>217.55</v>
      </c>
      <c r="AA130">
        <v>194</v>
      </c>
      <c r="AB130">
        <v>241.38</v>
      </c>
      <c r="AC130" s="1">
        <f>(Table2[[#This Row],[Close Price]]/Table2[[#This Row],[Day Low]])-1</f>
        <v>3.0351920943833877E-2</v>
      </c>
      <c r="AD130" s="1">
        <f>(Table2[[#This Row],[Day High]]/Table2[[#This Row],[Close Price]])-1</f>
        <v>2.1971031513016159E-2</v>
      </c>
      <c r="AE130" s="1">
        <f>(Table2[[#This Row],[Close Price]]/Table2[[#This Row],[Current Week Low]])-1</f>
        <v>5.3402061855670091E-2</v>
      </c>
      <c r="AF130" s="1">
        <f>(Table2[[#This Row],[Current Week High]]/Table2[[#This Row],[Close Price]])-1</f>
        <v>6.4542963397925313E-2</v>
      </c>
      <c r="AG130" s="1">
        <f>(Table2[[#This Row],[Close Price]]/Table2[[#This Row],[Current Month Low]])-1</f>
        <v>5.3402061855670091E-2</v>
      </c>
      <c r="AH130" s="1">
        <f>(Table2[[#This Row],[Current Month High]]/Table2[[#This Row],[Close Price]])-1</f>
        <v>0.18115091015854357</v>
      </c>
      <c r="AI130">
        <v>73.076923076922995</v>
      </c>
      <c r="AJ130">
        <v>189.87234042553101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-0.32</v>
      </c>
      <c r="AM130" t="s">
        <v>3155</v>
      </c>
      <c r="AN130">
        <v>-10.71</v>
      </c>
      <c r="AO130" t="s">
        <v>3155</v>
      </c>
      <c r="AP130">
        <v>0.15479768781163</v>
      </c>
      <c r="AQ130">
        <f>(Table2[[#This Row],[Sharpe Ratio]]-AVERAGE(Table2[Sharpe Ratio]))/_xlfn.STDEV.P(Table2[Sharpe Ratio])</f>
        <v>1.120882568149288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30</v>
      </c>
      <c r="AT130">
        <f>_xlfn.RANK.AVG(Table2[[#This Row],[6M Return vs Nifty Z-Score]],Table2[6M Return vs Nifty Z-Score])</f>
        <v>428</v>
      </c>
      <c r="AU130">
        <f>_xlfn.RANK.AVG(Table2[[#This Row],[Sharpe Ratio Z-Score]],Table2[Sharpe Ratio Z-Score])</f>
        <v>97</v>
      </c>
      <c r="AV130">
        <f>(Table2[[#This Row],[Rank 1Y]]+Table2[[#This Row],[Rank 6M]]+Table2[[#This Row],[Rank Sharpe]])/3</f>
        <v>185</v>
      </c>
    </row>
    <row r="131" spans="1:48" x14ac:dyDescent="0.3">
      <c r="A131" t="s">
        <v>456</v>
      </c>
      <c r="B131" t="s">
        <v>457</v>
      </c>
      <c r="C131" t="s">
        <v>3124</v>
      </c>
      <c r="D131" t="s">
        <v>418</v>
      </c>
      <c r="E131">
        <v>48297.278485620001</v>
      </c>
      <c r="F131">
        <v>1639.8</v>
      </c>
      <c r="G131">
        <v>20.111534840299399</v>
      </c>
      <c r="H131">
        <f>(Table2[[#This Row],[1Y Return vs Nifty]]-AVERAGE(Table2[1Y Return vs Nifty]))/_xlfn.STDEV.P(Table2[1Y Return vs Nifty])</f>
        <v>-7.0514837818183795E-2</v>
      </c>
      <c r="I131">
        <v>1.1097805288798099</v>
      </c>
      <c r="J131">
        <f>(Table2[[#This Row],[1M Return vs Nifty]]-AVERAGE(Table2[1M Return vs Nifty]))/_xlfn.STDEV.P(Table2[1M Return vs Nifty])</f>
        <v>0.27320192342146732</v>
      </c>
      <c r="K131">
        <v>41.837327891445497</v>
      </c>
      <c r="L131">
        <f>(Table2[[#This Row],[6M Return vs Nifty]]-AVERAGE(Table2[6M Return vs Nifty]))/_xlfn.STDEV.P(Table2[6M Return vs Nifty])</f>
        <v>1.3696379033443751</v>
      </c>
      <c r="M131">
        <v>-0.19856879408396</v>
      </c>
      <c r="N131">
        <f>(Table2[[#This Row],[1W Return vs Nifty]]-AVERAGE(Table2[1W Return vs Nifty]))/_xlfn.STDEV.P(Table2[1W Return vs Nifty])</f>
        <v>0.90104513179091017</v>
      </c>
      <c r="O131">
        <v>1627.42</v>
      </c>
      <c r="P131">
        <v>1639.76577418889</v>
      </c>
      <c r="Q131">
        <v>1450.2739452624501</v>
      </c>
      <c r="R131">
        <v>55.837633130282597</v>
      </c>
      <c r="S131" s="1">
        <f>(Table2[[#This Row],[Close Price]]-Table2[[#This Row],[20D EMA]])/Table2[[#This Row],[20D EMA]]</f>
        <v>7.6071327622862454E-3</v>
      </c>
      <c r="T131" s="1">
        <f>(Table2[[#This Row],[Close Price]]-Table2[[#This Row],[50D EMA]])/Table2[[#This Row],[50D EMA]]</f>
        <v>2.0872378024185007E-5</v>
      </c>
      <c r="U131" s="1">
        <f>(Table2[[#This Row],[Close Price]]-Table2[[#This Row],[200D EMA]])/Table2[[#This Row],[200D EMA]]</f>
        <v>0.13068293432193745</v>
      </c>
      <c r="V131">
        <v>0.53794047261920996</v>
      </c>
      <c r="W131">
        <v>1587.05</v>
      </c>
      <c r="X131">
        <v>1660</v>
      </c>
      <c r="Y131">
        <v>1560</v>
      </c>
      <c r="Z131">
        <v>1660</v>
      </c>
      <c r="AA131">
        <v>1545.65</v>
      </c>
      <c r="AB131">
        <v>1739.4</v>
      </c>
      <c r="AC131" s="1">
        <f>(Table2[[#This Row],[Close Price]]/Table2[[#This Row],[Day Low]])-1</f>
        <v>3.3237768186257455E-2</v>
      </c>
      <c r="AD131" s="1">
        <f>(Table2[[#This Row],[Day High]]/Table2[[#This Row],[Close Price]])-1</f>
        <v>1.2318575436028878E-2</v>
      </c>
      <c r="AE131" s="1">
        <f>(Table2[[#This Row],[Close Price]]/Table2[[#This Row],[Current Week Low]])-1</f>
        <v>5.1153846153846105E-2</v>
      </c>
      <c r="AF131" s="1">
        <f>(Table2[[#This Row],[Current Week High]]/Table2[[#This Row],[Close Price]])-1</f>
        <v>1.2318575436028878E-2</v>
      </c>
      <c r="AG131" s="1">
        <f>(Table2[[#This Row],[Close Price]]/Table2[[#This Row],[Current Month Low]])-1</f>
        <v>6.0912884546954205E-2</v>
      </c>
      <c r="AH131" s="1">
        <f>(Table2[[#This Row],[Current Month High]]/Table2[[#This Row],[Close Price]])-1</f>
        <v>6.0739114526161764E-2</v>
      </c>
      <c r="AI131">
        <v>9.0986705695816603</v>
      </c>
      <c r="AJ131">
        <v>60.914577302389397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0.04</v>
      </c>
      <c r="AM131" t="s">
        <v>3156</v>
      </c>
      <c r="AN131">
        <v>4.17</v>
      </c>
      <c r="AO131" t="s">
        <v>3156</v>
      </c>
      <c r="AP131">
        <v>0.11167401601936</v>
      </c>
      <c r="AQ131">
        <f>(Table2[[#This Row],[Sharpe Ratio]]-AVERAGE(Table2[Sharpe Ratio]))/_xlfn.STDEV.P(Table2[Sharpe Ratio])</f>
        <v>0.61251289747646964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315</v>
      </c>
      <c r="AT131">
        <f>_xlfn.RANK.AVG(Table2[[#This Row],[6M Return vs Nifty Z-Score]],Table2[6M Return vs Nifty Z-Score])</f>
        <v>60</v>
      </c>
      <c r="AU131">
        <f>_xlfn.RANK.AVG(Table2[[#This Row],[Sharpe Ratio Z-Score]],Table2[Sharpe Ratio Z-Score])</f>
        <v>184</v>
      </c>
      <c r="AV131">
        <f>(Table2[[#This Row],[Rank 1Y]]+Table2[[#This Row],[Rank 6M]]+Table2[[#This Row],[Rank Sharpe]])/3</f>
        <v>186.33333333333334</v>
      </c>
    </row>
    <row r="132" spans="1:48" x14ac:dyDescent="0.3">
      <c r="A132" t="s">
        <v>1472</v>
      </c>
      <c r="B132" t="s">
        <v>1473</v>
      </c>
      <c r="C132" t="s">
        <v>3124</v>
      </c>
      <c r="D132" t="s">
        <v>166</v>
      </c>
      <c r="E132">
        <v>6771.1173225000002</v>
      </c>
      <c r="F132">
        <v>978.1</v>
      </c>
      <c r="G132">
        <v>91.055911668045596</v>
      </c>
      <c r="H132">
        <f>(Table2[[#This Row],[1Y Return vs Nifty]]-AVERAGE(Table2[1Y Return vs Nifty]))/_xlfn.STDEV.P(Table2[1Y Return vs Nifty])</f>
        <v>1.1422399886331662</v>
      </c>
      <c r="I132">
        <v>-1.1566982716665299</v>
      </c>
      <c r="J132">
        <f>(Table2[[#This Row],[1M Return vs Nifty]]-AVERAGE(Table2[1M Return vs Nifty]))/_xlfn.STDEV.P(Table2[1M Return vs Nifty])</f>
        <v>1.2461418159570282E-2</v>
      </c>
      <c r="K132">
        <v>22.976283535810001</v>
      </c>
      <c r="L132">
        <f>(Table2[[#This Row],[6M Return vs Nifty]]-AVERAGE(Table2[6M Return vs Nifty]))/_xlfn.STDEV.P(Table2[6M Return vs Nifty])</f>
        <v>0.70351515981238444</v>
      </c>
      <c r="M132">
        <v>-11.0370839967216</v>
      </c>
      <c r="N132">
        <f>(Table2[[#This Row],[1W Return vs Nifty]]-AVERAGE(Table2[1W Return vs Nifty]))/_xlfn.STDEV.P(Table2[1W Return vs Nifty])</f>
        <v>-1.2724768853936597</v>
      </c>
      <c r="O132">
        <v>1034.53</v>
      </c>
      <c r="P132">
        <v>1016.39801929205</v>
      </c>
      <c r="Q132">
        <v>835.593422882406</v>
      </c>
      <c r="R132">
        <v>38.551518511017697</v>
      </c>
      <c r="S132" s="1">
        <f>(Table2[[#This Row],[Close Price]]-Table2[[#This Row],[20D EMA]])/Table2[[#This Row],[20D EMA]]</f>
        <v>-5.4546509042753669E-2</v>
      </c>
      <c r="T132" s="1">
        <f>(Table2[[#This Row],[Close Price]]-Table2[[#This Row],[50D EMA]])/Table2[[#This Row],[50D EMA]]</f>
        <v>-3.7680139635381832E-2</v>
      </c>
      <c r="U132" s="1">
        <f>(Table2[[#This Row],[Close Price]]-Table2[[#This Row],[200D EMA]])/Table2[[#This Row],[200D EMA]]</f>
        <v>0.17054535521116607</v>
      </c>
      <c r="V132">
        <v>2.29509563609956</v>
      </c>
      <c r="W132">
        <v>967.4</v>
      </c>
      <c r="X132">
        <v>1009.95</v>
      </c>
      <c r="Y132">
        <v>943.5</v>
      </c>
      <c r="Z132">
        <v>1048.45</v>
      </c>
      <c r="AA132">
        <v>943.5</v>
      </c>
      <c r="AB132">
        <v>1234.45</v>
      </c>
      <c r="AC132" s="1">
        <f>(Table2[[#This Row],[Close Price]]/Table2[[#This Row],[Day Low]])-1</f>
        <v>1.1060574736406981E-2</v>
      </c>
      <c r="AD132" s="1">
        <f>(Table2[[#This Row],[Day High]]/Table2[[#This Row],[Close Price]])-1</f>
        <v>3.2563132604028322E-2</v>
      </c>
      <c r="AE132" s="1">
        <f>(Table2[[#This Row],[Close Price]]/Table2[[#This Row],[Current Week Low]])-1</f>
        <v>3.6671966083730911E-2</v>
      </c>
      <c r="AF132" s="1">
        <f>(Table2[[#This Row],[Current Week High]]/Table2[[#This Row],[Close Price]])-1</f>
        <v>7.1925161026479945E-2</v>
      </c>
      <c r="AG132" s="1">
        <f>(Table2[[#This Row],[Close Price]]/Table2[[#This Row],[Current Month Low]])-1</f>
        <v>3.6671966083730911E-2</v>
      </c>
      <c r="AH132" s="1">
        <f>(Table2[[#This Row],[Current Month High]]/Table2[[#This Row],[Close Price]])-1</f>
        <v>0.26208976587261024</v>
      </c>
      <c r="AI132">
        <v>26.208976587260999</v>
      </c>
      <c r="AJ132">
        <v>123.770304278197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0.08</v>
      </c>
      <c r="AM132" t="s">
        <v>3156</v>
      </c>
      <c r="AN132">
        <v>-3.51</v>
      </c>
      <c r="AO132" t="s">
        <v>3155</v>
      </c>
      <c r="AP132">
        <v>5.7056629306199001E-2</v>
      </c>
      <c r="AQ132">
        <f>(Table2[[#This Row],[Sharpe Ratio]]-AVERAGE(Table2[Sharpe Ratio]))/_xlfn.STDEV.P(Table2[Sharpe Ratio])</f>
        <v>-3.1352101546101907E-2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0.55438757966535923</v>
      </c>
      <c r="AS132">
        <f>_xlfn.RANK.AVG(Table2[[#This Row],[1Y Return vs Nifty Z-Score]],Table2[1Y Return vs Nifty Z-Score])</f>
        <v>87</v>
      </c>
      <c r="AT132">
        <f>_xlfn.RANK.AVG(Table2[[#This Row],[6M Return vs Nifty Z-Score]],Table2[6M Return vs Nifty Z-Score])</f>
        <v>127</v>
      </c>
      <c r="AU132">
        <f>_xlfn.RANK.AVG(Table2[[#This Row],[Sharpe Ratio Z-Score]],Table2[Sharpe Ratio Z-Score])</f>
        <v>345</v>
      </c>
      <c r="AV132">
        <f>(Table2[[#This Row],[Rank 1Y]]+Table2[[#This Row],[Rank 6M]]+Table2[[#This Row],[Rank Sharpe]])/3</f>
        <v>186.33333333333334</v>
      </c>
    </row>
    <row r="133" spans="1:48" x14ac:dyDescent="0.3">
      <c r="A133" t="s">
        <v>1550</v>
      </c>
      <c r="B133" t="s">
        <v>1551</v>
      </c>
      <c r="C133" t="s">
        <v>3121</v>
      </c>
      <c r="D133" t="s">
        <v>163</v>
      </c>
      <c r="E133">
        <v>6155.4445309149996</v>
      </c>
      <c r="F133">
        <v>394.15</v>
      </c>
      <c r="G133">
        <v>44.123227328249698</v>
      </c>
      <c r="H133">
        <f>(Table2[[#This Row],[1Y Return vs Nifty]]-AVERAGE(Table2[1Y Return vs Nifty]))/_xlfn.STDEV.P(Table2[1Y Return vs Nifty])</f>
        <v>0.33995174541408257</v>
      </c>
      <c r="I133">
        <v>6.20562519849405</v>
      </c>
      <c r="J133">
        <f>(Table2[[#This Row],[1M Return vs Nifty]]-AVERAGE(Table2[1M Return vs Nifty]))/_xlfn.STDEV.P(Table2[1M Return vs Nifty])</f>
        <v>0.85943865044096435</v>
      </c>
      <c r="K133">
        <v>6.0485882491881204</v>
      </c>
      <c r="L133">
        <f>(Table2[[#This Row],[6M Return vs Nifty]]-AVERAGE(Table2[6M Return vs Nifty]))/_xlfn.STDEV.P(Table2[6M Return vs Nifty])</f>
        <v>0.10567324748853275</v>
      </c>
      <c r="M133">
        <v>-4.3386592547833898</v>
      </c>
      <c r="N133">
        <f>(Table2[[#This Row],[1W Return vs Nifty]]-AVERAGE(Table2[1W Return vs Nifty]))/_xlfn.STDEV.P(Table2[1W Return vs Nifty])</f>
        <v>7.0804309941424476E-2</v>
      </c>
      <c r="O133">
        <v>401.86</v>
      </c>
      <c r="P133">
        <v>402.54836911836998</v>
      </c>
      <c r="Q133">
        <v>354.71280703922901</v>
      </c>
      <c r="R133">
        <v>42.009360604312697</v>
      </c>
      <c r="S133" s="1">
        <f>(Table2[[#This Row],[Close Price]]-Table2[[#This Row],[20D EMA]])/Table2[[#This Row],[20D EMA]]</f>
        <v>-1.9185786094659922E-2</v>
      </c>
      <c r="T133" s="1">
        <f>(Table2[[#This Row],[Close Price]]-Table2[[#This Row],[50D EMA]])/Table2[[#This Row],[50D EMA]]</f>
        <v>-2.086300619417103E-2</v>
      </c>
      <c r="U133" s="1">
        <f>(Table2[[#This Row],[Close Price]]-Table2[[#This Row],[200D EMA]])/Table2[[#This Row],[200D EMA]]</f>
        <v>0.11118062888665158</v>
      </c>
      <c r="V133">
        <v>0.97221566303015095</v>
      </c>
      <c r="W133">
        <v>390</v>
      </c>
      <c r="X133">
        <v>402.15</v>
      </c>
      <c r="Y133">
        <v>389.35</v>
      </c>
      <c r="Z133">
        <v>427</v>
      </c>
      <c r="AA133">
        <v>372.2</v>
      </c>
      <c r="AB133">
        <v>427</v>
      </c>
      <c r="AC133" s="1">
        <f>(Table2[[#This Row],[Close Price]]/Table2[[#This Row],[Day Low]])-1</f>
        <v>1.0641025641025648E-2</v>
      </c>
      <c r="AD133" s="1">
        <f>(Table2[[#This Row],[Day High]]/Table2[[#This Row],[Close Price]])-1</f>
        <v>2.0296841304072055E-2</v>
      </c>
      <c r="AE133" s="1">
        <f>(Table2[[#This Row],[Close Price]]/Table2[[#This Row],[Current Week Low]])-1</f>
        <v>1.2328239373314398E-2</v>
      </c>
      <c r="AF133" s="1">
        <f>(Table2[[#This Row],[Current Week High]]/Table2[[#This Row],[Close Price]])-1</f>
        <v>8.3343904604845864E-2</v>
      </c>
      <c r="AG133" s="1">
        <f>(Table2[[#This Row],[Close Price]]/Table2[[#This Row],[Current Month Low]])-1</f>
        <v>5.8973670069854878E-2</v>
      </c>
      <c r="AH133" s="1">
        <f>(Table2[[#This Row],[Current Month High]]/Table2[[#This Row],[Close Price]])-1</f>
        <v>8.3343904604845864E-2</v>
      </c>
      <c r="AI133">
        <v>14.4234428517062</v>
      </c>
      <c r="AJ133">
        <v>74.364078743640704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0.04</v>
      </c>
      <c r="AM133" t="s">
        <v>3156</v>
      </c>
      <c r="AN133">
        <v>1.89</v>
      </c>
      <c r="AO133" t="s">
        <v>3156</v>
      </c>
      <c r="AP133">
        <v>0.17985750576686399</v>
      </c>
      <c r="AQ133">
        <f>(Table2[[#This Row],[Sharpe Ratio]]-AVERAGE(Table2[Sharpe Ratio]))/_xlfn.STDEV.P(Table2[Sharpe Ratio])</f>
        <v>1.4163038732364557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206</v>
      </c>
      <c r="AT133">
        <f>_xlfn.RANK.AVG(Table2[[#This Row],[6M Return vs Nifty Z-Score]],Table2[6M Return vs Nifty Z-Score])</f>
        <v>295</v>
      </c>
      <c r="AU133">
        <f>_xlfn.RANK.AVG(Table2[[#This Row],[Sharpe Ratio Z-Score]],Table2[Sharpe Ratio Z-Score])</f>
        <v>60</v>
      </c>
      <c r="AV133">
        <f>(Table2[[#This Row],[Rank 1Y]]+Table2[[#This Row],[Rank 6M]]+Table2[[#This Row],[Rank Sharpe]])/3</f>
        <v>187</v>
      </c>
    </row>
    <row r="134" spans="1:48" x14ac:dyDescent="0.3">
      <c r="A134" t="s">
        <v>221</v>
      </c>
      <c r="B134" t="s">
        <v>222</v>
      </c>
      <c r="C134" t="s">
        <v>3114</v>
      </c>
      <c r="D134" t="s">
        <v>51</v>
      </c>
      <c r="E134">
        <v>112407.8839872</v>
      </c>
      <c r="F134">
        <v>3321.3</v>
      </c>
      <c r="G134">
        <v>46.240477516343702</v>
      </c>
      <c r="H134">
        <f>(Table2[[#This Row],[1Y Return vs Nifty]]-AVERAGE(Table2[1Y Return vs Nifty]))/_xlfn.STDEV.P(Table2[1Y Return vs Nifty])</f>
        <v>0.37614496465470615</v>
      </c>
      <c r="I134">
        <v>1.84039181651777</v>
      </c>
      <c r="J134">
        <f>(Table2[[#This Row],[1M Return vs Nifty]]-AVERAGE(Table2[1M Return vs Nifty]))/_xlfn.STDEV.P(Table2[1M Return vs Nifty])</f>
        <v>0.35725298811390854</v>
      </c>
      <c r="K134">
        <v>14.717334900239701</v>
      </c>
      <c r="L134">
        <f>(Table2[[#This Row],[6M Return vs Nifty]]-AVERAGE(Table2[6M Return vs Nifty]))/_xlfn.STDEV.P(Table2[6M Return vs Nifty])</f>
        <v>0.41183070055962351</v>
      </c>
      <c r="M134">
        <v>-3.2283460211164701</v>
      </c>
      <c r="N134">
        <f>(Table2[[#This Row],[1W Return vs Nifty]]-AVERAGE(Table2[1W Return vs Nifty]))/_xlfn.STDEV.P(Table2[1W Return vs Nifty])</f>
        <v>0.29346306109205739</v>
      </c>
      <c r="O134">
        <v>3416.16</v>
      </c>
      <c r="P134">
        <v>3369.9472992967699</v>
      </c>
      <c r="Q134">
        <v>2927.7903824959299</v>
      </c>
      <c r="R134">
        <v>34.5091270546489</v>
      </c>
      <c r="S134" s="1">
        <f>(Table2[[#This Row],[Close Price]]-Table2[[#This Row],[20D EMA]])/Table2[[#This Row],[20D EMA]]</f>
        <v>-2.7768020233244251E-2</v>
      </c>
      <c r="T134" s="1">
        <f>(Table2[[#This Row],[Close Price]]-Table2[[#This Row],[50D EMA]])/Table2[[#This Row],[50D EMA]]</f>
        <v>-1.4435626131874898E-2</v>
      </c>
      <c r="U134" s="1">
        <f>(Table2[[#This Row],[Close Price]]-Table2[[#This Row],[200D EMA]])/Table2[[#This Row],[200D EMA]]</f>
        <v>0.13440498331325376</v>
      </c>
      <c r="V134">
        <v>0.80576601531741998</v>
      </c>
      <c r="W134">
        <v>3296</v>
      </c>
      <c r="X134">
        <v>3368.25</v>
      </c>
      <c r="Y134">
        <v>3296</v>
      </c>
      <c r="Z134">
        <v>3458.1</v>
      </c>
      <c r="AA134">
        <v>3296</v>
      </c>
      <c r="AB134">
        <v>3590.7</v>
      </c>
      <c r="AC134" s="1">
        <f>(Table2[[#This Row],[Close Price]]/Table2[[#This Row],[Day Low]])-1</f>
        <v>7.675970873786353E-3</v>
      </c>
      <c r="AD134" s="1">
        <f>(Table2[[#This Row],[Day High]]/Table2[[#This Row],[Close Price]])-1</f>
        <v>1.4136031072170541E-2</v>
      </c>
      <c r="AE134" s="1">
        <f>(Table2[[#This Row],[Close Price]]/Table2[[#This Row],[Current Week Low]])-1</f>
        <v>7.675970873786353E-3</v>
      </c>
      <c r="AF134" s="1">
        <f>(Table2[[#This Row],[Current Week High]]/Table2[[#This Row],[Close Price]])-1</f>
        <v>4.1188691175142234E-2</v>
      </c>
      <c r="AG134" s="1">
        <f>(Table2[[#This Row],[Close Price]]/Table2[[#This Row],[Current Month Low]])-1</f>
        <v>7.675970873786353E-3</v>
      </c>
      <c r="AH134" s="1">
        <f>(Table2[[#This Row],[Current Month High]]/Table2[[#This Row],[Close Price]])-1</f>
        <v>8.1112817270345916E-2</v>
      </c>
      <c r="AI134">
        <v>8.1112817270345907</v>
      </c>
      <c r="AJ134">
        <v>82.233683575210506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-0.01</v>
      </c>
      <c r="AM134" t="s">
        <v>3155</v>
      </c>
      <c r="AN134">
        <v>-5.58</v>
      </c>
      <c r="AO134" t="s">
        <v>3155</v>
      </c>
      <c r="AP134">
        <v>0.11936507351680301</v>
      </c>
      <c r="AQ134">
        <f>(Table2[[#This Row],[Sharpe Ratio]]-AVERAGE(Table2[Sharpe Ratio]))/_xlfn.STDEV.P(Table2[Sharpe Ratio])</f>
        <v>0.70318004627435249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2.1418717606946482</v>
      </c>
      <c r="AS134">
        <f>_xlfn.RANK.AVG(Table2[[#This Row],[1Y Return vs Nifty Z-Score]],Table2[1Y Return vs Nifty Z-Score])</f>
        <v>197</v>
      </c>
      <c r="AT134">
        <f>_xlfn.RANK.AVG(Table2[[#This Row],[6M Return vs Nifty Z-Score]],Table2[6M Return vs Nifty Z-Score])</f>
        <v>202</v>
      </c>
      <c r="AU134">
        <f>_xlfn.RANK.AVG(Table2[[#This Row],[Sharpe Ratio Z-Score]],Table2[Sharpe Ratio Z-Score])</f>
        <v>166</v>
      </c>
      <c r="AV134">
        <f>(Table2[[#This Row],[Rank 1Y]]+Table2[[#This Row],[Rank 6M]]+Table2[[#This Row],[Rank Sharpe]])/3</f>
        <v>188.33333333333334</v>
      </c>
    </row>
    <row r="135" spans="1:48" x14ac:dyDescent="0.3">
      <c r="A135" t="s">
        <v>1464</v>
      </c>
      <c r="B135" t="s">
        <v>1465</v>
      </c>
      <c r="C135" t="s">
        <v>3118</v>
      </c>
      <c r="D135" t="s">
        <v>77</v>
      </c>
      <c r="E135">
        <v>6851.8356782000001</v>
      </c>
      <c r="F135">
        <v>334.45</v>
      </c>
      <c r="G135">
        <v>44.270634416394998</v>
      </c>
      <c r="H135">
        <f>(Table2[[#This Row],[1Y Return vs Nifty]]-AVERAGE(Table2[1Y Return vs Nifty]))/_xlfn.STDEV.P(Table2[1Y Return vs Nifty])</f>
        <v>0.34247158793853527</v>
      </c>
      <c r="I135">
        <v>22.199161313546799</v>
      </c>
      <c r="J135">
        <f>(Table2[[#This Row],[1M Return vs Nifty]]-AVERAGE(Table2[1M Return vs Nifty]))/_xlfn.STDEV.P(Table2[1M Return vs Nifty])</f>
        <v>2.6993688040157626</v>
      </c>
      <c r="K135">
        <v>36.183390406807199</v>
      </c>
      <c r="L135">
        <f>(Table2[[#This Row],[6M Return vs Nifty]]-AVERAGE(Table2[6M Return vs Nifty]))/_xlfn.STDEV.P(Table2[6M Return vs Nifty])</f>
        <v>1.1699556228719092</v>
      </c>
      <c r="M135">
        <v>1.2235466263711501</v>
      </c>
      <c r="N135">
        <f>(Table2[[#This Row],[1W Return vs Nifty]]-AVERAGE(Table2[1W Return vs Nifty]))/_xlfn.STDEV.P(Table2[1W Return vs Nifty])</f>
        <v>1.1862317205023098</v>
      </c>
      <c r="O135">
        <v>317.74</v>
      </c>
      <c r="P135">
        <v>308.323079731549</v>
      </c>
      <c r="Q135">
        <v>269.901803706777</v>
      </c>
      <c r="R135">
        <v>59.341095183820997</v>
      </c>
      <c r="S135" s="1">
        <f>(Table2[[#This Row],[Close Price]]-Table2[[#This Row],[20D EMA]])/Table2[[#This Row],[20D EMA]]</f>
        <v>5.2590168061937365E-2</v>
      </c>
      <c r="T135" s="1">
        <f>(Table2[[#This Row],[Close Price]]-Table2[[#This Row],[50D EMA]])/Table2[[#This Row],[50D EMA]]</f>
        <v>8.4738775609011163E-2</v>
      </c>
      <c r="U135" s="1">
        <f>(Table2[[#This Row],[Close Price]]-Table2[[#This Row],[200D EMA]])/Table2[[#This Row],[200D EMA]]</f>
        <v>0.23915437172605392</v>
      </c>
      <c r="V135">
        <v>1.9507325525133601</v>
      </c>
      <c r="W135">
        <v>332.35</v>
      </c>
      <c r="X135">
        <v>339.7</v>
      </c>
      <c r="Y135">
        <v>326.35000000000002</v>
      </c>
      <c r="Z135">
        <v>379</v>
      </c>
      <c r="AA135">
        <v>282.05</v>
      </c>
      <c r="AB135">
        <v>379</v>
      </c>
      <c r="AC135" s="1">
        <f>(Table2[[#This Row],[Close Price]]/Table2[[#This Row],[Day Low]])-1</f>
        <v>6.3186399879644473E-3</v>
      </c>
      <c r="AD135" s="1">
        <f>(Table2[[#This Row],[Day High]]/Table2[[#This Row],[Close Price]])-1</f>
        <v>1.5697413664224946E-2</v>
      </c>
      <c r="AE135" s="1">
        <f>(Table2[[#This Row],[Close Price]]/Table2[[#This Row],[Current Week Low]])-1</f>
        <v>2.481997855063578E-2</v>
      </c>
      <c r="AF135" s="1">
        <f>(Table2[[#This Row],[Current Week High]]/Table2[[#This Row],[Close Price]])-1</f>
        <v>0.13320376737927941</v>
      </c>
      <c r="AG135" s="1">
        <f>(Table2[[#This Row],[Close Price]]/Table2[[#This Row],[Current Month Low]])-1</f>
        <v>0.18578266264846643</v>
      </c>
      <c r="AH135" s="1">
        <f>(Table2[[#This Row],[Current Month High]]/Table2[[#This Row],[Close Price]])-1</f>
        <v>0.13320376737927941</v>
      </c>
      <c r="AI135">
        <v>13.3203767379279</v>
      </c>
      <c r="AJ135">
        <v>83.763736263736206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0.01</v>
      </c>
      <c r="AM135" t="s">
        <v>3156</v>
      </c>
      <c r="AN135">
        <v>13.33</v>
      </c>
      <c r="AO135" t="s">
        <v>3156</v>
      </c>
      <c r="AP135">
        <v>7.7583268272552006E-2</v>
      </c>
      <c r="AQ135">
        <f>(Table2[[#This Row],[Sharpe Ratio]]-AVERAGE(Table2[Sharpe Ratio]))/_xlfn.STDEV.P(Table2[Sharpe Ratio])</f>
        <v>0.21062916437233575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5.6086568997008523</v>
      </c>
      <c r="AS135">
        <f>_xlfn.RANK.AVG(Table2[[#This Row],[1Y Return vs Nifty Z-Score]],Table2[1Y Return vs Nifty Z-Score])</f>
        <v>204</v>
      </c>
      <c r="AT135">
        <f>_xlfn.RANK.AVG(Table2[[#This Row],[6M Return vs Nifty Z-Score]],Table2[6M Return vs Nifty Z-Score])</f>
        <v>75</v>
      </c>
      <c r="AU135">
        <f>_xlfn.RANK.AVG(Table2[[#This Row],[Sharpe Ratio Z-Score]],Table2[Sharpe Ratio Z-Score])</f>
        <v>286</v>
      </c>
      <c r="AV135">
        <f>(Table2[[#This Row],[Rank 1Y]]+Table2[[#This Row],[Rank 6M]]+Table2[[#This Row],[Rank Sharpe]])/3</f>
        <v>188.33333333333334</v>
      </c>
    </row>
    <row r="136" spans="1:48" x14ac:dyDescent="0.3">
      <c r="A136" t="s">
        <v>877</v>
      </c>
      <c r="B136" t="s">
        <v>878</v>
      </c>
      <c r="C136" t="s">
        <v>3116</v>
      </c>
      <c r="D136" t="s">
        <v>776</v>
      </c>
      <c r="E136">
        <v>17138.241615284998</v>
      </c>
      <c r="F136">
        <v>948.15</v>
      </c>
      <c r="G136">
        <v>24.054197565265898</v>
      </c>
      <c r="H136">
        <f>(Table2[[#This Row],[1Y Return vs Nifty]]-AVERAGE(Table2[1Y Return vs Nifty]))/_xlfn.STDEV.P(Table2[1Y Return vs Nifty])</f>
        <v>-3.1172023384550313E-3</v>
      </c>
      <c r="I136">
        <v>-1.15490118168435</v>
      </c>
      <c r="J136">
        <f>(Table2[[#This Row],[1M Return vs Nifty]]-AVERAGE(Table2[1M Return vs Nifty]))/_xlfn.STDEV.P(Table2[1M Return vs Nifty])</f>
        <v>1.2668159184388936E-2</v>
      </c>
      <c r="K136">
        <v>14.494601201804</v>
      </c>
      <c r="L136">
        <f>(Table2[[#This Row],[6M Return vs Nifty]]-AVERAGE(Table2[6M Return vs Nifty]))/_xlfn.STDEV.P(Table2[6M Return vs Nifty])</f>
        <v>0.40396432903313456</v>
      </c>
      <c r="M136">
        <v>-7.8042307365552999</v>
      </c>
      <c r="N136">
        <f>(Table2[[#This Row],[1W Return vs Nifty]]-AVERAGE(Table2[1W Return vs Nifty]))/_xlfn.STDEV.P(Table2[1W Return vs Nifty])</f>
        <v>-0.62417058070827514</v>
      </c>
      <c r="O136">
        <v>983.69</v>
      </c>
      <c r="P136">
        <v>966.59003183132995</v>
      </c>
      <c r="Q136">
        <v>837.22739385766204</v>
      </c>
      <c r="R136">
        <v>35.1605592037901</v>
      </c>
      <c r="S136" s="1">
        <f>(Table2[[#This Row],[Close Price]]-Table2[[#This Row],[20D EMA]])/Table2[[#This Row],[20D EMA]]</f>
        <v>-3.6129268367066938E-2</v>
      </c>
      <c r="T136" s="1">
        <f>(Table2[[#This Row],[Close Price]]-Table2[[#This Row],[50D EMA]])/Table2[[#This Row],[50D EMA]]</f>
        <v>-1.9077407405488082E-2</v>
      </c>
      <c r="U136" s="1">
        <f>(Table2[[#This Row],[Close Price]]-Table2[[#This Row],[200D EMA]])/Table2[[#This Row],[200D EMA]]</f>
        <v>0.13248802769250526</v>
      </c>
      <c r="V136">
        <v>0.95281449064508605</v>
      </c>
      <c r="W136">
        <v>926.8</v>
      </c>
      <c r="X136">
        <v>975</v>
      </c>
      <c r="Y136">
        <v>926.8</v>
      </c>
      <c r="Z136">
        <v>1029.9000000000001</v>
      </c>
      <c r="AA136">
        <v>874.25</v>
      </c>
      <c r="AB136">
        <v>1064.05</v>
      </c>
      <c r="AC136" s="1">
        <f>(Table2[[#This Row],[Close Price]]/Table2[[#This Row],[Day Low]])-1</f>
        <v>2.3036253776435034E-2</v>
      </c>
      <c r="AD136" s="1">
        <f>(Table2[[#This Row],[Day High]]/Table2[[#This Row],[Close Price]])-1</f>
        <v>2.8318304065812372E-2</v>
      </c>
      <c r="AE136" s="1">
        <f>(Table2[[#This Row],[Close Price]]/Table2[[#This Row],[Current Week Low]])-1</f>
        <v>2.3036253776435034E-2</v>
      </c>
      <c r="AF136" s="1">
        <f>(Table2[[#This Row],[Current Week High]]/Table2[[#This Row],[Close Price]])-1</f>
        <v>8.6220534725518272E-2</v>
      </c>
      <c r="AG136" s="1">
        <f>(Table2[[#This Row],[Close Price]]/Table2[[#This Row],[Current Month Low]])-1</f>
        <v>8.4529596797254802E-2</v>
      </c>
      <c r="AH136" s="1">
        <f>(Table2[[#This Row],[Current Month High]]/Table2[[#This Row],[Close Price]])-1</f>
        <v>0.1222380425038232</v>
      </c>
      <c r="AI136">
        <v>12.223804250382299</v>
      </c>
      <c r="AJ136">
        <v>62.493573264781404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0.11</v>
      </c>
      <c r="AM136" t="s">
        <v>3156</v>
      </c>
      <c r="AN136">
        <v>3.43</v>
      </c>
      <c r="AO136" t="s">
        <v>3156</v>
      </c>
      <c r="AP136">
        <v>0.17485060508887901</v>
      </c>
      <c r="AQ136">
        <f>(Table2[[#This Row],[Sharpe Ratio]]-AVERAGE(Table2[Sharpe Ratio]))/_xlfn.STDEV.P(Table2[Sharpe Ratio])</f>
        <v>1.3572792971052785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1.1466240022760716</v>
      </c>
      <c r="AS136">
        <f>_xlfn.RANK.AVG(Table2[[#This Row],[1Y Return vs Nifty Z-Score]],Table2[1Y Return vs Nifty Z-Score])</f>
        <v>297</v>
      </c>
      <c r="AT136">
        <f>_xlfn.RANK.AVG(Table2[[#This Row],[6M Return vs Nifty Z-Score]],Table2[6M Return vs Nifty Z-Score])</f>
        <v>204</v>
      </c>
      <c r="AU136">
        <f>_xlfn.RANK.AVG(Table2[[#This Row],[Sharpe Ratio Z-Score]],Table2[Sharpe Ratio Z-Score])</f>
        <v>67</v>
      </c>
      <c r="AV136">
        <f>(Table2[[#This Row],[Rank 1Y]]+Table2[[#This Row],[Rank 6M]]+Table2[[#This Row],[Rank Sharpe]])/3</f>
        <v>189.33333333333334</v>
      </c>
    </row>
    <row r="137" spans="1:48" x14ac:dyDescent="0.3">
      <c r="A137" t="s">
        <v>1430</v>
      </c>
      <c r="B137" t="s">
        <v>1431</v>
      </c>
      <c r="C137" t="s">
        <v>3109</v>
      </c>
      <c r="D137" t="s">
        <v>21</v>
      </c>
      <c r="E137">
        <v>7244.3681283599999</v>
      </c>
      <c r="F137">
        <v>874.8</v>
      </c>
      <c r="G137">
        <v>76.310755214014506</v>
      </c>
      <c r="H137">
        <f>(Table2[[#This Row],[1Y Return vs Nifty]]-AVERAGE(Table2[1Y Return vs Nifty]))/_xlfn.STDEV.P(Table2[1Y Return vs Nifty])</f>
        <v>0.89017970625412979</v>
      </c>
      <c r="I137">
        <v>9.2786784157625508</v>
      </c>
      <c r="J137">
        <f>(Table2[[#This Row],[1M Return vs Nifty]]-AVERAGE(Table2[1M Return vs Nifty]))/_xlfn.STDEV.P(Table2[1M Return vs Nifty])</f>
        <v>1.2129691791069017</v>
      </c>
      <c r="K137">
        <v>4.2332899430733901</v>
      </c>
      <c r="L137">
        <f>(Table2[[#This Row],[6M Return vs Nifty]]-AVERAGE(Table2[6M Return vs Nifty]))/_xlfn.STDEV.P(Table2[6M Return vs Nifty])</f>
        <v>4.1561660388806806E-2</v>
      </c>
      <c r="M137">
        <v>-3.9932882475562601</v>
      </c>
      <c r="N137">
        <f>(Table2[[#This Row],[1W Return vs Nifty]]-AVERAGE(Table2[1W Return vs Nifty]))/_xlfn.STDEV.P(Table2[1W Return vs Nifty])</f>
        <v>0.14006393400161821</v>
      </c>
      <c r="O137">
        <v>903.27</v>
      </c>
      <c r="P137">
        <v>877.18506536777204</v>
      </c>
      <c r="Q137">
        <v>755.82825149308201</v>
      </c>
      <c r="R137">
        <v>32.418084305561202</v>
      </c>
      <c r="S137" s="1">
        <f>(Table2[[#This Row],[Close Price]]-Table2[[#This Row],[20D EMA]])/Table2[[#This Row],[20D EMA]]</f>
        <v>-3.151881497226746E-2</v>
      </c>
      <c r="T137" s="1">
        <f>(Table2[[#This Row],[Close Price]]-Table2[[#This Row],[50D EMA]])/Table2[[#This Row],[50D EMA]]</f>
        <v>-2.7189990595338212E-3</v>
      </c>
      <c r="U137" s="1">
        <f>(Table2[[#This Row],[Close Price]]-Table2[[#This Row],[200D EMA]])/Table2[[#This Row],[200D EMA]]</f>
        <v>0.15740579724546969</v>
      </c>
      <c r="V137">
        <v>1.09230748810593</v>
      </c>
      <c r="W137">
        <v>870</v>
      </c>
      <c r="X137">
        <v>901.2</v>
      </c>
      <c r="Y137">
        <v>844.95</v>
      </c>
      <c r="Z137">
        <v>950.75</v>
      </c>
      <c r="AA137">
        <v>830</v>
      </c>
      <c r="AB137">
        <v>992.95</v>
      </c>
      <c r="AC137" s="1">
        <f>(Table2[[#This Row],[Close Price]]/Table2[[#This Row],[Day Low]])-1</f>
        <v>5.5172413793103114E-3</v>
      </c>
      <c r="AD137" s="1">
        <f>(Table2[[#This Row],[Day High]]/Table2[[#This Row],[Close Price]])-1</f>
        <v>3.017832647462293E-2</v>
      </c>
      <c r="AE137" s="1">
        <f>(Table2[[#This Row],[Close Price]]/Table2[[#This Row],[Current Week Low]])-1</f>
        <v>3.5327534173619668E-2</v>
      </c>
      <c r="AF137" s="1">
        <f>(Table2[[#This Row],[Current Week High]]/Table2[[#This Row],[Close Price]])-1</f>
        <v>8.6819844535893864E-2</v>
      </c>
      <c r="AG137" s="1">
        <f>(Table2[[#This Row],[Close Price]]/Table2[[#This Row],[Current Month Low]])-1</f>
        <v>5.397590361445781E-2</v>
      </c>
      <c r="AH137" s="1">
        <f>(Table2[[#This Row],[Current Month High]]/Table2[[#This Row],[Close Price]])-1</f>
        <v>0.13505944215820764</v>
      </c>
      <c r="AI137">
        <v>13.505944215820699</v>
      </c>
      <c r="AJ137">
        <v>110.795180722891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-0.05</v>
      </c>
      <c r="AM137" t="s">
        <v>3155</v>
      </c>
      <c r="AN137">
        <v>-0.87</v>
      </c>
      <c r="AO137" t="s">
        <v>3155</v>
      </c>
      <c r="AP137">
        <v>0.129665793527067</v>
      </c>
      <c r="AQ137">
        <f>(Table2[[#This Row],[Sharpe Ratio]]-AVERAGE(Table2[Sharpe Ratio]))/_xlfn.STDEV.P(Table2[Sharpe Ratio])</f>
        <v>0.8246115807813349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3.1093860605327919</v>
      </c>
      <c r="AS137">
        <f>_xlfn.RANK.AVG(Table2[[#This Row],[1Y Return vs Nifty Z-Score]],Table2[1Y Return vs Nifty Z-Score])</f>
        <v>109</v>
      </c>
      <c r="AT137">
        <f>_xlfn.RANK.AVG(Table2[[#This Row],[6M Return vs Nifty Z-Score]],Table2[6M Return vs Nifty Z-Score])</f>
        <v>316</v>
      </c>
      <c r="AU137">
        <f>_xlfn.RANK.AVG(Table2[[#This Row],[Sharpe Ratio Z-Score]],Table2[Sharpe Ratio Z-Score])</f>
        <v>143</v>
      </c>
      <c r="AV137">
        <f>(Table2[[#This Row],[Rank 1Y]]+Table2[[#This Row],[Rank 6M]]+Table2[[#This Row],[Rank Sharpe]])/3</f>
        <v>189.33333333333334</v>
      </c>
    </row>
    <row r="138" spans="1:48" x14ac:dyDescent="0.3">
      <c r="A138" t="s">
        <v>924</v>
      </c>
      <c r="B138" t="s">
        <v>925</v>
      </c>
      <c r="C138" t="s">
        <v>3121</v>
      </c>
      <c r="D138" t="s">
        <v>776</v>
      </c>
      <c r="E138">
        <v>15707.001561839999</v>
      </c>
      <c r="F138">
        <v>1166.3</v>
      </c>
      <c r="G138">
        <v>27.9047178301375</v>
      </c>
      <c r="H138">
        <f>(Table2[[#This Row],[1Y Return vs Nifty]]-AVERAGE(Table2[1Y Return vs Nifty]))/_xlfn.STDEV.P(Table2[1Y Return vs Nifty])</f>
        <v>6.2705308822788144E-2</v>
      </c>
      <c r="I138">
        <v>-3.8338385402512398</v>
      </c>
      <c r="J138">
        <f>(Table2[[#This Row],[1M Return vs Nifty]]-AVERAGE(Table2[1M Return vs Nifty]))/_xlfn.STDEV.P(Table2[1M Return vs Nifty])</f>
        <v>-0.29552244920309118</v>
      </c>
      <c r="K138">
        <v>6.9683340280424098</v>
      </c>
      <c r="L138">
        <f>(Table2[[#This Row],[6M Return vs Nifty]]-AVERAGE(Table2[6M Return vs Nifty]))/_xlfn.STDEV.P(Table2[6M Return vs Nifty])</f>
        <v>0.13815626221509156</v>
      </c>
      <c r="M138">
        <v>5.5627892394157996</v>
      </c>
      <c r="N138">
        <f>(Table2[[#This Row],[1W Return vs Nifty]]-AVERAGE(Table2[1W Return vs Nifty]))/_xlfn.STDEV.P(Table2[1W Return vs Nifty])</f>
        <v>2.0564098935294446</v>
      </c>
      <c r="O138">
        <v>1172.56</v>
      </c>
      <c r="P138">
        <v>1262.69119747937</v>
      </c>
      <c r="Q138">
        <v>1210.6556298061901</v>
      </c>
      <c r="R138">
        <v>51.871772200009303</v>
      </c>
      <c r="S138" s="1">
        <f>(Table2[[#This Row],[Close Price]]-Table2[[#This Row],[20D EMA]])/Table2[[#This Row],[20D EMA]]</f>
        <v>-5.338745991676325E-3</v>
      </c>
      <c r="T138" s="1">
        <f>(Table2[[#This Row],[Close Price]]-Table2[[#This Row],[50D EMA]])/Table2[[#This Row],[50D EMA]]</f>
        <v>-7.6337902467198335E-2</v>
      </c>
      <c r="U138" s="1">
        <f>(Table2[[#This Row],[Close Price]]-Table2[[#This Row],[200D EMA]])/Table2[[#This Row],[200D EMA]]</f>
        <v>-3.6637693423431116E-2</v>
      </c>
      <c r="V138">
        <v>2.3466228234493398</v>
      </c>
      <c r="W138">
        <v>1160</v>
      </c>
      <c r="X138">
        <v>1217.6500000000001</v>
      </c>
      <c r="Y138">
        <v>1088.3499999999999</v>
      </c>
      <c r="Z138">
        <v>1217.6500000000001</v>
      </c>
      <c r="AA138">
        <v>1048.7</v>
      </c>
      <c r="AB138">
        <v>1243.95</v>
      </c>
      <c r="AC138" s="1">
        <f>(Table2[[#This Row],[Close Price]]/Table2[[#This Row],[Day Low]])-1</f>
        <v>5.4310344827586121E-3</v>
      </c>
      <c r="AD138" s="1">
        <f>(Table2[[#This Row],[Day High]]/Table2[[#This Row],[Close Price]])-1</f>
        <v>4.4028123124410623E-2</v>
      </c>
      <c r="AE138" s="1">
        <f>(Table2[[#This Row],[Close Price]]/Table2[[#This Row],[Current Week Low]])-1</f>
        <v>7.1622180364772303E-2</v>
      </c>
      <c r="AF138" s="1">
        <f>(Table2[[#This Row],[Current Week High]]/Table2[[#This Row],[Close Price]])-1</f>
        <v>4.4028123124410623E-2</v>
      </c>
      <c r="AG138" s="1">
        <f>(Table2[[#This Row],[Close Price]]/Table2[[#This Row],[Current Month Low]])-1</f>
        <v>0.112138838562029</v>
      </c>
      <c r="AH138" s="1">
        <f>(Table2[[#This Row],[Current Month High]]/Table2[[#This Row],[Close Price]])-1</f>
        <v>6.6578067392609297E-2</v>
      </c>
      <c r="AI138">
        <v>62.646831861442102</v>
      </c>
      <c r="AJ138">
        <v>66.068631638900698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-0.15</v>
      </c>
      <c r="AM138" t="s">
        <v>3155</v>
      </c>
      <c r="AN138">
        <v>4.97</v>
      </c>
      <c r="AO138" t="s">
        <v>3156</v>
      </c>
      <c r="AP138">
        <v>0.23051972122466899</v>
      </c>
      <c r="AQ138">
        <f>(Table2[[#This Row],[Sharpe Ratio]]-AVERAGE(Table2[Sharpe Ratio]))/_xlfn.STDEV.P(Table2[Sharpe Ratio])</f>
        <v>2.0135427612398735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271</v>
      </c>
      <c r="AT138">
        <f>_xlfn.RANK.AVG(Table2[[#This Row],[6M Return vs Nifty Z-Score]],Table2[6M Return vs Nifty Z-Score])</f>
        <v>285</v>
      </c>
      <c r="AU138">
        <f>_xlfn.RANK.AVG(Table2[[#This Row],[Sharpe Ratio Z-Score]],Table2[Sharpe Ratio Z-Score])</f>
        <v>15</v>
      </c>
      <c r="AV138">
        <f>(Table2[[#This Row],[Rank 1Y]]+Table2[[#This Row],[Rank 6M]]+Table2[[#This Row],[Rank Sharpe]])/3</f>
        <v>190.33333333333334</v>
      </c>
    </row>
    <row r="139" spans="1:48" x14ac:dyDescent="0.3">
      <c r="A139" t="s">
        <v>414</v>
      </c>
      <c r="B139" t="s">
        <v>415</v>
      </c>
      <c r="C139" t="s">
        <v>3116</v>
      </c>
      <c r="D139" t="s">
        <v>192</v>
      </c>
      <c r="E139">
        <v>54447.957421350002</v>
      </c>
      <c r="F139">
        <v>948.3</v>
      </c>
      <c r="G139">
        <v>39.100502698351001</v>
      </c>
      <c r="H139">
        <f>(Table2[[#This Row],[1Y Return vs Nifty]]-AVERAGE(Table2[1Y Return vs Nifty]))/_xlfn.STDEV.P(Table2[1Y Return vs Nifty])</f>
        <v>0.25409104990560627</v>
      </c>
      <c r="I139">
        <v>-12.1975712642201</v>
      </c>
      <c r="J139">
        <f>(Table2[[#This Row],[1M Return vs Nifty]]-AVERAGE(Table2[1M Return vs Nifty]))/_xlfn.STDEV.P(Table2[1M Return vs Nifty])</f>
        <v>-1.2577039158011574</v>
      </c>
      <c r="K139">
        <v>22.556731743685901</v>
      </c>
      <c r="L139">
        <f>(Table2[[#This Row],[6M Return vs Nifty]]-AVERAGE(Table2[6M Return vs Nifty]))/_xlfn.STDEV.P(Table2[6M Return vs Nifty])</f>
        <v>0.68869768812026333</v>
      </c>
      <c r="M139">
        <v>-4.9948647809920201</v>
      </c>
      <c r="N139">
        <f>(Table2[[#This Row],[1W Return vs Nifty]]-AVERAGE(Table2[1W Return vs Nifty]))/_xlfn.STDEV.P(Table2[1W Return vs Nifty])</f>
        <v>-6.0789098597186821E-2</v>
      </c>
      <c r="O139">
        <v>997.41</v>
      </c>
      <c r="P139">
        <v>1030.98110255749</v>
      </c>
      <c r="Q139">
        <v>907.97260235969804</v>
      </c>
      <c r="R139">
        <v>35.602042261608098</v>
      </c>
      <c r="S139" s="1">
        <f>(Table2[[#This Row],[Close Price]]-Table2[[#This Row],[20D EMA]])/Table2[[#This Row],[20D EMA]]</f>
        <v>-4.9237525190242742E-2</v>
      </c>
      <c r="T139" s="1">
        <f>(Table2[[#This Row],[Close Price]]-Table2[[#This Row],[50D EMA]])/Table2[[#This Row],[50D EMA]]</f>
        <v>-8.0196525767919719E-2</v>
      </c>
      <c r="U139" s="1">
        <f>(Table2[[#This Row],[Close Price]]-Table2[[#This Row],[200D EMA]])/Table2[[#This Row],[200D EMA]]</f>
        <v>4.4414773678739264E-2</v>
      </c>
      <c r="V139">
        <v>0.82797337516242697</v>
      </c>
      <c r="W139">
        <v>926</v>
      </c>
      <c r="X139">
        <v>952.35</v>
      </c>
      <c r="Y139">
        <v>903.75</v>
      </c>
      <c r="Z139">
        <v>971.5</v>
      </c>
      <c r="AA139">
        <v>903.75</v>
      </c>
      <c r="AB139">
        <v>1117.75</v>
      </c>
      <c r="AC139" s="1">
        <f>(Table2[[#This Row],[Close Price]]/Table2[[#This Row],[Day Low]])-1</f>
        <v>2.4082073434125162E-2</v>
      </c>
      <c r="AD139" s="1">
        <f>(Table2[[#This Row],[Day High]]/Table2[[#This Row],[Close Price]])-1</f>
        <v>4.2708003796267935E-3</v>
      </c>
      <c r="AE139" s="1">
        <f>(Table2[[#This Row],[Close Price]]/Table2[[#This Row],[Current Week Low]])-1</f>
        <v>4.9294605809128589E-2</v>
      </c>
      <c r="AF139" s="1">
        <f>(Table2[[#This Row],[Current Week High]]/Table2[[#This Row],[Close Price]])-1</f>
        <v>2.4464831804281495E-2</v>
      </c>
      <c r="AG139" s="1">
        <f>(Table2[[#This Row],[Close Price]]/Table2[[#This Row],[Current Month Low]])-1</f>
        <v>4.9294605809128589E-2</v>
      </c>
      <c r="AH139" s="1">
        <f>(Table2[[#This Row],[Current Month High]]/Table2[[#This Row],[Close Price]])-1</f>
        <v>0.17868817884635679</v>
      </c>
      <c r="AI139">
        <v>32.342085837814999</v>
      </c>
      <c r="AJ139">
        <v>72.858184469558793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-0.01</v>
      </c>
      <c r="AM139" t="s">
        <v>3155</v>
      </c>
      <c r="AN139">
        <v>-4.5999999999999996</v>
      </c>
      <c r="AO139" t="s">
        <v>3155</v>
      </c>
      <c r="AP139">
        <v>0.102199076489494</v>
      </c>
      <c r="AQ139">
        <f>(Table2[[#This Row],[Sharpe Ratio]]-AVERAGE(Table2[Sharpe Ratio]))/_xlfn.STDEV.P(Table2[Sharpe Ratio])</f>
        <v>0.50081619614626749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227</v>
      </c>
      <c r="AT139">
        <f>_xlfn.RANK.AVG(Table2[[#This Row],[6M Return vs Nifty Z-Score]],Table2[6M Return vs Nifty Z-Score])</f>
        <v>132</v>
      </c>
      <c r="AU139">
        <f>_xlfn.RANK.AVG(Table2[[#This Row],[Sharpe Ratio Z-Score]],Table2[Sharpe Ratio Z-Score])</f>
        <v>217</v>
      </c>
      <c r="AV139">
        <f>(Table2[[#This Row],[Rank 1Y]]+Table2[[#This Row],[Rank 6M]]+Table2[[#This Row],[Rank Sharpe]])/3</f>
        <v>192</v>
      </c>
    </row>
    <row r="140" spans="1:48" x14ac:dyDescent="0.3">
      <c r="A140" t="s">
        <v>849</v>
      </c>
      <c r="B140" t="s">
        <v>850</v>
      </c>
      <c r="C140" t="s">
        <v>3114</v>
      </c>
      <c r="D140" t="s">
        <v>51</v>
      </c>
      <c r="E140">
        <v>17888.125</v>
      </c>
      <c r="F140">
        <v>7155.25</v>
      </c>
      <c r="G140">
        <v>27.8778835788729</v>
      </c>
      <c r="H140">
        <f>(Table2[[#This Row],[1Y Return vs Nifty]]-AVERAGE(Table2[1Y Return vs Nifty]))/_xlfn.STDEV.P(Table2[1Y Return vs Nifty])</f>
        <v>6.2246592160657664E-2</v>
      </c>
      <c r="I140">
        <v>10.6253232325873</v>
      </c>
      <c r="J140">
        <f>(Table2[[#This Row],[1M Return vs Nifty]]-AVERAGE(Table2[1M Return vs Nifty]))/_xlfn.STDEV.P(Table2[1M Return vs Nifty])</f>
        <v>1.3678900413106694</v>
      </c>
      <c r="K140">
        <v>26.478790450677099</v>
      </c>
      <c r="L140">
        <f>(Table2[[#This Row],[6M Return vs Nifty]]-AVERAGE(Table2[6M Return vs Nifty]))/_xlfn.STDEV.P(Table2[6M Return vs Nifty])</f>
        <v>0.82721454100141878</v>
      </c>
      <c r="M140">
        <v>-4.8705208335466796</v>
      </c>
      <c r="N140">
        <f>(Table2[[#This Row],[1W Return vs Nifty]]-AVERAGE(Table2[1W Return vs Nifty]))/_xlfn.STDEV.P(Table2[1W Return vs Nifty])</f>
        <v>-3.5853551391392652E-2</v>
      </c>
      <c r="O140">
        <v>7422.46</v>
      </c>
      <c r="P140">
        <v>7200.7552794429103</v>
      </c>
      <c r="Q140">
        <v>6281.4913092847601</v>
      </c>
      <c r="R140">
        <v>31.6177092021322</v>
      </c>
      <c r="S140" s="1">
        <f>(Table2[[#This Row],[Close Price]]-Table2[[#This Row],[20D EMA]])/Table2[[#This Row],[20D EMA]]</f>
        <v>-3.6000194005760898E-2</v>
      </c>
      <c r="T140" s="1">
        <f>(Table2[[#This Row],[Close Price]]-Table2[[#This Row],[50D EMA]])/Table2[[#This Row],[50D EMA]]</f>
        <v>-6.3195147837923453E-3</v>
      </c>
      <c r="U140" s="1">
        <f>(Table2[[#This Row],[Close Price]]-Table2[[#This Row],[200D EMA]])/Table2[[#This Row],[200D EMA]]</f>
        <v>0.13910051732838108</v>
      </c>
      <c r="V140">
        <v>0.30529425910982599</v>
      </c>
      <c r="W140">
        <v>7110</v>
      </c>
      <c r="X140">
        <v>7229.1</v>
      </c>
      <c r="Y140">
        <v>7075</v>
      </c>
      <c r="Z140">
        <v>7550</v>
      </c>
      <c r="AA140">
        <v>7075</v>
      </c>
      <c r="AB140">
        <v>8139</v>
      </c>
      <c r="AC140" s="1">
        <f>(Table2[[#This Row],[Close Price]]/Table2[[#This Row],[Day Low]])-1</f>
        <v>6.3642756680730717E-3</v>
      </c>
      <c r="AD140" s="1">
        <f>(Table2[[#This Row],[Day High]]/Table2[[#This Row],[Close Price]])-1</f>
        <v>1.0321092903812001E-2</v>
      </c>
      <c r="AE140" s="1">
        <f>(Table2[[#This Row],[Close Price]]/Table2[[#This Row],[Current Week Low]])-1</f>
        <v>1.1342756183745584E-2</v>
      </c>
      <c r="AF140" s="1">
        <f>(Table2[[#This Row],[Current Week High]]/Table2[[#This Row],[Close Price]])-1</f>
        <v>5.5169281296949757E-2</v>
      </c>
      <c r="AG140" s="1">
        <f>(Table2[[#This Row],[Close Price]]/Table2[[#This Row],[Current Month Low]])-1</f>
        <v>1.1342756183745584E-2</v>
      </c>
      <c r="AH140" s="1">
        <f>(Table2[[#This Row],[Current Month High]]/Table2[[#This Row],[Close Price]])-1</f>
        <v>0.13748646099018202</v>
      </c>
      <c r="AI140">
        <v>13.748646099018201</v>
      </c>
      <c r="AJ140">
        <v>59.893854748603303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-0.02</v>
      </c>
      <c r="AM140" t="s">
        <v>3155</v>
      </c>
      <c r="AN140">
        <v>-8.08</v>
      </c>
      <c r="AO140" t="s">
        <v>3155</v>
      </c>
      <c r="AP140">
        <v>0.10762992522916601</v>
      </c>
      <c r="AQ140">
        <f>(Table2[[#This Row],[Sharpe Ratio]]-AVERAGE(Table2[Sharpe Ratio]))/_xlfn.STDEV.P(Table2[Sharpe Ratio])</f>
        <v>0.56483854560111701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2.7863361686824706</v>
      </c>
      <c r="AS140">
        <f>_xlfn.RANK.AVG(Table2[[#This Row],[1Y Return vs Nifty Z-Score]],Table2[1Y Return vs Nifty Z-Score])</f>
        <v>272</v>
      </c>
      <c r="AT140">
        <f>_xlfn.RANK.AVG(Table2[[#This Row],[6M Return vs Nifty Z-Score]],Table2[6M Return vs Nifty Z-Score])</f>
        <v>108</v>
      </c>
      <c r="AU140">
        <f>_xlfn.RANK.AVG(Table2[[#This Row],[Sharpe Ratio Z-Score]],Table2[Sharpe Ratio Z-Score])</f>
        <v>200</v>
      </c>
      <c r="AV140">
        <f>(Table2[[#This Row],[Rank 1Y]]+Table2[[#This Row],[Rank 6M]]+Table2[[#This Row],[Rank Sharpe]])/3</f>
        <v>193.33333333333334</v>
      </c>
    </row>
    <row r="141" spans="1:48" x14ac:dyDescent="0.3">
      <c r="A141" t="s">
        <v>1396</v>
      </c>
      <c r="B141" t="s">
        <v>1397</v>
      </c>
      <c r="C141" t="s">
        <v>3112</v>
      </c>
      <c r="D141" t="s">
        <v>128</v>
      </c>
      <c r="E141">
        <v>7566.6154438249996</v>
      </c>
      <c r="F141">
        <v>1254.25</v>
      </c>
      <c r="G141">
        <v>52.228535690936901</v>
      </c>
      <c r="H141">
        <f>(Table2[[#This Row],[1Y Return vs Nifty]]-AVERAGE(Table2[1Y Return vs Nifty]))/_xlfn.STDEV.P(Table2[1Y Return vs Nifty])</f>
        <v>0.47850750242061957</v>
      </c>
      <c r="I141">
        <v>11.4135079854065</v>
      </c>
      <c r="J141">
        <f>(Table2[[#This Row],[1M Return vs Nifty]]-AVERAGE(Table2[1M Return vs Nifty]))/_xlfn.STDEV.P(Table2[1M Return vs Nifty])</f>
        <v>1.4585644789627059</v>
      </c>
      <c r="K141">
        <v>19.733399478967101</v>
      </c>
      <c r="L141">
        <f>(Table2[[#This Row],[6M Return vs Nifty]]-AVERAGE(Table2[6M Return vs Nifty]))/_xlfn.STDEV.P(Table2[6M Return vs Nifty])</f>
        <v>0.58898497875934475</v>
      </c>
      <c r="M141">
        <v>-1.6892427783928201</v>
      </c>
      <c r="N141">
        <f>(Table2[[#This Row],[1W Return vs Nifty]]-AVERAGE(Table2[1W Return vs Nifty]))/_xlfn.STDEV.P(Table2[1W Return vs Nifty])</f>
        <v>0.60211002262106095</v>
      </c>
      <c r="O141">
        <v>1249.24</v>
      </c>
      <c r="P141">
        <v>1217.42748101026</v>
      </c>
      <c r="Q141">
        <v>1056.1444017839799</v>
      </c>
      <c r="R141">
        <v>47.767623458588702</v>
      </c>
      <c r="S141" s="1">
        <f>(Table2[[#This Row],[Close Price]]-Table2[[#This Row],[20D EMA]])/Table2[[#This Row],[20D EMA]]</f>
        <v>4.0104383465146736E-3</v>
      </c>
      <c r="T141" s="1">
        <f>(Table2[[#This Row],[Close Price]]-Table2[[#This Row],[50D EMA]])/Table2[[#This Row],[50D EMA]]</f>
        <v>3.0246170358487021E-2</v>
      </c>
      <c r="U141" s="1">
        <f>(Table2[[#This Row],[Close Price]]-Table2[[#This Row],[200D EMA]])/Table2[[#This Row],[200D EMA]]</f>
        <v>0.18757434862258535</v>
      </c>
      <c r="V141">
        <v>1.79609259146992</v>
      </c>
      <c r="W141">
        <v>1230</v>
      </c>
      <c r="X141">
        <v>1287.9000000000001</v>
      </c>
      <c r="Y141">
        <v>1209.9000000000001</v>
      </c>
      <c r="Z141">
        <v>1337.9</v>
      </c>
      <c r="AA141">
        <v>1130.7</v>
      </c>
      <c r="AB141">
        <v>1337.9</v>
      </c>
      <c r="AC141" s="1">
        <f>(Table2[[#This Row],[Close Price]]/Table2[[#This Row],[Day Low]])-1</f>
        <v>1.9715447154471599E-2</v>
      </c>
      <c r="AD141" s="1">
        <f>(Table2[[#This Row],[Day High]]/Table2[[#This Row],[Close Price]])-1</f>
        <v>2.6828782140721597E-2</v>
      </c>
      <c r="AE141" s="1">
        <f>(Table2[[#This Row],[Close Price]]/Table2[[#This Row],[Current Week Low]])-1</f>
        <v>3.6655921977022832E-2</v>
      </c>
      <c r="AF141" s="1">
        <f>(Table2[[#This Row],[Current Week High]]/Table2[[#This Row],[Close Price]])-1</f>
        <v>6.66932429738889E-2</v>
      </c>
      <c r="AG141" s="1">
        <f>(Table2[[#This Row],[Close Price]]/Table2[[#This Row],[Current Month Low]])-1</f>
        <v>0.10926859467586447</v>
      </c>
      <c r="AH141" s="1">
        <f>(Table2[[#This Row],[Current Month High]]/Table2[[#This Row],[Close Price]])-1</f>
        <v>6.66932429738889E-2</v>
      </c>
      <c r="AI141">
        <v>7.32310145505281</v>
      </c>
      <c r="AJ141">
        <v>88.878849484225597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0.13</v>
      </c>
      <c r="AM141" t="s">
        <v>3156</v>
      </c>
      <c r="AN141">
        <v>8.02</v>
      </c>
      <c r="AO141" t="s">
        <v>3156</v>
      </c>
      <c r="AP141">
        <v>8.7878967103481004E-2</v>
      </c>
      <c r="AQ141">
        <f>(Table2[[#This Row],[Sharpe Ratio]]-AVERAGE(Table2[Sharpe Ratio]))/_xlfn.STDEV.P(Table2[Sharpe Ratio])</f>
        <v>0.3320015059771641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3.4601684887408952</v>
      </c>
      <c r="AS141">
        <f>_xlfn.RANK.AVG(Table2[[#This Row],[1Y Return vs Nifty Z-Score]],Table2[1Y Return vs Nifty Z-Score])</f>
        <v>169</v>
      </c>
      <c r="AT141">
        <f>_xlfn.RANK.AVG(Table2[[#This Row],[6M Return vs Nifty Z-Score]],Table2[6M Return vs Nifty Z-Score])</f>
        <v>157</v>
      </c>
      <c r="AU141">
        <f>_xlfn.RANK.AVG(Table2[[#This Row],[Sharpe Ratio Z-Score]],Table2[Sharpe Ratio Z-Score])</f>
        <v>256</v>
      </c>
      <c r="AV141">
        <f>(Table2[[#This Row],[Rank 1Y]]+Table2[[#This Row],[Rank 6M]]+Table2[[#This Row],[Rank Sharpe]])/3</f>
        <v>194</v>
      </c>
    </row>
    <row r="142" spans="1:48" x14ac:dyDescent="0.3">
      <c r="A142" t="s">
        <v>521</v>
      </c>
      <c r="B142" t="s">
        <v>522</v>
      </c>
      <c r="C142" t="s">
        <v>3121</v>
      </c>
      <c r="D142" t="s">
        <v>100</v>
      </c>
      <c r="E142">
        <v>38498.2265625</v>
      </c>
      <c r="F142">
        <v>1050.25</v>
      </c>
      <c r="G142">
        <v>98.303368284486396</v>
      </c>
      <c r="H142">
        <f>(Table2[[#This Row],[1Y Return vs Nifty]]-AVERAGE(Table2[1Y Return vs Nifty]))/_xlfn.STDEV.P(Table2[1Y Return vs Nifty])</f>
        <v>1.2661312451935853</v>
      </c>
      <c r="I142">
        <v>-1.9567940256640799</v>
      </c>
      <c r="J142">
        <f>(Table2[[#This Row],[1M Return vs Nifty]]-AVERAGE(Table2[1M Return vs Nifty]))/_xlfn.STDEV.P(Table2[1M Return vs Nifty])</f>
        <v>-7.9583286209573598E-2</v>
      </c>
      <c r="K142">
        <v>-6.27356595037765</v>
      </c>
      <c r="L142">
        <f>(Table2[[#This Row],[6M Return vs Nifty]]-AVERAGE(Table2[6M Return vs Nifty]))/_xlfn.STDEV.P(Table2[6M Return vs Nifty])</f>
        <v>-0.32951300237501208</v>
      </c>
      <c r="M142">
        <v>-8.8649917688989195</v>
      </c>
      <c r="N142">
        <f>(Table2[[#This Row],[1W Return vs Nifty]]-AVERAGE(Table2[1W Return vs Nifty]))/_xlfn.STDEV.P(Table2[1W Return vs Nifty])</f>
        <v>-0.83689228803302085</v>
      </c>
      <c r="O142">
        <v>1141.05</v>
      </c>
      <c r="P142">
        <v>1208.6343486236599</v>
      </c>
      <c r="Q142">
        <v>1138.5322325638299</v>
      </c>
      <c r="R142">
        <v>26.2898934510659</v>
      </c>
      <c r="S142" s="1">
        <f>(Table2[[#This Row],[Close Price]]-Table2[[#This Row],[20D EMA]])/Table2[[#This Row],[20D EMA]]</f>
        <v>-7.957582928004904E-2</v>
      </c>
      <c r="T142" s="1">
        <f>(Table2[[#This Row],[Close Price]]-Table2[[#This Row],[50D EMA]])/Table2[[#This Row],[50D EMA]]</f>
        <v>-0.13104405712449019</v>
      </c>
      <c r="U142" s="1">
        <f>(Table2[[#This Row],[Close Price]]-Table2[[#This Row],[200D EMA]])/Table2[[#This Row],[200D EMA]]</f>
        <v>-7.7540389317770589E-2</v>
      </c>
      <c r="V142">
        <v>0.68150526610140505</v>
      </c>
      <c r="W142">
        <v>1042.05</v>
      </c>
      <c r="X142">
        <v>1080</v>
      </c>
      <c r="Y142">
        <v>1018</v>
      </c>
      <c r="Z142">
        <v>1146</v>
      </c>
      <c r="AA142">
        <v>1018</v>
      </c>
      <c r="AB142">
        <v>1230</v>
      </c>
      <c r="AC142" s="1">
        <f>(Table2[[#This Row],[Close Price]]/Table2[[#This Row],[Day Low]])-1</f>
        <v>7.869104169665686E-3</v>
      </c>
      <c r="AD142" s="1">
        <f>(Table2[[#This Row],[Day High]]/Table2[[#This Row],[Close Price]])-1</f>
        <v>2.8326588907402916E-2</v>
      </c>
      <c r="AE142" s="1">
        <f>(Table2[[#This Row],[Close Price]]/Table2[[#This Row],[Current Week Low]])-1</f>
        <v>3.167976424361485E-2</v>
      </c>
      <c r="AF142" s="1">
        <f>(Table2[[#This Row],[Current Week High]]/Table2[[#This Row],[Close Price]])-1</f>
        <v>9.1168769340633116E-2</v>
      </c>
      <c r="AG142" s="1">
        <f>(Table2[[#This Row],[Close Price]]/Table2[[#This Row],[Current Month Low]])-1</f>
        <v>3.167976424361485E-2</v>
      </c>
      <c r="AH142" s="1">
        <f>(Table2[[#This Row],[Current Month High]]/Table2[[#This Row],[Close Price]])-1</f>
        <v>0.17114972625565339</v>
      </c>
      <c r="AI142">
        <v>70.883123065936601</v>
      </c>
      <c r="AJ142">
        <v>133.388888888888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0</v>
      </c>
      <c r="AM142">
        <v>0</v>
      </c>
      <c r="AN142">
        <v>-8.61</v>
      </c>
      <c r="AO142" t="s">
        <v>3155</v>
      </c>
      <c r="AP142">
        <v>0.16499738712606299</v>
      </c>
      <c r="AQ142">
        <f>(Table2[[#This Row],[Sharpe Ratio]]-AVERAGE(Table2[Sharpe Ratio]))/_xlfn.STDEV.P(Table2[Sharpe Ratio])</f>
        <v>1.2411232055054402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69</v>
      </c>
      <c r="AT142">
        <f>_xlfn.RANK.AVG(Table2[[#This Row],[6M Return vs Nifty Z-Score]],Table2[6M Return vs Nifty Z-Score])</f>
        <v>433</v>
      </c>
      <c r="AU142">
        <f>_xlfn.RANK.AVG(Table2[[#This Row],[Sharpe Ratio Z-Score]],Table2[Sharpe Ratio Z-Score])</f>
        <v>85</v>
      </c>
      <c r="AV142">
        <f>(Table2[[#This Row],[Rank 1Y]]+Table2[[#This Row],[Rank 6M]]+Table2[[#This Row],[Rank Sharpe]])/3</f>
        <v>195.66666666666666</v>
      </c>
    </row>
    <row r="143" spans="1:48" x14ac:dyDescent="0.3">
      <c r="A143" t="s">
        <v>1102</v>
      </c>
      <c r="B143" t="s">
        <v>1103</v>
      </c>
      <c r="C143" t="s">
        <v>3118</v>
      </c>
      <c r="D143" t="s">
        <v>77</v>
      </c>
      <c r="E143">
        <v>11116.01259987</v>
      </c>
      <c r="F143">
        <v>358.7</v>
      </c>
      <c r="G143">
        <v>46.743605455560399</v>
      </c>
      <c r="H143">
        <f>(Table2[[#This Row],[1Y Return vs Nifty]]-AVERAGE(Table2[1Y Return vs Nifty]))/_xlfn.STDEV.P(Table2[1Y Return vs Nifty])</f>
        <v>0.38474565809781119</v>
      </c>
      <c r="I143">
        <v>4.1384928423217104</v>
      </c>
      <c r="J143">
        <f>(Table2[[#This Row],[1M Return vs Nifty]]-AVERAGE(Table2[1M Return vs Nifty]))/_xlfn.STDEV.P(Table2[1M Return vs Nifty])</f>
        <v>0.62163138091712511</v>
      </c>
      <c r="K143">
        <v>48.686831005490397</v>
      </c>
      <c r="L143">
        <f>(Table2[[#This Row],[6M Return vs Nifty]]-AVERAGE(Table2[6M Return vs Nifty]))/_xlfn.STDEV.P(Table2[6M Return vs Nifty])</f>
        <v>1.6115444340819076</v>
      </c>
      <c r="M143">
        <v>0.68453014280708502</v>
      </c>
      <c r="N143">
        <f>(Table2[[#This Row],[1W Return vs Nifty]]-AVERAGE(Table2[1W Return vs Nifty]))/_xlfn.STDEV.P(Table2[1W Return vs Nifty])</f>
        <v>1.0781390368876029</v>
      </c>
      <c r="O143">
        <v>362.08</v>
      </c>
      <c r="P143">
        <v>356.33200556529999</v>
      </c>
      <c r="Q143">
        <v>298.47124020320302</v>
      </c>
      <c r="R143">
        <v>27.414203321151799</v>
      </c>
      <c r="S143" s="1">
        <f>(Table2[[#This Row],[Close Price]]-Table2[[#This Row],[20D EMA]])/Table2[[#This Row],[20D EMA]]</f>
        <v>-9.3349536014140401E-3</v>
      </c>
      <c r="T143" s="1">
        <f>(Table2[[#This Row],[Close Price]]-Table2[[#This Row],[50D EMA]])/Table2[[#This Row],[50D EMA]]</f>
        <v>6.6454721936731707E-3</v>
      </c>
      <c r="U143" s="1">
        <f>(Table2[[#This Row],[Close Price]]-Table2[[#This Row],[200D EMA]])/Table2[[#This Row],[200D EMA]]</f>
        <v>0.20179083169216724</v>
      </c>
      <c r="V143">
        <v>0.239850396361978</v>
      </c>
      <c r="W143">
        <v>358</v>
      </c>
      <c r="X143">
        <v>360.8</v>
      </c>
      <c r="Y143">
        <v>356.1</v>
      </c>
      <c r="Z143">
        <v>363.95</v>
      </c>
      <c r="AA143">
        <v>356.1</v>
      </c>
      <c r="AB143">
        <v>367.9</v>
      </c>
      <c r="AC143" s="1">
        <f>(Table2[[#This Row],[Close Price]]/Table2[[#This Row],[Day Low]])-1</f>
        <v>1.955307262569761E-3</v>
      </c>
      <c r="AD143" s="1">
        <f>(Table2[[#This Row],[Day High]]/Table2[[#This Row],[Close Price]])-1</f>
        <v>5.8544744912183422E-3</v>
      </c>
      <c r="AE143" s="1">
        <f>(Table2[[#This Row],[Close Price]]/Table2[[#This Row],[Current Week Low]])-1</f>
        <v>7.3013198539735313E-3</v>
      </c>
      <c r="AF143" s="1">
        <f>(Table2[[#This Row],[Current Week High]]/Table2[[#This Row],[Close Price]])-1</f>
        <v>1.4636186228045744E-2</v>
      </c>
      <c r="AG143" s="1">
        <f>(Table2[[#This Row],[Close Price]]/Table2[[#This Row],[Current Month Low]])-1</f>
        <v>7.3013198539735313E-3</v>
      </c>
      <c r="AH143" s="1">
        <f>(Table2[[#This Row],[Current Month High]]/Table2[[#This Row],[Close Price]])-1</f>
        <v>2.5648173961527743E-2</v>
      </c>
      <c r="AI143">
        <v>7.3320323390019402</v>
      </c>
      <c r="AJ143">
        <v>107.88177339901399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0.01</v>
      </c>
      <c r="AM143" t="s">
        <v>3156</v>
      </c>
      <c r="AN143">
        <v>-0.54</v>
      </c>
      <c r="AO143" t="s">
        <v>3155</v>
      </c>
      <c r="AP143">
        <v>5.9993653956576E-2</v>
      </c>
      <c r="AQ143">
        <f>(Table2[[#This Row],[Sharpe Ratio]]-AVERAGE(Table2[Sharpe Ratio]))/_xlfn.STDEV.P(Table2[Sharpe Ratio])</f>
        <v>3.2714402863851895E-3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3.6993319502708322</v>
      </c>
      <c r="AS143">
        <f>_xlfn.RANK.AVG(Table2[[#This Row],[1Y Return vs Nifty Z-Score]],Table2[1Y Return vs Nifty Z-Score])</f>
        <v>194</v>
      </c>
      <c r="AT143">
        <f>_xlfn.RANK.AVG(Table2[[#This Row],[6M Return vs Nifty Z-Score]],Table2[6M Return vs Nifty Z-Score])</f>
        <v>52</v>
      </c>
      <c r="AU143">
        <f>_xlfn.RANK.AVG(Table2[[#This Row],[Sharpe Ratio Z-Score]],Table2[Sharpe Ratio Z-Score])</f>
        <v>341</v>
      </c>
      <c r="AV143">
        <f>(Table2[[#This Row],[Rank 1Y]]+Table2[[#This Row],[Rank 6M]]+Table2[[#This Row],[Rank Sharpe]])/3</f>
        <v>195.66666666666666</v>
      </c>
    </row>
    <row r="144" spans="1:48" x14ac:dyDescent="0.3">
      <c r="A144" t="s">
        <v>1520</v>
      </c>
      <c r="B144" t="s">
        <v>1521</v>
      </c>
      <c r="C144" t="s">
        <v>3113</v>
      </c>
      <c r="D144" t="s">
        <v>48</v>
      </c>
      <c r="E144">
        <v>6395.1556064769902</v>
      </c>
      <c r="F144">
        <v>227.81</v>
      </c>
      <c r="G144">
        <v>55.633711248991901</v>
      </c>
      <c r="H144">
        <f>(Table2[[#This Row],[1Y Return vs Nifty]]-AVERAGE(Table2[1Y Return vs Nifty]))/_xlfn.STDEV.P(Table2[1Y Return vs Nifty])</f>
        <v>0.53671709249105171</v>
      </c>
      <c r="I144">
        <v>3.2191673770840699</v>
      </c>
      <c r="J144">
        <f>(Table2[[#This Row],[1M Return vs Nifty]]-AVERAGE(Table2[1M Return vs Nifty]))/_xlfn.STDEV.P(Table2[1M Return vs Nifty])</f>
        <v>0.51587023889876182</v>
      </c>
      <c r="K144">
        <v>19.9740367785407</v>
      </c>
      <c r="L144">
        <f>(Table2[[#This Row],[6M Return vs Nifty]]-AVERAGE(Table2[6M Return vs Nifty]))/_xlfn.STDEV.P(Table2[6M Return vs Nifty])</f>
        <v>0.59748365863971953</v>
      </c>
      <c r="M144">
        <v>-7.8223130724150902</v>
      </c>
      <c r="N144">
        <f>(Table2[[#This Row],[1W Return vs Nifty]]-AVERAGE(Table2[1W Return vs Nifty]))/_xlfn.STDEV.P(Table2[1W Return vs Nifty])</f>
        <v>-0.6277967559157257</v>
      </c>
      <c r="O144">
        <v>241.02</v>
      </c>
      <c r="P144">
        <v>240.00770284612</v>
      </c>
      <c r="Q144">
        <v>206.17357710605299</v>
      </c>
      <c r="R144">
        <v>33.268171585441898</v>
      </c>
      <c r="S144" s="1">
        <f>(Table2[[#This Row],[Close Price]]-Table2[[#This Row],[20D EMA]])/Table2[[#This Row],[20D EMA]]</f>
        <v>-5.4808729566011148E-2</v>
      </c>
      <c r="T144" s="1">
        <f>(Table2[[#This Row],[Close Price]]-Table2[[#This Row],[50D EMA]])/Table2[[#This Row],[50D EMA]]</f>
        <v>-5.0822130712781764E-2</v>
      </c>
      <c r="U144" s="1">
        <f>(Table2[[#This Row],[Close Price]]-Table2[[#This Row],[200D EMA]])/Table2[[#This Row],[200D EMA]]</f>
        <v>0.10494275356544608</v>
      </c>
      <c r="V144">
        <v>1.26987482426414</v>
      </c>
      <c r="W144">
        <v>227</v>
      </c>
      <c r="X144">
        <v>239</v>
      </c>
      <c r="Y144">
        <v>223.1</v>
      </c>
      <c r="Z144">
        <v>250.5</v>
      </c>
      <c r="AA144">
        <v>223.1</v>
      </c>
      <c r="AB144">
        <v>272.25</v>
      </c>
      <c r="AC144" s="1">
        <f>(Table2[[#This Row],[Close Price]]/Table2[[#This Row],[Day Low]])-1</f>
        <v>3.5682819383260345E-3</v>
      </c>
      <c r="AD144" s="1">
        <f>(Table2[[#This Row],[Day High]]/Table2[[#This Row],[Close Price]])-1</f>
        <v>4.9119880602256361E-2</v>
      </c>
      <c r="AE144" s="1">
        <f>(Table2[[#This Row],[Close Price]]/Table2[[#This Row],[Current Week Low]])-1</f>
        <v>2.111160914388166E-2</v>
      </c>
      <c r="AF144" s="1">
        <f>(Table2[[#This Row],[Current Week High]]/Table2[[#This Row],[Close Price]])-1</f>
        <v>9.96005443132435E-2</v>
      </c>
      <c r="AG144" s="1">
        <f>(Table2[[#This Row],[Close Price]]/Table2[[#This Row],[Current Month Low]])-1</f>
        <v>2.111160914388166E-2</v>
      </c>
      <c r="AH144" s="1">
        <f>(Table2[[#This Row],[Current Month High]]/Table2[[#This Row],[Close Price]])-1</f>
        <v>0.19507484307098011</v>
      </c>
      <c r="AI144">
        <v>24.9901233484043</v>
      </c>
      <c r="AJ144">
        <v>88.662525879917098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0.01</v>
      </c>
      <c r="AM144" t="s">
        <v>3156</v>
      </c>
      <c r="AN144">
        <v>-5.92</v>
      </c>
      <c r="AO144" t="s">
        <v>3155</v>
      </c>
      <c r="AP144">
        <v>8.3303775090732002E-2</v>
      </c>
      <c r="AQ144">
        <f>(Table2[[#This Row],[Sharpe Ratio]]-AVERAGE(Table2[Sharpe Ratio]))/_xlfn.STDEV.P(Table2[Sharpe Ratio])</f>
        <v>0.27806619017219042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1.3003404242859982</v>
      </c>
      <c r="AS144">
        <f>_xlfn.RANK.AVG(Table2[[#This Row],[1Y Return vs Nifty Z-Score]],Table2[1Y Return vs Nifty Z-Score])</f>
        <v>162</v>
      </c>
      <c r="AT144">
        <f>_xlfn.RANK.AVG(Table2[[#This Row],[6M Return vs Nifty Z-Score]],Table2[6M Return vs Nifty Z-Score])</f>
        <v>155</v>
      </c>
      <c r="AU144">
        <f>_xlfn.RANK.AVG(Table2[[#This Row],[Sharpe Ratio Z-Score]],Table2[Sharpe Ratio Z-Score])</f>
        <v>270</v>
      </c>
      <c r="AV144">
        <f>(Table2[[#This Row],[Rank 1Y]]+Table2[[#This Row],[Rank 6M]]+Table2[[#This Row],[Rank Sharpe]])/3</f>
        <v>195.66666666666666</v>
      </c>
    </row>
    <row r="145" spans="1:48" x14ac:dyDescent="0.3">
      <c r="A145" t="s">
        <v>1213</v>
      </c>
      <c r="B145" t="s">
        <v>1214</v>
      </c>
      <c r="C145" t="s">
        <v>3123</v>
      </c>
      <c r="D145" t="s">
        <v>135</v>
      </c>
      <c r="E145">
        <v>9465.8297166899993</v>
      </c>
      <c r="F145">
        <v>399.15</v>
      </c>
      <c r="G145">
        <v>170.777017055161</v>
      </c>
      <c r="H145">
        <f>(Table2[[#This Row],[1Y Return vs Nifty]]-AVERAGE(Table2[1Y Return vs Nifty]))/_xlfn.STDEV.P(Table2[1Y Return vs Nifty])</f>
        <v>2.5050281284600389</v>
      </c>
      <c r="I145">
        <v>0.23111951151939</v>
      </c>
      <c r="J145">
        <f>(Table2[[#This Row],[1M Return vs Nifty]]-AVERAGE(Table2[1M Return vs Nifty]))/_xlfn.STDEV.P(Table2[1M Return vs Nifty])</f>
        <v>0.17211890532076296</v>
      </c>
      <c r="K145">
        <v>-3.0388919110693999</v>
      </c>
      <c r="L145">
        <f>(Table2[[#This Row],[6M Return vs Nifty]]-AVERAGE(Table2[6M Return vs Nifty]))/_xlfn.STDEV.P(Table2[6M Return vs Nifty])</f>
        <v>-0.2152727776627513</v>
      </c>
      <c r="M145">
        <v>2.1801603173228998</v>
      </c>
      <c r="N145">
        <f>(Table2[[#This Row],[1W Return vs Nifty]]-AVERAGE(Table2[1W Return vs Nifty]))/_xlfn.STDEV.P(Table2[1W Return vs Nifty])</f>
        <v>1.3780680449757792</v>
      </c>
      <c r="O145">
        <v>409.41</v>
      </c>
      <c r="P145">
        <v>422.16274455671999</v>
      </c>
      <c r="Q145">
        <v>365.91581454237001</v>
      </c>
      <c r="R145">
        <v>43.7859583386049</v>
      </c>
      <c r="S145" s="1">
        <f>(Table2[[#This Row],[Close Price]]-Table2[[#This Row],[20D EMA]])/Table2[[#This Row],[20D EMA]]</f>
        <v>-2.5060452846779626E-2</v>
      </c>
      <c r="T145" s="1">
        <f>(Table2[[#This Row],[Close Price]]-Table2[[#This Row],[50D EMA]])/Table2[[#This Row],[50D EMA]]</f>
        <v>-5.4511547628116469E-2</v>
      </c>
      <c r="U145" s="1">
        <f>(Table2[[#This Row],[Close Price]]-Table2[[#This Row],[200D EMA]])/Table2[[#This Row],[200D EMA]]</f>
        <v>9.0824676433277574E-2</v>
      </c>
      <c r="V145">
        <v>1.02803533313393</v>
      </c>
      <c r="W145">
        <v>395.15</v>
      </c>
      <c r="X145">
        <v>418.6</v>
      </c>
      <c r="Y145">
        <v>395.15</v>
      </c>
      <c r="Z145">
        <v>446</v>
      </c>
      <c r="AA145">
        <v>348.55</v>
      </c>
      <c r="AB145">
        <v>446</v>
      </c>
      <c r="AC145" s="1">
        <f>(Table2[[#This Row],[Close Price]]/Table2[[#This Row],[Day Low]])-1</f>
        <v>1.0122738200683212E-2</v>
      </c>
      <c r="AD145" s="1">
        <f>(Table2[[#This Row],[Day High]]/Table2[[#This Row],[Close Price]])-1</f>
        <v>4.8728548164850505E-2</v>
      </c>
      <c r="AE145" s="1">
        <f>(Table2[[#This Row],[Close Price]]/Table2[[#This Row],[Current Week Low]])-1</f>
        <v>1.0122738200683212E-2</v>
      </c>
      <c r="AF145" s="1">
        <f>(Table2[[#This Row],[Current Week High]]/Table2[[#This Row],[Close Price]])-1</f>
        <v>0.11737442064386827</v>
      </c>
      <c r="AG145" s="1">
        <f>(Table2[[#This Row],[Close Price]]/Table2[[#This Row],[Current Month Low]])-1</f>
        <v>0.14517285898723276</v>
      </c>
      <c r="AH145" s="1">
        <f>(Table2[[#This Row],[Current Month High]]/Table2[[#This Row],[Close Price]])-1</f>
        <v>0.11737442064386827</v>
      </c>
      <c r="AI145">
        <v>42.703244394337901</v>
      </c>
      <c r="AJ145">
        <v>214.78706624605601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-0.14000000000000001</v>
      </c>
      <c r="AM145" t="s">
        <v>3155</v>
      </c>
      <c r="AN145">
        <v>6.28</v>
      </c>
      <c r="AO145" t="s">
        <v>3156</v>
      </c>
      <c r="AP145">
        <v>0.11491571372666901</v>
      </c>
      <c r="AQ145">
        <f>(Table2[[#This Row],[Sharpe Ratio]]-AVERAGE(Table2[Sharpe Ratio]))/_xlfn.STDEV.P(Table2[Sharpe Ratio])</f>
        <v>0.65072812190874796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20</v>
      </c>
      <c r="AT145">
        <f>_xlfn.RANK.AVG(Table2[[#This Row],[6M Return vs Nifty Z-Score]],Table2[6M Return vs Nifty Z-Score])</f>
        <v>395</v>
      </c>
      <c r="AU145">
        <f>_xlfn.RANK.AVG(Table2[[#This Row],[Sharpe Ratio Z-Score]],Table2[Sharpe Ratio Z-Score])</f>
        <v>174</v>
      </c>
      <c r="AV145">
        <f>(Table2[[#This Row],[Rank 1Y]]+Table2[[#This Row],[Rank 6M]]+Table2[[#This Row],[Rank Sharpe]])/3</f>
        <v>196.33333333333334</v>
      </c>
    </row>
    <row r="146" spans="1:48" x14ac:dyDescent="0.3">
      <c r="A146" t="s">
        <v>1353</v>
      </c>
      <c r="B146" t="s">
        <v>1354</v>
      </c>
      <c r="C146" t="s">
        <v>3121</v>
      </c>
      <c r="D146" t="s">
        <v>776</v>
      </c>
      <c r="E146">
        <v>8058.0544159439996</v>
      </c>
      <c r="F146">
        <v>201.72</v>
      </c>
      <c r="G146">
        <v>45.062154248652902</v>
      </c>
      <c r="H146">
        <f>(Table2[[#This Row],[1Y Return vs Nifty]]-AVERAGE(Table2[1Y Return vs Nifty]))/_xlfn.STDEV.P(Table2[1Y Return vs Nifty])</f>
        <v>0.3560021810556393</v>
      </c>
      <c r="I146">
        <v>-7.2718021924821601</v>
      </c>
      <c r="J146">
        <f>(Table2[[#This Row],[1M Return vs Nifty]]-AVERAGE(Table2[1M Return vs Nifty]))/_xlfn.STDEV.P(Table2[1M Return vs Nifty])</f>
        <v>-0.6910330445541899</v>
      </c>
      <c r="K146">
        <v>4.1258437696709596</v>
      </c>
      <c r="L146">
        <f>(Table2[[#This Row],[6M Return vs Nifty]]-AVERAGE(Table2[6M Return vs Nifty]))/_xlfn.STDEV.P(Table2[6M Return vs Nifty])</f>
        <v>3.7766942638331025E-2</v>
      </c>
      <c r="M146">
        <v>-6.8120589819775299</v>
      </c>
      <c r="N146">
        <f>(Table2[[#This Row],[1W Return vs Nifty]]-AVERAGE(Table2[1W Return vs Nifty]))/_xlfn.STDEV.P(Table2[1W Return vs Nifty])</f>
        <v>-0.42520355311406877</v>
      </c>
      <c r="O146">
        <v>203.62</v>
      </c>
      <c r="P146">
        <v>215.887289601769</v>
      </c>
      <c r="Q146">
        <v>202.81033928512699</v>
      </c>
      <c r="R146">
        <v>51.013826255753898</v>
      </c>
      <c r="S146" s="1">
        <f>(Table2[[#This Row],[Close Price]]-Table2[[#This Row],[20D EMA]])/Table2[[#This Row],[20D EMA]]</f>
        <v>-9.3311069639524877E-3</v>
      </c>
      <c r="T146" s="1">
        <f>(Table2[[#This Row],[Close Price]]-Table2[[#This Row],[50D EMA]])/Table2[[#This Row],[50D EMA]]</f>
        <v>-6.5623546564053545E-2</v>
      </c>
      <c r="U146" s="1">
        <f>(Table2[[#This Row],[Close Price]]-Table2[[#This Row],[200D EMA]])/Table2[[#This Row],[200D EMA]]</f>
        <v>-5.3761523646686524E-3</v>
      </c>
      <c r="V146">
        <v>1.0985909551094699</v>
      </c>
      <c r="W146">
        <v>193.81</v>
      </c>
      <c r="X146">
        <v>207.49</v>
      </c>
      <c r="Y146">
        <v>182</v>
      </c>
      <c r="Z146">
        <v>207.49</v>
      </c>
      <c r="AA146">
        <v>182</v>
      </c>
      <c r="AB146">
        <v>215.8</v>
      </c>
      <c r="AC146" s="1">
        <f>(Table2[[#This Row],[Close Price]]/Table2[[#This Row],[Day Low]])-1</f>
        <v>4.08131675352148E-2</v>
      </c>
      <c r="AD146" s="1">
        <f>(Table2[[#This Row],[Day High]]/Table2[[#This Row],[Close Price]])-1</f>
        <v>2.8604005552250733E-2</v>
      </c>
      <c r="AE146" s="1">
        <f>(Table2[[#This Row],[Close Price]]/Table2[[#This Row],[Current Week Low]])-1</f>
        <v>0.10835164835164846</v>
      </c>
      <c r="AF146" s="1">
        <f>(Table2[[#This Row],[Current Week High]]/Table2[[#This Row],[Close Price]])-1</f>
        <v>2.8604005552250733E-2</v>
      </c>
      <c r="AG146" s="1">
        <f>(Table2[[#This Row],[Close Price]]/Table2[[#This Row],[Current Month Low]])-1</f>
        <v>0.10835164835164846</v>
      </c>
      <c r="AH146" s="1">
        <f>(Table2[[#This Row],[Current Month High]]/Table2[[#This Row],[Close Price]])-1</f>
        <v>6.9799722387467789E-2</v>
      </c>
      <c r="AI146">
        <v>46.980963712076097</v>
      </c>
      <c r="AJ146">
        <v>82.2222222222222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-0.15</v>
      </c>
      <c r="AM146" t="s">
        <v>3155</v>
      </c>
      <c r="AN146">
        <v>4.82</v>
      </c>
      <c r="AO146" t="s">
        <v>3156</v>
      </c>
      <c r="AP146">
        <v>0.16884237748106701</v>
      </c>
      <c r="AQ146">
        <f>(Table2[[#This Row],[Sharpe Ratio]]-AVERAGE(Table2[Sharpe Ratio]))/_xlfn.STDEV.P(Table2[Sharpe Ratio])</f>
        <v>1.286450432971816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200</v>
      </c>
      <c r="AT146">
        <f>_xlfn.RANK.AVG(Table2[[#This Row],[6M Return vs Nifty Z-Score]],Table2[6M Return vs Nifty Z-Score])</f>
        <v>317</v>
      </c>
      <c r="AU146">
        <f>_xlfn.RANK.AVG(Table2[[#This Row],[Sharpe Ratio Z-Score]],Table2[Sharpe Ratio Z-Score])</f>
        <v>74</v>
      </c>
      <c r="AV146">
        <f>(Table2[[#This Row],[Rank 1Y]]+Table2[[#This Row],[Rank 6M]]+Table2[[#This Row],[Rank Sharpe]])/3</f>
        <v>197</v>
      </c>
    </row>
    <row r="147" spans="1:48" x14ac:dyDescent="0.3">
      <c r="A147" t="s">
        <v>557</v>
      </c>
      <c r="B147" t="s">
        <v>558</v>
      </c>
      <c r="C147" t="s">
        <v>3121</v>
      </c>
      <c r="D147" t="s">
        <v>233</v>
      </c>
      <c r="E147">
        <v>35284.656747100002</v>
      </c>
      <c r="F147">
        <v>5512.3</v>
      </c>
      <c r="G147">
        <v>111.895331090101</v>
      </c>
      <c r="H147">
        <f>(Table2[[#This Row],[1Y Return vs Nifty]]-AVERAGE(Table2[1Y Return vs Nifty]))/_xlfn.STDEV.P(Table2[1Y Return vs Nifty])</f>
        <v>1.4984783208959911</v>
      </c>
      <c r="I147">
        <v>3.4620933087276899</v>
      </c>
      <c r="J147">
        <f>(Table2[[#This Row],[1M Return vs Nifty]]-AVERAGE(Table2[1M Return vs Nifty]))/_xlfn.STDEV.P(Table2[1M Return vs Nifty])</f>
        <v>0.54381695083919834</v>
      </c>
      <c r="K147">
        <v>101.274333462801</v>
      </c>
      <c r="L147">
        <f>(Table2[[#This Row],[6M Return vs Nifty]]-AVERAGE(Table2[6M Return vs Nifty]))/_xlfn.STDEV.P(Table2[6M Return vs Nifty])</f>
        <v>3.4687974446710319</v>
      </c>
      <c r="M147">
        <v>-3.0361823412648801</v>
      </c>
      <c r="N147">
        <f>(Table2[[#This Row],[1W Return vs Nifty]]-AVERAGE(Table2[1W Return vs Nifty]))/_xlfn.STDEV.P(Table2[1W Return vs Nifty])</f>
        <v>0.33199896580334054</v>
      </c>
      <c r="O147">
        <v>5463.68</v>
      </c>
      <c r="P147">
        <v>5169.9383576467098</v>
      </c>
      <c r="Q147">
        <v>3942.8978280261799</v>
      </c>
      <c r="R147">
        <v>50.5860499357225</v>
      </c>
      <c r="S147" s="1">
        <f>(Table2[[#This Row],[Close Price]]-Table2[[#This Row],[20D EMA]])/Table2[[#This Row],[20D EMA]]</f>
        <v>8.8987642028815536E-3</v>
      </c>
      <c r="T147" s="1">
        <f>(Table2[[#This Row],[Close Price]]-Table2[[#This Row],[50D EMA]])/Table2[[#This Row],[50D EMA]]</f>
        <v>6.6221610137171733E-2</v>
      </c>
      <c r="U147" s="1">
        <f>(Table2[[#This Row],[Close Price]]-Table2[[#This Row],[200D EMA]])/Table2[[#This Row],[200D EMA]]</f>
        <v>0.39803267556630173</v>
      </c>
      <c r="V147">
        <v>0.74859905512057501</v>
      </c>
      <c r="W147">
        <v>5472</v>
      </c>
      <c r="X147">
        <v>5695.9</v>
      </c>
      <c r="Y147">
        <v>5245.95</v>
      </c>
      <c r="Z147">
        <v>5735.85</v>
      </c>
      <c r="AA147">
        <v>4778.3999999999996</v>
      </c>
      <c r="AB147">
        <v>5909.95</v>
      </c>
      <c r="AC147" s="1">
        <f>(Table2[[#This Row],[Close Price]]/Table2[[#This Row],[Day Low]])-1</f>
        <v>7.3647660818714211E-3</v>
      </c>
      <c r="AD147" s="1">
        <f>(Table2[[#This Row],[Day High]]/Table2[[#This Row],[Close Price]])-1</f>
        <v>3.3307330878217689E-2</v>
      </c>
      <c r="AE147" s="1">
        <f>(Table2[[#This Row],[Close Price]]/Table2[[#This Row],[Current Week Low]])-1</f>
        <v>5.0772500691009359E-2</v>
      </c>
      <c r="AF147" s="1">
        <f>(Table2[[#This Row],[Current Week High]]/Table2[[#This Row],[Close Price]])-1</f>
        <v>4.0554759356348669E-2</v>
      </c>
      <c r="AG147" s="1">
        <f>(Table2[[#This Row],[Close Price]]/Table2[[#This Row],[Current Month Low]])-1</f>
        <v>0.1535869747195715</v>
      </c>
      <c r="AH147" s="1">
        <f>(Table2[[#This Row],[Current Month High]]/Table2[[#This Row],[Close Price]])-1</f>
        <v>7.2138671697839385E-2</v>
      </c>
      <c r="AI147">
        <v>7.2138671697839296</v>
      </c>
      <c r="AJ147">
        <v>155.43558850787699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0.28999999999999998</v>
      </c>
      <c r="AM147" t="s">
        <v>3156</v>
      </c>
      <c r="AN147">
        <v>4.93</v>
      </c>
      <c r="AO147" t="s">
        <v>3156</v>
      </c>
      <c r="AQ147">
        <f>(Table2[[#This Row],[Sharpe Ratio]]-AVERAGE(Table2[Sharpe Ratio]))/_xlfn.STDEV.P(Table2[Sharpe Ratio])</f>
        <v>-0.70397246629187049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5.1391192159176917</v>
      </c>
      <c r="AS147">
        <f>_xlfn.RANK.AVG(Table2[[#This Row],[1Y Return vs Nifty Z-Score]],Table2[1Y Return vs Nifty Z-Score])</f>
        <v>55</v>
      </c>
      <c r="AT147">
        <f>_xlfn.RANK.AVG(Table2[[#This Row],[6M Return vs Nifty Z-Score]],Table2[6M Return vs Nifty Z-Score])</f>
        <v>5</v>
      </c>
      <c r="AU147">
        <f>_xlfn.RANK.AVG(Table2[[#This Row],[Sharpe Ratio Z-Score]],Table2[Sharpe Ratio Z-Score])</f>
        <v>532.5</v>
      </c>
      <c r="AV147">
        <f>(Table2[[#This Row],[Rank 1Y]]+Table2[[#This Row],[Rank 6M]]+Table2[[#This Row],[Rank Sharpe]])/3</f>
        <v>197.5</v>
      </c>
    </row>
    <row r="148" spans="1:48" x14ac:dyDescent="0.3">
      <c r="A148" t="s">
        <v>321</v>
      </c>
      <c r="B148" t="s">
        <v>322</v>
      </c>
      <c r="C148" t="s">
        <v>3114</v>
      </c>
      <c r="D148" t="s">
        <v>51</v>
      </c>
      <c r="E148">
        <v>83763.210069059904</v>
      </c>
      <c r="F148">
        <v>1442.2</v>
      </c>
      <c r="G148">
        <v>40.942032700344001</v>
      </c>
      <c r="H148">
        <f>(Table2[[#This Row],[1Y Return vs Nifty]]-AVERAGE(Table2[1Y Return vs Nifty]))/_xlfn.STDEV.P(Table2[1Y Return vs Nifty])</f>
        <v>0.28557098528363511</v>
      </c>
      <c r="I148">
        <v>2.6364273400076699</v>
      </c>
      <c r="J148">
        <f>(Table2[[#This Row],[1M Return vs Nifty]]-AVERAGE(Table2[1M Return vs Nifty]))/_xlfn.STDEV.P(Table2[1M Return vs Nifty])</f>
        <v>0.44883059499518296</v>
      </c>
      <c r="K148">
        <v>24.123920520991899</v>
      </c>
      <c r="L148">
        <f>(Table2[[#This Row],[6M Return vs Nifty]]-AVERAGE(Table2[6M Return vs Nifty]))/_xlfn.STDEV.P(Table2[6M Return vs Nifty])</f>
        <v>0.74404669575141813</v>
      </c>
      <c r="M148">
        <v>-1.8261626547081999</v>
      </c>
      <c r="N148">
        <f>(Table2[[#This Row],[1W Return vs Nifty]]-AVERAGE(Table2[1W Return vs Nifty]))/_xlfn.STDEV.P(Table2[1W Return vs Nifty])</f>
        <v>0.57465253788281534</v>
      </c>
      <c r="O148">
        <v>1473.79</v>
      </c>
      <c r="P148">
        <v>1471.36666429773</v>
      </c>
      <c r="Q148">
        <v>1280.70730213092</v>
      </c>
      <c r="R148">
        <v>35.647012362091303</v>
      </c>
      <c r="S148" s="1">
        <f>(Table2[[#This Row],[Close Price]]-Table2[[#This Row],[20D EMA]])/Table2[[#This Row],[20D EMA]]</f>
        <v>-2.1434532735328589E-2</v>
      </c>
      <c r="T148" s="1">
        <f>(Table2[[#This Row],[Close Price]]-Table2[[#This Row],[50D EMA]])/Table2[[#This Row],[50D EMA]]</f>
        <v>-1.9822838865016002E-2</v>
      </c>
      <c r="U148" s="1">
        <f>(Table2[[#This Row],[Close Price]]-Table2[[#This Row],[200D EMA]])/Table2[[#This Row],[200D EMA]]</f>
        <v>0.12609649183726723</v>
      </c>
      <c r="V148">
        <v>0.53889134495024205</v>
      </c>
      <c r="W148">
        <v>1428.55</v>
      </c>
      <c r="X148">
        <v>1451.85</v>
      </c>
      <c r="Y148">
        <v>1428.55</v>
      </c>
      <c r="Z148">
        <v>1499.5</v>
      </c>
      <c r="AA148">
        <v>1407</v>
      </c>
      <c r="AB148">
        <v>1520.05</v>
      </c>
      <c r="AC148" s="1">
        <f>(Table2[[#This Row],[Close Price]]/Table2[[#This Row],[Day Low]])-1</f>
        <v>9.5551433271499064E-3</v>
      </c>
      <c r="AD148" s="1">
        <f>(Table2[[#This Row],[Day High]]/Table2[[#This Row],[Close Price]])-1</f>
        <v>6.691166273748328E-3</v>
      </c>
      <c r="AE148" s="1">
        <f>(Table2[[#This Row],[Close Price]]/Table2[[#This Row],[Current Week Low]])-1</f>
        <v>9.5551433271499064E-3</v>
      </c>
      <c r="AF148" s="1">
        <f>(Table2[[#This Row],[Current Week High]]/Table2[[#This Row],[Close Price]])-1</f>
        <v>3.9730966578837901E-2</v>
      </c>
      <c r="AG148" s="1">
        <f>(Table2[[#This Row],[Close Price]]/Table2[[#This Row],[Current Month Low]])-1</f>
        <v>2.5017768301350385E-2</v>
      </c>
      <c r="AH148" s="1">
        <f>(Table2[[#This Row],[Current Month High]]/Table2[[#This Row],[Close Price]])-1</f>
        <v>5.3980030508944621E-2</v>
      </c>
      <c r="AI148">
        <v>10.386908889197001</v>
      </c>
      <c r="AJ148">
        <v>72.790990235427998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-0.02</v>
      </c>
      <c r="AM148" t="s">
        <v>3155</v>
      </c>
      <c r="AN148">
        <v>-3.29</v>
      </c>
      <c r="AO148" t="s">
        <v>3155</v>
      </c>
      <c r="AP148">
        <v>8.6985860277530996E-2</v>
      </c>
      <c r="AQ148">
        <f>(Table2[[#This Row],[Sharpe Ratio]]-AVERAGE(Table2[Sharpe Ratio]))/_xlfn.STDEV.P(Table2[Sharpe Ratio])</f>
        <v>0.32147298639351313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2.3745738003065648</v>
      </c>
      <c r="AS148">
        <f>_xlfn.RANK.AVG(Table2[[#This Row],[1Y Return vs Nifty Z-Score]],Table2[1Y Return vs Nifty Z-Score])</f>
        <v>220</v>
      </c>
      <c r="AT148">
        <f>_xlfn.RANK.AVG(Table2[[#This Row],[6M Return vs Nifty Z-Score]],Table2[6M Return vs Nifty Z-Score])</f>
        <v>121</v>
      </c>
      <c r="AU148">
        <f>_xlfn.RANK.AVG(Table2[[#This Row],[Sharpe Ratio Z-Score]],Table2[Sharpe Ratio Z-Score])</f>
        <v>259</v>
      </c>
      <c r="AV148">
        <f>(Table2[[#This Row],[Rank 1Y]]+Table2[[#This Row],[Rank 6M]]+Table2[[#This Row],[Rank Sharpe]])/3</f>
        <v>200</v>
      </c>
    </row>
    <row r="149" spans="1:48" x14ac:dyDescent="0.3">
      <c r="A149" t="s">
        <v>859</v>
      </c>
      <c r="B149" t="s">
        <v>860</v>
      </c>
      <c r="C149" t="s">
        <v>3110</v>
      </c>
      <c r="D149" t="s">
        <v>24</v>
      </c>
      <c r="E149">
        <v>17690.727318239999</v>
      </c>
      <c r="F149">
        <v>219.81</v>
      </c>
      <c r="G149">
        <v>27.982307135768998</v>
      </c>
      <c r="H149">
        <f>(Table2[[#This Row],[1Y Return vs Nifty]]-AVERAGE(Table2[1Y Return vs Nifty]))/_xlfn.STDEV.P(Table2[1Y Return vs Nifty])</f>
        <v>6.4031655026576456E-2</v>
      </c>
      <c r="I149">
        <v>3.6051323818088901</v>
      </c>
      <c r="J149">
        <f>(Table2[[#This Row],[1M Return vs Nifty]]-AVERAGE(Table2[1M Return vs Nifty]))/_xlfn.STDEV.P(Table2[1M Return vs Nifty])</f>
        <v>0.56027246773103734</v>
      </c>
      <c r="K149">
        <v>7.0193208277413301</v>
      </c>
      <c r="L149">
        <f>(Table2[[#This Row],[6M Return vs Nifty]]-AVERAGE(Table2[6M Return vs Nifty]))/_xlfn.STDEV.P(Table2[6M Return vs Nifty])</f>
        <v>0.13995698259191486</v>
      </c>
      <c r="M149">
        <v>5.6088911053599704</v>
      </c>
      <c r="N149">
        <f>(Table2[[#This Row],[1W Return vs Nifty]]-AVERAGE(Table2[1W Return vs Nifty]))/_xlfn.STDEV.P(Table2[1W Return vs Nifty])</f>
        <v>2.0656550178651623</v>
      </c>
      <c r="O149">
        <v>212.74</v>
      </c>
      <c r="P149">
        <v>213.022532490109</v>
      </c>
      <c r="Q149">
        <v>196.09762118257899</v>
      </c>
      <c r="R149">
        <v>63.394531433185698</v>
      </c>
      <c r="S149" s="1">
        <f>(Table2[[#This Row],[Close Price]]-Table2[[#This Row],[20D EMA]])/Table2[[#This Row],[20D EMA]]</f>
        <v>3.3233054432640748E-2</v>
      </c>
      <c r="T149" s="1">
        <f>(Table2[[#This Row],[Close Price]]-Table2[[#This Row],[50D EMA]])/Table2[[#This Row],[50D EMA]]</f>
        <v>3.1862674011755798E-2</v>
      </c>
      <c r="U149" s="1">
        <f>(Table2[[#This Row],[Close Price]]-Table2[[#This Row],[200D EMA]])/Table2[[#This Row],[200D EMA]]</f>
        <v>0.12092129763952274</v>
      </c>
      <c r="V149">
        <v>1.8819328847101899</v>
      </c>
      <c r="W149">
        <v>213.36</v>
      </c>
      <c r="X149">
        <v>220.59</v>
      </c>
      <c r="Y149">
        <v>210</v>
      </c>
      <c r="Z149">
        <v>228.88</v>
      </c>
      <c r="AA149">
        <v>193.2</v>
      </c>
      <c r="AB149">
        <v>228.88</v>
      </c>
      <c r="AC149" s="1">
        <f>(Table2[[#This Row],[Close Price]]/Table2[[#This Row],[Day Low]])-1</f>
        <v>3.0230596175478075E-2</v>
      </c>
      <c r="AD149" s="1">
        <f>(Table2[[#This Row],[Day High]]/Table2[[#This Row],[Close Price]])-1</f>
        <v>3.5485191756516876E-3</v>
      </c>
      <c r="AE149" s="1">
        <f>(Table2[[#This Row],[Close Price]]/Table2[[#This Row],[Current Week Low]])-1</f>
        <v>4.6714285714285708E-2</v>
      </c>
      <c r="AF149" s="1">
        <f>(Table2[[#This Row],[Current Week High]]/Table2[[#This Row],[Close Price]])-1</f>
        <v>4.1262908875847382E-2</v>
      </c>
      <c r="AG149" s="1">
        <f>(Table2[[#This Row],[Close Price]]/Table2[[#This Row],[Current Month Low]])-1</f>
        <v>0.13773291925465836</v>
      </c>
      <c r="AH149" s="1">
        <f>(Table2[[#This Row],[Current Month High]]/Table2[[#This Row],[Close Price]])-1</f>
        <v>4.1262908875847382E-2</v>
      </c>
      <c r="AI149">
        <v>5.8869023247349803</v>
      </c>
      <c r="AJ149">
        <v>58.822254335260098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0.02</v>
      </c>
      <c r="AM149" t="s">
        <v>3156</v>
      </c>
      <c r="AN149">
        <v>10.86</v>
      </c>
      <c r="AO149" t="s">
        <v>3156</v>
      </c>
      <c r="AP149">
        <v>0.18822246618037899</v>
      </c>
      <c r="AQ149">
        <f>(Table2[[#This Row],[Sharpe Ratio]]-AVERAGE(Table2[Sharpe Ratio]))/_xlfn.STDEV.P(Table2[Sharpe Ratio])</f>
        <v>1.5149154244766738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270</v>
      </c>
      <c r="AT149">
        <f>_xlfn.RANK.AVG(Table2[[#This Row],[6M Return vs Nifty Z-Score]],Table2[6M Return vs Nifty Z-Score])</f>
        <v>284</v>
      </c>
      <c r="AU149">
        <f>_xlfn.RANK.AVG(Table2[[#This Row],[Sharpe Ratio Z-Score]],Table2[Sharpe Ratio Z-Score])</f>
        <v>46</v>
      </c>
      <c r="AV149">
        <f>(Table2[[#This Row],[Rank 1Y]]+Table2[[#This Row],[Rank 6M]]+Table2[[#This Row],[Rank Sharpe]])/3</f>
        <v>200</v>
      </c>
    </row>
    <row r="150" spans="1:48" x14ac:dyDescent="0.3">
      <c r="A150" t="s">
        <v>267</v>
      </c>
      <c r="B150" t="s">
        <v>268</v>
      </c>
      <c r="C150" t="s">
        <v>3122</v>
      </c>
      <c r="D150" t="s">
        <v>269</v>
      </c>
      <c r="E150">
        <v>94942.929540900004</v>
      </c>
      <c r="F150">
        <v>667</v>
      </c>
      <c r="G150">
        <v>44.681787564608598</v>
      </c>
      <c r="H150">
        <f>(Table2[[#This Row],[1Y Return vs Nifty]]-AVERAGE(Table2[1Y Return vs Nifty]))/_xlfn.STDEV.P(Table2[1Y Return vs Nifty])</f>
        <v>0.34950002327340873</v>
      </c>
      <c r="I150">
        <v>-1.9019107543089599</v>
      </c>
      <c r="J150">
        <f>(Table2[[#This Row],[1M Return vs Nifty]]-AVERAGE(Table2[1M Return vs Nifty]))/_xlfn.STDEV.P(Table2[1M Return vs Nifty])</f>
        <v>-7.3269398826152993E-2</v>
      </c>
      <c r="K150">
        <v>0.78972389236491602</v>
      </c>
      <c r="L150">
        <f>(Table2[[#This Row],[6M Return vs Nifty]]-AVERAGE(Table2[6M Return vs Nifty]))/_xlfn.STDEV.P(Table2[6M Return vs Nifty])</f>
        <v>-8.0056083675623779E-2</v>
      </c>
      <c r="M150">
        <v>-4.6254012945976903</v>
      </c>
      <c r="N150">
        <f>(Table2[[#This Row],[1W Return vs Nifty]]-AVERAGE(Table2[1W Return vs Nifty]))/_xlfn.STDEV.P(Table2[1W Return vs Nifty])</f>
        <v>1.3301956054692251E-2</v>
      </c>
      <c r="O150">
        <v>682.59</v>
      </c>
      <c r="P150">
        <v>671.72373724917702</v>
      </c>
      <c r="Q150">
        <v>595.43077672251297</v>
      </c>
      <c r="R150">
        <v>38.377173879697999</v>
      </c>
      <c r="S150" s="1">
        <f>(Table2[[#This Row],[Close Price]]-Table2[[#This Row],[20D EMA]])/Table2[[#This Row],[20D EMA]]</f>
        <v>-2.2839479043056637E-2</v>
      </c>
      <c r="T150" s="1">
        <f>(Table2[[#This Row],[Close Price]]-Table2[[#This Row],[50D EMA]])/Table2[[#This Row],[50D EMA]]</f>
        <v>-7.032261906541412E-3</v>
      </c>
      <c r="U150" s="1">
        <f>(Table2[[#This Row],[Close Price]]-Table2[[#This Row],[200D EMA]])/Table2[[#This Row],[200D EMA]]</f>
        <v>0.12019738662390346</v>
      </c>
      <c r="V150">
        <v>0.821853689329892</v>
      </c>
      <c r="W150">
        <v>651.04999999999995</v>
      </c>
      <c r="X150">
        <v>670</v>
      </c>
      <c r="Y150">
        <v>649</v>
      </c>
      <c r="Z150">
        <v>714.5</v>
      </c>
      <c r="AA150">
        <v>645.9</v>
      </c>
      <c r="AB150">
        <v>715.4</v>
      </c>
      <c r="AC150" s="1">
        <f>(Table2[[#This Row],[Close Price]]/Table2[[#This Row],[Day Low]])-1</f>
        <v>2.4498886414253906E-2</v>
      </c>
      <c r="AD150" s="1">
        <f>(Table2[[#This Row],[Day High]]/Table2[[#This Row],[Close Price]])-1</f>
        <v>4.4977511244377322E-3</v>
      </c>
      <c r="AE150" s="1">
        <f>(Table2[[#This Row],[Close Price]]/Table2[[#This Row],[Current Week Low]])-1</f>
        <v>2.7734976887519247E-2</v>
      </c>
      <c r="AF150" s="1">
        <f>(Table2[[#This Row],[Current Week High]]/Table2[[#This Row],[Close Price]])-1</f>
        <v>7.1214392803598203E-2</v>
      </c>
      <c r="AG150" s="1">
        <f>(Table2[[#This Row],[Close Price]]/Table2[[#This Row],[Current Month Low]])-1</f>
        <v>3.2667595603034671E-2</v>
      </c>
      <c r="AH150" s="1">
        <f>(Table2[[#This Row],[Current Month High]]/Table2[[#This Row],[Close Price]])-1</f>
        <v>7.2563718140929545E-2</v>
      </c>
      <c r="AI150">
        <v>8.0134932533733192</v>
      </c>
      <c r="AJ150">
        <v>79.494079655543501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0.06</v>
      </c>
      <c r="AM150" t="s">
        <v>3156</v>
      </c>
      <c r="AN150">
        <v>-2.58</v>
      </c>
      <c r="AO150" t="s">
        <v>3155</v>
      </c>
      <c r="AP150">
        <v>0.18755325048247901</v>
      </c>
      <c r="AQ150">
        <f>(Table2[[#This Row],[Sharpe Ratio]]-AVERAGE(Table2[Sharpe Ratio]))/_xlfn.STDEV.P(Table2[Sharpe Ratio])</f>
        <v>1.5070262779867991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1.7165027748131234</v>
      </c>
      <c r="AS150">
        <f>_xlfn.RANK.AVG(Table2[[#This Row],[1Y Return vs Nifty Z-Score]],Table2[1Y Return vs Nifty Z-Score])</f>
        <v>201</v>
      </c>
      <c r="AT150">
        <f>_xlfn.RANK.AVG(Table2[[#This Row],[6M Return vs Nifty Z-Score]],Table2[6M Return vs Nifty Z-Score])</f>
        <v>358</v>
      </c>
      <c r="AU150">
        <f>_xlfn.RANK.AVG(Table2[[#This Row],[Sharpe Ratio Z-Score]],Table2[Sharpe Ratio Z-Score])</f>
        <v>48</v>
      </c>
      <c r="AV150">
        <f>(Table2[[#This Row],[Rank 1Y]]+Table2[[#This Row],[Rank 6M]]+Table2[[#This Row],[Rank Sharpe]])/3</f>
        <v>202.33333333333334</v>
      </c>
    </row>
    <row r="151" spans="1:48" x14ac:dyDescent="0.3">
      <c r="A151" t="s">
        <v>960</v>
      </c>
      <c r="B151" t="s">
        <v>961</v>
      </c>
      <c r="C151" t="s">
        <v>3109</v>
      </c>
      <c r="D151" t="s">
        <v>21</v>
      </c>
      <c r="E151">
        <v>14595.9020617799</v>
      </c>
      <c r="F151">
        <v>2589.4499999999998</v>
      </c>
      <c r="G151">
        <v>205.716231907245</v>
      </c>
      <c r="H151">
        <f>(Table2[[#This Row],[1Y Return vs Nifty]]-AVERAGE(Table2[1Y Return vs Nifty]))/_xlfn.STDEV.P(Table2[1Y Return vs Nifty])</f>
        <v>3.1022946538559419</v>
      </c>
      <c r="I151">
        <v>7.0174637008147602</v>
      </c>
      <c r="J151">
        <f>(Table2[[#This Row],[1M Return vs Nifty]]-AVERAGE(Table2[1M Return vs Nifty]))/_xlfn.STDEV.P(Table2[1M Return vs Nifty])</f>
        <v>0.95283426536360916</v>
      </c>
      <c r="K151">
        <v>40.691461591973997</v>
      </c>
      <c r="L151">
        <f>(Table2[[#This Row],[6M Return vs Nifty]]-AVERAGE(Table2[6M Return vs Nifty]))/_xlfn.STDEV.P(Table2[6M Return vs Nifty])</f>
        <v>1.3291689033922731</v>
      </c>
      <c r="M151">
        <v>2.3008220135510502</v>
      </c>
      <c r="N151">
        <f>(Table2[[#This Row],[1W Return vs Nifty]]-AVERAGE(Table2[1W Return vs Nifty]))/_xlfn.STDEV.P(Table2[1W Return vs Nifty])</f>
        <v>1.4022651650129312</v>
      </c>
      <c r="O151">
        <v>2599.1999999999998</v>
      </c>
      <c r="P151">
        <v>2563.7016393901799</v>
      </c>
      <c r="Q151">
        <v>2086.6382101432901</v>
      </c>
      <c r="R151">
        <v>47.5929194632904</v>
      </c>
      <c r="S151" s="1">
        <f>(Table2[[#This Row],[Close Price]]-Table2[[#This Row],[20D EMA]])/Table2[[#This Row],[20D EMA]]</f>
        <v>-3.7511542012927056E-3</v>
      </c>
      <c r="T151" s="1">
        <f>(Table2[[#This Row],[Close Price]]-Table2[[#This Row],[50D EMA]])/Table2[[#This Row],[50D EMA]]</f>
        <v>1.0043431035112405E-2</v>
      </c>
      <c r="U151" s="1">
        <f>(Table2[[#This Row],[Close Price]]-Table2[[#This Row],[200D EMA]])/Table2[[#This Row],[200D EMA]]</f>
        <v>0.24096740269228634</v>
      </c>
      <c r="V151">
        <v>1.53623872698102</v>
      </c>
      <c r="W151">
        <v>2564.5</v>
      </c>
      <c r="X151">
        <v>2668</v>
      </c>
      <c r="Y151">
        <v>2564.5</v>
      </c>
      <c r="Z151">
        <v>2949.8</v>
      </c>
      <c r="AA151">
        <v>2356</v>
      </c>
      <c r="AB151">
        <v>2949.8</v>
      </c>
      <c r="AC151" s="1">
        <f>(Table2[[#This Row],[Close Price]]/Table2[[#This Row],[Day Low]])-1</f>
        <v>9.7289920062388902E-3</v>
      </c>
      <c r="AD151" s="1">
        <f>(Table2[[#This Row],[Day High]]/Table2[[#This Row],[Close Price]])-1</f>
        <v>3.0334627044353191E-2</v>
      </c>
      <c r="AE151" s="1">
        <f>(Table2[[#This Row],[Close Price]]/Table2[[#This Row],[Current Week Low]])-1</f>
        <v>9.7289920062388902E-3</v>
      </c>
      <c r="AF151" s="1">
        <f>(Table2[[#This Row],[Current Week High]]/Table2[[#This Row],[Close Price]])-1</f>
        <v>0.1391608256579584</v>
      </c>
      <c r="AG151" s="1">
        <f>(Table2[[#This Row],[Close Price]]/Table2[[#This Row],[Current Month Low]])-1</f>
        <v>9.9087436332767398E-2</v>
      </c>
      <c r="AH151" s="1">
        <f>(Table2[[#This Row],[Current Month High]]/Table2[[#This Row],[Close Price]])-1</f>
        <v>0.1391608256579584</v>
      </c>
      <c r="AI151">
        <v>13.916082565795801</v>
      </c>
      <c r="AJ151">
        <v>250.58895207148601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0.17</v>
      </c>
      <c r="AM151" t="s">
        <v>3156</v>
      </c>
      <c r="AN151">
        <v>4.9400000000000004</v>
      </c>
      <c r="AO151" t="s">
        <v>3156</v>
      </c>
      <c r="AQ151">
        <f>(Table2[[#This Row],[Sharpe Ratio]]-AVERAGE(Table2[Sharpe Ratio]))/_xlfn.STDEV.P(Table2[Sharpe Ratio])</f>
        <v>-0.70397246629187049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6.0825905213328841</v>
      </c>
      <c r="AS151">
        <f>_xlfn.RANK.AVG(Table2[[#This Row],[1Y Return vs Nifty Z-Score]],Table2[1Y Return vs Nifty Z-Score])</f>
        <v>11</v>
      </c>
      <c r="AT151">
        <f>_xlfn.RANK.AVG(Table2[[#This Row],[6M Return vs Nifty Z-Score]],Table2[6M Return vs Nifty Z-Score])</f>
        <v>64</v>
      </c>
      <c r="AU151">
        <f>_xlfn.RANK.AVG(Table2[[#This Row],[Sharpe Ratio Z-Score]],Table2[Sharpe Ratio Z-Score])</f>
        <v>532.5</v>
      </c>
      <c r="AV151">
        <f>(Table2[[#This Row],[Rank 1Y]]+Table2[[#This Row],[Rank 6M]]+Table2[[#This Row],[Rank Sharpe]])/3</f>
        <v>202.5</v>
      </c>
    </row>
    <row r="152" spans="1:48" x14ac:dyDescent="0.3">
      <c r="A152" t="s">
        <v>154</v>
      </c>
      <c r="B152" t="s">
        <v>155</v>
      </c>
      <c r="C152" t="s">
        <v>3120</v>
      </c>
      <c r="D152" t="s">
        <v>156</v>
      </c>
      <c r="E152">
        <v>174589.24438486499</v>
      </c>
      <c r="F152">
        <v>4519.8500000000004</v>
      </c>
      <c r="G152">
        <v>59.541044916936897</v>
      </c>
      <c r="H152">
        <f>(Table2[[#This Row],[1Y Return vs Nifty]]-AVERAGE(Table2[1Y Return vs Nifty]))/_xlfn.STDEV.P(Table2[1Y Return vs Nifty])</f>
        <v>0.60351079730942814</v>
      </c>
      <c r="I152">
        <v>-2.36007915842371</v>
      </c>
      <c r="J152">
        <f>(Table2[[#This Row],[1M Return vs Nifty]]-AVERAGE(Table2[1M Return vs Nifty]))/_xlfn.STDEV.P(Table2[1M Return vs Nifty])</f>
        <v>-0.12597805913002175</v>
      </c>
      <c r="K152">
        <v>11.8663334156118</v>
      </c>
      <c r="L152">
        <f>(Table2[[#This Row],[6M Return vs Nifty]]-AVERAGE(Table2[6M Return vs Nifty]))/_xlfn.STDEV.P(Table2[6M Return vs Nifty])</f>
        <v>0.31114078673803397</v>
      </c>
      <c r="M152">
        <v>-2.7715868032844</v>
      </c>
      <c r="N152">
        <f>(Table2[[#This Row],[1W Return vs Nifty]]-AVERAGE(Table2[1W Return vs Nifty]))/_xlfn.STDEV.P(Table2[1W Return vs Nifty])</f>
        <v>0.38506012932040723</v>
      </c>
      <c r="O152">
        <v>4657.21</v>
      </c>
      <c r="P152">
        <v>4646.8634598653098</v>
      </c>
      <c r="Q152">
        <v>4056.8917679288002</v>
      </c>
      <c r="R152">
        <v>33.819468859029499</v>
      </c>
      <c r="S152" s="1">
        <f>(Table2[[#This Row],[Close Price]]-Table2[[#This Row],[20D EMA]])/Table2[[#This Row],[20D EMA]]</f>
        <v>-2.9494053306593361E-2</v>
      </c>
      <c r="T152" s="1">
        <f>(Table2[[#This Row],[Close Price]]-Table2[[#This Row],[50D EMA]])/Table2[[#This Row],[50D EMA]]</f>
        <v>-2.7333159444497844E-2</v>
      </c>
      <c r="U152" s="1">
        <f>(Table2[[#This Row],[Close Price]]-Table2[[#This Row],[200D EMA]])/Table2[[#This Row],[200D EMA]]</f>
        <v>0.1141164858601979</v>
      </c>
      <c r="V152">
        <v>0.70475254493448303</v>
      </c>
      <c r="W152">
        <v>4494.1000000000004</v>
      </c>
      <c r="X152">
        <v>4579.6000000000004</v>
      </c>
      <c r="Y152">
        <v>4477.55</v>
      </c>
      <c r="Z152">
        <v>4707.1499999999996</v>
      </c>
      <c r="AA152">
        <v>4430.3</v>
      </c>
      <c r="AB152">
        <v>4915</v>
      </c>
      <c r="AC152" s="1">
        <f>(Table2[[#This Row],[Close Price]]/Table2[[#This Row],[Day Low]])-1</f>
        <v>5.7297345408424682E-3</v>
      </c>
      <c r="AD152" s="1">
        <f>(Table2[[#This Row],[Day High]]/Table2[[#This Row],[Close Price]])-1</f>
        <v>1.3219465247740425E-2</v>
      </c>
      <c r="AE152" s="1">
        <f>(Table2[[#This Row],[Close Price]]/Table2[[#This Row],[Current Week Low]])-1</f>
        <v>9.4471306853078918E-3</v>
      </c>
      <c r="AF152" s="1">
        <f>(Table2[[#This Row],[Current Week High]]/Table2[[#This Row],[Close Price]])-1</f>
        <v>4.1439428299611558E-2</v>
      </c>
      <c r="AG152" s="1">
        <f>(Table2[[#This Row],[Close Price]]/Table2[[#This Row],[Current Month Low]])-1</f>
        <v>2.0213078121120498E-2</v>
      </c>
      <c r="AH152" s="1">
        <f>(Table2[[#This Row],[Current Month High]]/Table2[[#This Row],[Close Price]])-1</f>
        <v>8.7425467659324907E-2</v>
      </c>
      <c r="AI152">
        <v>11.3975021294954</v>
      </c>
      <c r="AJ152">
        <v>88.877977434182995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0.08</v>
      </c>
      <c r="AM152" t="s">
        <v>3156</v>
      </c>
      <c r="AN152">
        <v>-1.81</v>
      </c>
      <c r="AO152" t="s">
        <v>3155</v>
      </c>
      <c r="AP152">
        <v>9.4413856590084E-2</v>
      </c>
      <c r="AQ152">
        <f>(Table2[[#This Row],[Sharpe Ratio]]-AVERAGE(Table2[Sharpe Ratio]))/_xlfn.STDEV.P(Table2[Sharpe Ratio])</f>
        <v>0.40903900019126133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1.582772654429109</v>
      </c>
      <c r="AS152">
        <f>_xlfn.RANK.AVG(Table2[[#This Row],[1Y Return vs Nifty Z-Score]],Table2[1Y Return vs Nifty Z-Score])</f>
        <v>152</v>
      </c>
      <c r="AT152">
        <f>_xlfn.RANK.AVG(Table2[[#This Row],[6M Return vs Nifty Z-Score]],Table2[6M Return vs Nifty Z-Score])</f>
        <v>220</v>
      </c>
      <c r="AU152">
        <f>_xlfn.RANK.AVG(Table2[[#This Row],[Sharpe Ratio Z-Score]],Table2[Sharpe Ratio Z-Score])</f>
        <v>237</v>
      </c>
      <c r="AV152">
        <f>(Table2[[#This Row],[Rank 1Y]]+Table2[[#This Row],[Rank 6M]]+Table2[[#This Row],[Rank Sharpe]])/3</f>
        <v>203</v>
      </c>
    </row>
    <row r="153" spans="1:48" x14ac:dyDescent="0.3">
      <c r="A153" t="s">
        <v>851</v>
      </c>
      <c r="B153" t="s">
        <v>852</v>
      </c>
      <c r="C153" t="s">
        <v>3120</v>
      </c>
      <c r="D153" t="s">
        <v>442</v>
      </c>
      <c r="E153">
        <v>17884.442258470001</v>
      </c>
      <c r="F153">
        <v>1252.7</v>
      </c>
      <c r="G153">
        <v>26.301431471786099</v>
      </c>
      <c r="H153">
        <f>(Table2[[#This Row],[1Y Return vs Nifty]]-AVERAGE(Table2[1Y Return vs Nifty]))/_xlfn.STDEV.P(Table2[1Y Return vs Nifty])</f>
        <v>3.5298016571912783E-2</v>
      </c>
      <c r="I153">
        <v>3.8091090593644998</v>
      </c>
      <c r="J153">
        <f>(Table2[[#This Row],[1M Return vs Nifty]]-AVERAGE(Table2[1M Return vs Nifty]))/_xlfn.STDEV.P(Table2[1M Return vs Nifty])</f>
        <v>0.58373837526772943</v>
      </c>
      <c r="K153">
        <v>8.3797840145805704</v>
      </c>
      <c r="L153">
        <f>(Table2[[#This Row],[6M Return vs Nifty]]-AVERAGE(Table2[6M Return vs Nifty]))/_xlfn.STDEV.P(Table2[6M Return vs Nifty])</f>
        <v>0.18800498319061212</v>
      </c>
      <c r="M153">
        <v>-9.0851372019287293</v>
      </c>
      <c r="N153">
        <f>(Table2[[#This Row],[1W Return vs Nifty]]-AVERAGE(Table2[1W Return vs Nifty]))/_xlfn.STDEV.P(Table2[1W Return vs Nifty])</f>
        <v>-0.88103956620969193</v>
      </c>
      <c r="O153">
        <v>1258.6600000000001</v>
      </c>
      <c r="P153">
        <v>1265.19342892037</v>
      </c>
      <c r="Q153">
        <v>1145.46253286367</v>
      </c>
      <c r="R153">
        <v>48.446056572362501</v>
      </c>
      <c r="S153" s="1">
        <f>(Table2[[#This Row],[Close Price]]-Table2[[#This Row],[20D EMA]])/Table2[[#This Row],[20D EMA]]</f>
        <v>-4.7351945720051766E-3</v>
      </c>
      <c r="T153" s="1">
        <f>(Table2[[#This Row],[Close Price]]-Table2[[#This Row],[50D EMA]])/Table2[[#This Row],[50D EMA]]</f>
        <v>-9.8747184697528991E-3</v>
      </c>
      <c r="U153" s="1">
        <f>(Table2[[#This Row],[Close Price]]-Table2[[#This Row],[200D EMA]])/Table2[[#This Row],[200D EMA]]</f>
        <v>9.3619358171615652E-2</v>
      </c>
      <c r="V153">
        <v>0.63832757552810604</v>
      </c>
      <c r="W153">
        <v>1194.0999999999999</v>
      </c>
      <c r="X153">
        <v>1258.5</v>
      </c>
      <c r="Y153">
        <v>1163.55</v>
      </c>
      <c r="Z153">
        <v>1281.5999999999999</v>
      </c>
      <c r="AA153">
        <v>1163.55</v>
      </c>
      <c r="AB153">
        <v>1365</v>
      </c>
      <c r="AC153" s="1">
        <f>(Table2[[#This Row],[Close Price]]/Table2[[#This Row],[Day Low]])-1</f>
        <v>4.9074616866259246E-2</v>
      </c>
      <c r="AD153" s="1">
        <f>(Table2[[#This Row],[Day High]]/Table2[[#This Row],[Close Price]])-1</f>
        <v>4.6299992017242442E-3</v>
      </c>
      <c r="AE153" s="1">
        <f>(Table2[[#This Row],[Close Price]]/Table2[[#This Row],[Current Week Low]])-1</f>
        <v>7.6618967814017447E-2</v>
      </c>
      <c r="AF153" s="1">
        <f>(Table2[[#This Row],[Current Week High]]/Table2[[#This Row],[Close Price]])-1</f>
        <v>2.3070168436177818E-2</v>
      </c>
      <c r="AG153" s="1">
        <f>(Table2[[#This Row],[Close Price]]/Table2[[#This Row],[Current Month Low]])-1</f>
        <v>7.6618967814017447E-2</v>
      </c>
      <c r="AH153" s="1">
        <f>(Table2[[#This Row],[Current Month High]]/Table2[[#This Row],[Close Price]])-1</f>
        <v>8.9646363854075206E-2</v>
      </c>
      <c r="AI153">
        <v>23.229823581064799</v>
      </c>
      <c r="AJ153">
        <v>72.192439862542898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-0.01</v>
      </c>
      <c r="AM153" t="s">
        <v>3155</v>
      </c>
      <c r="AN153">
        <v>-1.58</v>
      </c>
      <c r="AO153" t="s">
        <v>3155</v>
      </c>
      <c r="AP153">
        <v>0.174781309252831</v>
      </c>
      <c r="AQ153">
        <f>(Table2[[#This Row],[Sharpe Ratio]]-AVERAGE(Table2[Sharpe Ratio]))/_xlfn.STDEV.P(Table2[Sharpe Ratio])</f>
        <v>1.3564623930735342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280</v>
      </c>
      <c r="AT153">
        <f>_xlfn.RANK.AVG(Table2[[#This Row],[6M Return vs Nifty Z-Score]],Table2[6M Return vs Nifty Z-Score])</f>
        <v>261</v>
      </c>
      <c r="AU153">
        <f>_xlfn.RANK.AVG(Table2[[#This Row],[Sharpe Ratio Z-Score]],Table2[Sharpe Ratio Z-Score])</f>
        <v>68</v>
      </c>
      <c r="AV153">
        <f>(Table2[[#This Row],[Rank 1Y]]+Table2[[#This Row],[Rank 6M]]+Table2[[#This Row],[Rank Sharpe]])/3</f>
        <v>203</v>
      </c>
    </row>
    <row r="154" spans="1:48" x14ac:dyDescent="0.3">
      <c r="A154" t="s">
        <v>1862</v>
      </c>
      <c r="B154" t="s">
        <v>1863</v>
      </c>
      <c r="C154" t="s">
        <v>3124</v>
      </c>
      <c r="D154" t="s">
        <v>277</v>
      </c>
      <c r="E154">
        <v>3860.5894349999999</v>
      </c>
      <c r="F154">
        <v>1246.9000000000001</v>
      </c>
      <c r="G154">
        <v>67.800850627654398</v>
      </c>
      <c r="H154">
        <f>(Table2[[#This Row],[1Y Return vs Nifty]]-AVERAGE(Table2[1Y Return vs Nifty]))/_xlfn.STDEV.P(Table2[1Y Return vs Nifty])</f>
        <v>0.74470760090592403</v>
      </c>
      <c r="I154">
        <v>2.4299023260193402</v>
      </c>
      <c r="J154">
        <f>(Table2[[#This Row],[1M Return vs Nifty]]-AVERAGE(Table2[1M Return vs Nifty]))/_xlfn.STDEV.P(Table2[1M Return vs Nifty])</f>
        <v>0.42507152145628341</v>
      </c>
      <c r="K154">
        <v>38.0911997731775</v>
      </c>
      <c r="L154">
        <f>(Table2[[#This Row],[6M Return vs Nifty]]-AVERAGE(Table2[6M Return vs Nifty]))/_xlfn.STDEV.P(Table2[6M Return vs Nifty])</f>
        <v>1.2373344585980923</v>
      </c>
      <c r="M154">
        <v>-9.6282014956085593</v>
      </c>
      <c r="N154">
        <f>(Table2[[#This Row],[1W Return vs Nifty]]-AVERAGE(Table2[1W Return vs Nifty]))/_xlfn.STDEV.P(Table2[1W Return vs Nifty])</f>
        <v>-0.98994398503383552</v>
      </c>
      <c r="O154">
        <v>1339.36</v>
      </c>
      <c r="P154">
        <v>1287.5822477420099</v>
      </c>
      <c r="Q154">
        <v>1047.25458879646</v>
      </c>
      <c r="R154">
        <v>27.607076788101999</v>
      </c>
      <c r="S154" s="1">
        <f>(Table2[[#This Row],[Close Price]]-Table2[[#This Row],[20D EMA]])/Table2[[#This Row],[20D EMA]]</f>
        <v>-6.9032970971209986E-2</v>
      </c>
      <c r="T154" s="1">
        <f>(Table2[[#This Row],[Close Price]]-Table2[[#This Row],[50D EMA]])/Table2[[#This Row],[50D EMA]]</f>
        <v>-3.1595843926361174E-2</v>
      </c>
      <c r="U154" s="1">
        <f>(Table2[[#This Row],[Close Price]]-Table2[[#This Row],[200D EMA]])/Table2[[#This Row],[200D EMA]]</f>
        <v>0.19063694094955391</v>
      </c>
      <c r="V154">
        <v>0.440473898923537</v>
      </c>
      <c r="W154">
        <v>1241.05</v>
      </c>
      <c r="X154">
        <v>1282.5</v>
      </c>
      <c r="Y154">
        <v>1241.05</v>
      </c>
      <c r="Z154">
        <v>1386.9</v>
      </c>
      <c r="AA154">
        <v>1241.05</v>
      </c>
      <c r="AB154">
        <v>1548.95</v>
      </c>
      <c r="AC154" s="1">
        <f>(Table2[[#This Row],[Close Price]]/Table2[[#This Row],[Day Low]])-1</f>
        <v>4.7137504532452912E-3</v>
      </c>
      <c r="AD154" s="1">
        <f>(Table2[[#This Row],[Day High]]/Table2[[#This Row],[Close Price]])-1</f>
        <v>2.8550805998877049E-2</v>
      </c>
      <c r="AE154" s="1">
        <f>(Table2[[#This Row],[Close Price]]/Table2[[#This Row],[Current Week Low]])-1</f>
        <v>4.7137504532452912E-3</v>
      </c>
      <c r="AF154" s="1">
        <f>(Table2[[#This Row],[Current Week High]]/Table2[[#This Row],[Close Price]])-1</f>
        <v>0.11227845055738239</v>
      </c>
      <c r="AG154" s="1">
        <f>(Table2[[#This Row],[Close Price]]/Table2[[#This Row],[Current Month Low]])-1</f>
        <v>4.7137504532452912E-3</v>
      </c>
      <c r="AH154" s="1">
        <f>(Table2[[#This Row],[Current Month High]]/Table2[[#This Row],[Close Price]])-1</f>
        <v>0.24224075707755222</v>
      </c>
      <c r="AI154">
        <v>24.224075707755201</v>
      </c>
      <c r="AJ154">
        <v>100.643655965886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0.12</v>
      </c>
      <c r="AM154" t="s">
        <v>3156</v>
      </c>
      <c r="AN154">
        <v>-15.6</v>
      </c>
      <c r="AO154" t="s">
        <v>3155</v>
      </c>
      <c r="AP154">
        <v>3.7905494510139998E-2</v>
      </c>
      <c r="AQ154">
        <f>(Table2[[#This Row],[Sharpe Ratio]]-AVERAGE(Table2[Sharpe Ratio]))/_xlfn.STDEV.P(Table2[Sharpe Ratio])</f>
        <v>-0.25711803669609617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1.160051559230368</v>
      </c>
      <c r="AS154">
        <f>_xlfn.RANK.AVG(Table2[[#This Row],[1Y Return vs Nifty Z-Score]],Table2[1Y Return vs Nifty Z-Score])</f>
        <v>131</v>
      </c>
      <c r="AT154">
        <f>_xlfn.RANK.AVG(Table2[[#This Row],[6M Return vs Nifty Z-Score]],Table2[6M Return vs Nifty Z-Score])</f>
        <v>69</v>
      </c>
      <c r="AU154">
        <f>_xlfn.RANK.AVG(Table2[[#This Row],[Sharpe Ratio Z-Score]],Table2[Sharpe Ratio Z-Score])</f>
        <v>411</v>
      </c>
      <c r="AV154">
        <f>(Table2[[#This Row],[Rank 1Y]]+Table2[[#This Row],[Rank 6M]]+Table2[[#This Row],[Rank Sharpe]])/3</f>
        <v>203.66666666666666</v>
      </c>
    </row>
    <row r="155" spans="1:48" x14ac:dyDescent="0.3">
      <c r="A155" t="s">
        <v>139</v>
      </c>
      <c r="B155" t="s">
        <v>140</v>
      </c>
      <c r="C155" t="s">
        <v>3112</v>
      </c>
      <c r="D155" t="s">
        <v>141</v>
      </c>
      <c r="E155">
        <v>197944.83892665</v>
      </c>
      <c r="F155">
        <v>609.29999999999995</v>
      </c>
      <c r="G155">
        <v>45.732953614927197</v>
      </c>
      <c r="H155">
        <f>(Table2[[#This Row],[1Y Return vs Nifty]]-AVERAGE(Table2[1Y Return vs Nifty]))/_xlfn.STDEV.P(Table2[1Y Return vs Nifty])</f>
        <v>0.36746912467267723</v>
      </c>
      <c r="I155">
        <v>1.78657720925754</v>
      </c>
      <c r="J155">
        <f>(Table2[[#This Row],[1M Return vs Nifty]]-AVERAGE(Table2[1M Return vs Nifty]))/_xlfn.STDEV.P(Table2[1M Return vs Nifty])</f>
        <v>0.35106204210368308</v>
      </c>
      <c r="K155">
        <v>-3.50629322901441</v>
      </c>
      <c r="L155">
        <f>(Table2[[#This Row],[6M Return vs Nifty]]-AVERAGE(Table2[6M Return vs Nifty]))/_xlfn.STDEV.P(Table2[6M Return vs Nifty])</f>
        <v>-0.2317801694258681</v>
      </c>
      <c r="M155">
        <v>6.3125314074814698</v>
      </c>
      <c r="N155">
        <f>(Table2[[#This Row],[1W Return vs Nifty]]-AVERAGE(Table2[1W Return vs Nifty]))/_xlfn.STDEV.P(Table2[1W Return vs Nifty])</f>
        <v>2.2067608483452723</v>
      </c>
      <c r="O155">
        <v>602.42999999999995</v>
      </c>
      <c r="P155">
        <v>608.96937926168005</v>
      </c>
      <c r="Q155">
        <v>570.24972672229399</v>
      </c>
      <c r="R155">
        <v>54.203716042600398</v>
      </c>
      <c r="S155" s="1">
        <f>(Table2[[#This Row],[Close Price]]-Table2[[#This Row],[20D EMA]])/Table2[[#This Row],[20D EMA]]</f>
        <v>1.1403814551068182E-2</v>
      </c>
      <c r="T155" s="1">
        <f>(Table2[[#This Row],[Close Price]]-Table2[[#This Row],[50D EMA]])/Table2[[#This Row],[50D EMA]]</f>
        <v>5.4291849406411133E-4</v>
      </c>
      <c r="U155" s="1">
        <f>(Table2[[#This Row],[Close Price]]-Table2[[#This Row],[200D EMA]])/Table2[[#This Row],[200D EMA]]</f>
        <v>6.8479249437190998E-2</v>
      </c>
      <c r="V155">
        <v>0.90159484388328104</v>
      </c>
      <c r="W155">
        <v>604.20000000000005</v>
      </c>
      <c r="X155">
        <v>631.20000000000005</v>
      </c>
      <c r="Y155">
        <v>566.70000000000005</v>
      </c>
      <c r="Z155">
        <v>631.20000000000005</v>
      </c>
      <c r="AA155">
        <v>536.85</v>
      </c>
      <c r="AB155">
        <v>631.20000000000005</v>
      </c>
      <c r="AC155" s="1">
        <f>(Table2[[#This Row],[Close Price]]/Table2[[#This Row],[Day Low]])-1</f>
        <v>8.440913604766509E-3</v>
      </c>
      <c r="AD155" s="1">
        <f>(Table2[[#This Row],[Day High]]/Table2[[#This Row],[Close Price]])-1</f>
        <v>3.594288527818823E-2</v>
      </c>
      <c r="AE155" s="1">
        <f>(Table2[[#This Row],[Close Price]]/Table2[[#This Row],[Current Week Low]])-1</f>
        <v>7.5172048703017413E-2</v>
      </c>
      <c r="AF155" s="1">
        <f>(Table2[[#This Row],[Current Week High]]/Table2[[#This Row],[Close Price]])-1</f>
        <v>3.594288527818823E-2</v>
      </c>
      <c r="AG155" s="1">
        <f>(Table2[[#This Row],[Close Price]]/Table2[[#This Row],[Current Month Low]])-1</f>
        <v>0.13495389773679789</v>
      </c>
      <c r="AH155" s="1">
        <f>(Table2[[#This Row],[Current Month High]]/Table2[[#This Row],[Close Price]])-1</f>
        <v>3.594288527818823E-2</v>
      </c>
      <c r="AI155">
        <v>11.787296898079701</v>
      </c>
      <c r="AJ155">
        <v>83.934069914870406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0.1</v>
      </c>
      <c r="AM155" t="s">
        <v>3156</v>
      </c>
      <c r="AN155">
        <v>3.27</v>
      </c>
      <c r="AO155" t="s">
        <v>3156</v>
      </c>
      <c r="AP155">
        <v>0.218397387071259</v>
      </c>
      <c r="AQ155">
        <f>(Table2[[#This Row],[Sharpe Ratio]]-AVERAGE(Table2[Sharpe Ratio]))/_xlfn.STDEV.P(Table2[Sharpe Ratio])</f>
        <v>1.870636863730943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199</v>
      </c>
      <c r="AT155">
        <f>_xlfn.RANK.AVG(Table2[[#This Row],[6M Return vs Nifty Z-Score]],Table2[6M Return vs Nifty Z-Score])</f>
        <v>398</v>
      </c>
      <c r="AU155">
        <f>_xlfn.RANK.AVG(Table2[[#This Row],[Sharpe Ratio Z-Score]],Table2[Sharpe Ratio Z-Score])</f>
        <v>19</v>
      </c>
      <c r="AV155">
        <f>(Table2[[#This Row],[Rank 1Y]]+Table2[[#This Row],[Rank 6M]]+Table2[[#This Row],[Rank Sharpe]])/3</f>
        <v>205.33333333333334</v>
      </c>
    </row>
    <row r="156" spans="1:48" x14ac:dyDescent="0.3">
      <c r="A156" t="s">
        <v>569</v>
      </c>
      <c r="B156" t="s">
        <v>570</v>
      </c>
      <c r="C156" t="s">
        <v>3115</v>
      </c>
      <c r="D156" t="s">
        <v>146</v>
      </c>
      <c r="E156">
        <v>33827.000076554999</v>
      </c>
      <c r="F156">
        <v>243.95</v>
      </c>
      <c r="G156">
        <v>73.008683550459807</v>
      </c>
      <c r="H156">
        <f>(Table2[[#This Row],[1Y Return vs Nifty]]-AVERAGE(Table2[1Y Return vs Nifty]))/_xlfn.STDEV.P(Table2[1Y Return vs Nifty])</f>
        <v>0.83373262015190885</v>
      </c>
      <c r="I156">
        <v>-5.1949102705953401</v>
      </c>
      <c r="J156">
        <f>(Table2[[#This Row],[1M Return vs Nifty]]-AVERAGE(Table2[1M Return vs Nifty]))/_xlfn.STDEV.P(Table2[1M Return vs Nifty])</f>
        <v>-0.45210301399022224</v>
      </c>
      <c r="K156">
        <v>-3.8765485567881099</v>
      </c>
      <c r="L156">
        <f>(Table2[[#This Row],[6M Return vs Nifty]]-AVERAGE(Table2[6M Return vs Nifty]))/_xlfn.STDEV.P(Table2[6M Return vs Nifty])</f>
        <v>-0.24485661896352379</v>
      </c>
      <c r="M156">
        <v>-7.4912174511576</v>
      </c>
      <c r="N156">
        <f>(Table2[[#This Row],[1W Return vs Nifty]]-AVERAGE(Table2[1W Return vs Nifty]))/_xlfn.STDEV.P(Table2[1W Return vs Nifty])</f>
        <v>-0.56139987321158669</v>
      </c>
      <c r="O156">
        <v>262.76</v>
      </c>
      <c r="P156">
        <v>266.78139877283598</v>
      </c>
      <c r="Q156">
        <v>240.83681909309101</v>
      </c>
      <c r="R156">
        <v>26.942518861517801</v>
      </c>
      <c r="S156" s="1">
        <f>(Table2[[#This Row],[Close Price]]-Table2[[#This Row],[20D EMA]])/Table2[[#This Row],[20D EMA]]</f>
        <v>-7.1586238392449389E-2</v>
      </c>
      <c r="T156" s="1">
        <f>(Table2[[#This Row],[Close Price]]-Table2[[#This Row],[50D EMA]])/Table2[[#This Row],[50D EMA]]</f>
        <v>-8.5580924599158059E-2</v>
      </c>
      <c r="U156" s="1">
        <f>(Table2[[#This Row],[Close Price]]-Table2[[#This Row],[200D EMA]])/Table2[[#This Row],[200D EMA]]</f>
        <v>1.2926515632585386E-2</v>
      </c>
      <c r="V156">
        <v>0.38478229707621298</v>
      </c>
      <c r="W156">
        <v>242</v>
      </c>
      <c r="X156">
        <v>254.2</v>
      </c>
      <c r="Y156">
        <v>234.2</v>
      </c>
      <c r="Z156">
        <v>265.05</v>
      </c>
      <c r="AA156">
        <v>234.2</v>
      </c>
      <c r="AB156">
        <v>296.8</v>
      </c>
      <c r="AC156" s="1">
        <f>(Table2[[#This Row],[Close Price]]/Table2[[#This Row],[Day Low]])-1</f>
        <v>8.0578512396694002E-3</v>
      </c>
      <c r="AD156" s="1">
        <f>(Table2[[#This Row],[Day High]]/Table2[[#This Row],[Close Price]])-1</f>
        <v>4.2016806722689148E-2</v>
      </c>
      <c r="AE156" s="1">
        <f>(Table2[[#This Row],[Close Price]]/Table2[[#This Row],[Current Week Low]])-1</f>
        <v>4.1631084543125585E-2</v>
      </c>
      <c r="AF156" s="1">
        <f>(Table2[[#This Row],[Current Week High]]/Table2[[#This Row],[Close Price]])-1</f>
        <v>8.6493133838901448E-2</v>
      </c>
      <c r="AG156" s="1">
        <f>(Table2[[#This Row],[Close Price]]/Table2[[#This Row],[Current Month Low]])-1</f>
        <v>4.1631084543125585E-2</v>
      </c>
      <c r="AH156" s="1">
        <f>(Table2[[#This Row],[Current Month High]]/Table2[[#This Row],[Close Price]])-1</f>
        <v>0.21664275466284089</v>
      </c>
      <c r="AI156">
        <v>27.813076450092201</v>
      </c>
      <c r="AJ156">
        <v>108.861301369863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0.02</v>
      </c>
      <c r="AM156" t="s">
        <v>3156</v>
      </c>
      <c r="AN156">
        <v>-11.03</v>
      </c>
      <c r="AO156" t="s">
        <v>3155</v>
      </c>
      <c r="AP156">
        <v>0.15065188861423701</v>
      </c>
      <c r="AQ156">
        <f>(Table2[[#This Row],[Sharpe Ratio]]-AVERAGE(Table2[Sharpe Ratio]))/_xlfn.STDEV.P(Table2[Sharpe Ratio])</f>
        <v>1.0720092119377211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113</v>
      </c>
      <c r="AT156">
        <f>_xlfn.RANK.AVG(Table2[[#This Row],[6M Return vs Nifty Z-Score]],Table2[6M Return vs Nifty Z-Score])</f>
        <v>403</v>
      </c>
      <c r="AU156">
        <f>_xlfn.RANK.AVG(Table2[[#This Row],[Sharpe Ratio Z-Score]],Table2[Sharpe Ratio Z-Score])</f>
        <v>101</v>
      </c>
      <c r="AV156">
        <f>(Table2[[#This Row],[Rank 1Y]]+Table2[[#This Row],[Rank 6M]]+Table2[[#This Row],[Rank Sharpe]])/3</f>
        <v>205.66666666666666</v>
      </c>
    </row>
    <row r="157" spans="1:48" x14ac:dyDescent="0.3">
      <c r="A157" t="s">
        <v>337</v>
      </c>
      <c r="B157" t="s">
        <v>338</v>
      </c>
      <c r="C157" t="s">
        <v>3110</v>
      </c>
      <c r="D157" t="s">
        <v>125</v>
      </c>
      <c r="E157">
        <v>74729.733860219902</v>
      </c>
      <c r="F157">
        <v>1647.3</v>
      </c>
      <c r="G157">
        <v>110.173626566095</v>
      </c>
      <c r="H157">
        <f>(Table2[[#This Row],[1Y Return vs Nifty]]-AVERAGE(Table2[1Y Return vs Nifty]))/_xlfn.STDEV.P(Table2[1Y Return vs Nifty])</f>
        <v>1.4690467356939516</v>
      </c>
      <c r="I157">
        <v>-8.7737525181038407</v>
      </c>
      <c r="J157">
        <f>(Table2[[#This Row],[1M Return vs Nifty]]-AVERAGE(Table2[1M Return vs Nifty]))/_xlfn.STDEV.P(Table2[1M Return vs Nifty])</f>
        <v>-0.8638205803063298</v>
      </c>
      <c r="K157">
        <v>25.252578934759899</v>
      </c>
      <c r="L157">
        <f>(Table2[[#This Row],[6M Return vs Nifty]]-AVERAGE(Table2[6M Return vs Nifty]))/_xlfn.STDEV.P(Table2[6M Return vs Nifty])</f>
        <v>0.78390795819868908</v>
      </c>
      <c r="M157">
        <v>-2.28838781630966</v>
      </c>
      <c r="N157">
        <f>(Table2[[#This Row],[1W Return vs Nifty]]-AVERAGE(Table2[1W Return vs Nifty]))/_xlfn.STDEV.P(Table2[1W Return vs Nifty])</f>
        <v>0.48195934634741222</v>
      </c>
      <c r="O157">
        <v>1679.76</v>
      </c>
      <c r="P157">
        <v>1666.4578574831801</v>
      </c>
      <c r="Q157">
        <v>1376.8252983976499</v>
      </c>
      <c r="R157">
        <v>42.272241692930699</v>
      </c>
      <c r="S157" s="1">
        <f>(Table2[[#This Row],[Close Price]]-Table2[[#This Row],[20D EMA]])/Table2[[#This Row],[20D EMA]]</f>
        <v>-1.9324189169881434E-2</v>
      </c>
      <c r="T157" s="1">
        <f>(Table2[[#This Row],[Close Price]]-Table2[[#This Row],[50D EMA]])/Table2[[#This Row],[50D EMA]]</f>
        <v>-1.1496154791525227E-2</v>
      </c>
      <c r="U157" s="1">
        <f>(Table2[[#This Row],[Close Price]]-Table2[[#This Row],[200D EMA]])/Table2[[#This Row],[200D EMA]]</f>
        <v>0.19644809106654898</v>
      </c>
      <c r="V157">
        <v>0.61761362806971398</v>
      </c>
      <c r="W157">
        <v>1610.25</v>
      </c>
      <c r="X157">
        <v>1669.1</v>
      </c>
      <c r="Y157">
        <v>1605.3</v>
      </c>
      <c r="Z157">
        <v>1710</v>
      </c>
      <c r="AA157">
        <v>1595.4</v>
      </c>
      <c r="AB157">
        <v>1779</v>
      </c>
      <c r="AC157" s="1">
        <f>(Table2[[#This Row],[Close Price]]/Table2[[#This Row],[Day Low]])-1</f>
        <v>2.3008849557522026E-2</v>
      </c>
      <c r="AD157" s="1">
        <f>(Table2[[#This Row],[Day High]]/Table2[[#This Row],[Close Price]])-1</f>
        <v>1.3233776482729276E-2</v>
      </c>
      <c r="AE157" s="1">
        <f>(Table2[[#This Row],[Close Price]]/Table2[[#This Row],[Current Week Low]])-1</f>
        <v>2.6163333956269907E-2</v>
      </c>
      <c r="AF157" s="1">
        <f>(Table2[[#This Row],[Current Week High]]/Table2[[#This Row],[Close Price]])-1</f>
        <v>3.8062283737024361E-2</v>
      </c>
      <c r="AG157" s="1">
        <f>(Table2[[#This Row],[Close Price]]/Table2[[#This Row],[Current Month Low]])-1</f>
        <v>3.2531026701767551E-2</v>
      </c>
      <c r="AH157" s="1">
        <f>(Table2[[#This Row],[Current Month High]]/Table2[[#This Row],[Close Price]])-1</f>
        <v>7.9949007466763922E-2</v>
      </c>
      <c r="AI157">
        <v>19.377162629757699</v>
      </c>
      <c r="AJ157">
        <v>149.100257069408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0.05</v>
      </c>
      <c r="AM157" t="s">
        <v>3156</v>
      </c>
      <c r="AN157">
        <v>-0.86</v>
      </c>
      <c r="AO157" t="s">
        <v>3155</v>
      </c>
      <c r="AP157">
        <v>2.3378022333683E-2</v>
      </c>
      <c r="AQ157">
        <f>(Table2[[#This Row],[Sharpe Ratio]]-AVERAGE(Table2[Sharpe Ratio]))/_xlfn.STDEV.P(Table2[Sharpe Ratio])</f>
        <v>-0.42837725324958575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1.4427162066841372</v>
      </c>
      <c r="AS157">
        <f>_xlfn.RANK.AVG(Table2[[#This Row],[1Y Return vs Nifty Z-Score]],Table2[1Y Return vs Nifty Z-Score])</f>
        <v>58</v>
      </c>
      <c r="AT157">
        <f>_xlfn.RANK.AVG(Table2[[#This Row],[6M Return vs Nifty Z-Score]],Table2[6M Return vs Nifty Z-Score])</f>
        <v>116</v>
      </c>
      <c r="AU157">
        <f>_xlfn.RANK.AVG(Table2[[#This Row],[Sharpe Ratio Z-Score]],Table2[Sharpe Ratio Z-Score])</f>
        <v>447</v>
      </c>
      <c r="AV157">
        <f>(Table2[[#This Row],[Rank 1Y]]+Table2[[#This Row],[Rank 6M]]+Table2[[#This Row],[Rank Sharpe]])/3</f>
        <v>207</v>
      </c>
    </row>
    <row r="158" spans="1:48" x14ac:dyDescent="0.3">
      <c r="A158" t="s">
        <v>1273</v>
      </c>
      <c r="B158" t="s">
        <v>1274</v>
      </c>
      <c r="C158" t="s">
        <v>3121</v>
      </c>
      <c r="D158" t="s">
        <v>280</v>
      </c>
      <c r="E158">
        <v>8680.6276987500005</v>
      </c>
      <c r="F158">
        <v>1338.75</v>
      </c>
      <c r="G158">
        <v>104.756093394958</v>
      </c>
      <c r="H158">
        <f>(Table2[[#This Row],[1Y Return vs Nifty]]-AVERAGE(Table2[1Y Return vs Nifty]))/_xlfn.STDEV.P(Table2[1Y Return vs Nifty])</f>
        <v>1.3764370068537215</v>
      </c>
      <c r="I158">
        <v>11.558999049633799</v>
      </c>
      <c r="J158">
        <f>(Table2[[#This Row],[1M Return vs Nifty]]-AVERAGE(Table2[1M Return vs Nifty]))/_xlfn.STDEV.P(Table2[1M Return vs Nifty])</f>
        <v>1.4753020780916157</v>
      </c>
      <c r="K158">
        <v>59.439649763380402</v>
      </c>
      <c r="L158">
        <f>(Table2[[#This Row],[6M Return vs Nifty]]-AVERAGE(Table2[6M Return vs Nifty]))/_xlfn.STDEV.P(Table2[6M Return vs Nifty])</f>
        <v>1.9913058617447295</v>
      </c>
      <c r="M158">
        <v>-9.3499752806662393</v>
      </c>
      <c r="N158">
        <f>(Table2[[#This Row],[1W Return vs Nifty]]-AVERAGE(Table2[1W Return vs Nifty]))/_xlfn.STDEV.P(Table2[1W Return vs Nifty])</f>
        <v>-0.93414936809332572</v>
      </c>
      <c r="O158">
        <v>1371.8</v>
      </c>
      <c r="P158">
        <v>1332.76876299982</v>
      </c>
      <c r="Q158">
        <v>1112.3429712818399</v>
      </c>
      <c r="R158">
        <v>40.5294563743632</v>
      </c>
      <c r="S158" s="1">
        <f>(Table2[[#This Row],[Close Price]]-Table2[[#This Row],[20D EMA]])/Table2[[#This Row],[20D EMA]]</f>
        <v>-2.4092433299314736E-2</v>
      </c>
      <c r="T158" s="1">
        <f>(Table2[[#This Row],[Close Price]]-Table2[[#This Row],[50D EMA]])/Table2[[#This Row],[50D EMA]]</f>
        <v>4.4878280210569827E-3</v>
      </c>
      <c r="U158" s="1">
        <f>(Table2[[#This Row],[Close Price]]-Table2[[#This Row],[200D EMA]])/Table2[[#This Row],[200D EMA]]</f>
        <v>0.20354066557120734</v>
      </c>
      <c r="V158">
        <v>1.6942451037183399</v>
      </c>
      <c r="W158">
        <v>1310.1500000000001</v>
      </c>
      <c r="X158">
        <v>1379.9</v>
      </c>
      <c r="Y158">
        <v>1310.1500000000001</v>
      </c>
      <c r="Z158">
        <v>1494</v>
      </c>
      <c r="AA158">
        <v>1211.75</v>
      </c>
      <c r="AB158">
        <v>1552.5</v>
      </c>
      <c r="AC158" s="1">
        <f>(Table2[[#This Row],[Close Price]]/Table2[[#This Row],[Day Low]])-1</f>
        <v>2.1829561500591455E-2</v>
      </c>
      <c r="AD158" s="1">
        <f>(Table2[[#This Row],[Day High]]/Table2[[#This Row],[Close Price]])-1</f>
        <v>3.0737628384687188E-2</v>
      </c>
      <c r="AE158" s="1">
        <f>(Table2[[#This Row],[Close Price]]/Table2[[#This Row],[Current Week Low]])-1</f>
        <v>2.1829561500591455E-2</v>
      </c>
      <c r="AF158" s="1">
        <f>(Table2[[#This Row],[Current Week High]]/Table2[[#This Row],[Close Price]])-1</f>
        <v>0.11596638655462188</v>
      </c>
      <c r="AG158" s="1">
        <f>(Table2[[#This Row],[Close Price]]/Table2[[#This Row],[Current Month Low]])-1</f>
        <v>0.10480709717350933</v>
      </c>
      <c r="AH158" s="1">
        <f>(Table2[[#This Row],[Current Month High]]/Table2[[#This Row],[Close Price]])-1</f>
        <v>0.15966386554621859</v>
      </c>
      <c r="AI158">
        <v>15.966386554621799</v>
      </c>
      <c r="AJ158">
        <v>147.43554200166301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</v>
      </c>
      <c r="AM158" t="s">
        <v>3156</v>
      </c>
      <c r="AN158">
        <v>6.95</v>
      </c>
      <c r="AO158" t="s">
        <v>3156</v>
      </c>
      <c r="AQ158">
        <f>(Table2[[#This Row],[Sharpe Ratio]]-AVERAGE(Table2[Sharpe Ratio]))/_xlfn.STDEV.P(Table2[Sharpe Ratio])</f>
        <v>-0.70397246629187049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3.2049231123048707</v>
      </c>
      <c r="AS158">
        <f>_xlfn.RANK.AVG(Table2[[#This Row],[1Y Return vs Nifty Z-Score]],Table2[1Y Return vs Nifty Z-Score])</f>
        <v>65</v>
      </c>
      <c r="AT158">
        <f>_xlfn.RANK.AVG(Table2[[#This Row],[6M Return vs Nifty Z-Score]],Table2[6M Return vs Nifty Z-Score])</f>
        <v>32</v>
      </c>
      <c r="AU158">
        <f>_xlfn.RANK.AVG(Table2[[#This Row],[Sharpe Ratio Z-Score]],Table2[Sharpe Ratio Z-Score])</f>
        <v>532.5</v>
      </c>
      <c r="AV158">
        <f>(Table2[[#This Row],[Rank 1Y]]+Table2[[#This Row],[Rank 6M]]+Table2[[#This Row],[Rank Sharpe]])/3</f>
        <v>209.83333333333334</v>
      </c>
    </row>
    <row r="159" spans="1:48" x14ac:dyDescent="0.3">
      <c r="A159" t="s">
        <v>1716</v>
      </c>
      <c r="B159" t="s">
        <v>1717</v>
      </c>
      <c r="C159" t="s">
        <v>617</v>
      </c>
      <c r="D159" t="s">
        <v>617</v>
      </c>
      <c r="E159">
        <v>4701.9735333999997</v>
      </c>
      <c r="F159">
        <v>227.66</v>
      </c>
      <c r="G159">
        <v>25.688604704515001</v>
      </c>
      <c r="H159">
        <f>(Table2[[#This Row],[1Y Return vs Nifty]]-AVERAGE(Table2[1Y Return vs Nifty]))/_xlfn.STDEV.P(Table2[1Y Return vs Nifty])</f>
        <v>2.4822082424360504E-2</v>
      </c>
      <c r="I159">
        <v>10.947533630884701</v>
      </c>
      <c r="J159">
        <f>(Table2[[#This Row],[1M Return vs Nifty]]-AVERAGE(Table2[1M Return vs Nifty]))/_xlfn.STDEV.P(Table2[1M Return vs Nifty])</f>
        <v>1.4049578056473355</v>
      </c>
      <c r="K159">
        <v>23.7547741929415</v>
      </c>
      <c r="L159">
        <f>(Table2[[#This Row],[6M Return vs Nifty]]-AVERAGE(Table2[6M Return vs Nifty]))/_xlfn.STDEV.P(Table2[6M Return vs Nifty])</f>
        <v>0.7310094131826923</v>
      </c>
      <c r="M159">
        <v>-4.3255785247920597</v>
      </c>
      <c r="N159">
        <f>(Table2[[#This Row],[1W Return vs Nifty]]-AVERAGE(Table2[1W Return vs Nifty]))/_xlfn.STDEV.P(Table2[1W Return vs Nifty])</f>
        <v>7.3427478715509267E-2</v>
      </c>
      <c r="O159">
        <v>227.8</v>
      </c>
      <c r="P159">
        <v>220.95793262649499</v>
      </c>
      <c r="Q159">
        <v>193.02641233425101</v>
      </c>
      <c r="R159">
        <v>47.637194483284098</v>
      </c>
      <c r="S159" s="1">
        <f>(Table2[[#This Row],[Close Price]]-Table2[[#This Row],[20D EMA]])/Table2[[#This Row],[20D EMA]]</f>
        <v>-6.1457418788417372E-4</v>
      </c>
      <c r="T159" s="1">
        <f>(Table2[[#This Row],[Close Price]]-Table2[[#This Row],[50D EMA]])/Table2[[#This Row],[50D EMA]]</f>
        <v>3.0331870387446593E-2</v>
      </c>
      <c r="U159" s="1">
        <f>(Table2[[#This Row],[Close Price]]-Table2[[#This Row],[200D EMA]])/Table2[[#This Row],[200D EMA]]</f>
        <v>0.17942408630470896</v>
      </c>
      <c r="V159">
        <v>1.8420428091416201</v>
      </c>
      <c r="W159">
        <v>223</v>
      </c>
      <c r="X159">
        <v>235</v>
      </c>
      <c r="Y159">
        <v>221.11</v>
      </c>
      <c r="Z159">
        <v>256.39999999999998</v>
      </c>
      <c r="AA159">
        <v>208.91</v>
      </c>
      <c r="AB159">
        <v>256.39999999999998</v>
      </c>
      <c r="AC159" s="1">
        <f>(Table2[[#This Row],[Close Price]]/Table2[[#This Row],[Day Low]])-1</f>
        <v>2.0896860986546972E-2</v>
      </c>
      <c r="AD159" s="1">
        <f>(Table2[[#This Row],[Day High]]/Table2[[#This Row],[Close Price]])-1</f>
        <v>3.2241061231661261E-2</v>
      </c>
      <c r="AE159" s="1">
        <f>(Table2[[#This Row],[Close Price]]/Table2[[#This Row],[Current Week Low]])-1</f>
        <v>2.9623264438514596E-2</v>
      </c>
      <c r="AF159" s="1">
        <f>(Table2[[#This Row],[Current Week High]]/Table2[[#This Row],[Close Price]])-1</f>
        <v>0.12624088553105506</v>
      </c>
      <c r="AG159" s="1">
        <f>(Table2[[#This Row],[Close Price]]/Table2[[#This Row],[Current Month Low]])-1</f>
        <v>8.9751567660715237E-2</v>
      </c>
      <c r="AH159" s="1">
        <f>(Table2[[#This Row],[Current Month High]]/Table2[[#This Row],[Close Price]])-1</f>
        <v>0.12624088553105506</v>
      </c>
      <c r="AI159">
        <v>12.6240885531055</v>
      </c>
      <c r="AJ159">
        <v>69.768829231916499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0.05</v>
      </c>
      <c r="AM159" t="s">
        <v>3156</v>
      </c>
      <c r="AN159">
        <v>1.91</v>
      </c>
      <c r="AO159" t="s">
        <v>3156</v>
      </c>
      <c r="AP159">
        <v>9.7810629623467996E-2</v>
      </c>
      <c r="AQ159">
        <f>(Table2[[#This Row],[Sharpe Ratio]]-AVERAGE(Table2[Sharpe Ratio]))/_xlfn.STDEV.P(Table2[Sharpe Ratio])</f>
        <v>0.44908235263698854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2.6832991326068858</v>
      </c>
      <c r="AS159">
        <f>_xlfn.RANK.AVG(Table2[[#This Row],[1Y Return vs Nifty Z-Score]],Table2[1Y Return vs Nifty Z-Score])</f>
        <v>286</v>
      </c>
      <c r="AT159">
        <f>_xlfn.RANK.AVG(Table2[[#This Row],[6M Return vs Nifty Z-Score]],Table2[6M Return vs Nifty Z-Score])</f>
        <v>123</v>
      </c>
      <c r="AU159">
        <f>_xlfn.RANK.AVG(Table2[[#This Row],[Sharpe Ratio Z-Score]],Table2[Sharpe Ratio Z-Score])</f>
        <v>230</v>
      </c>
      <c r="AV159">
        <f>(Table2[[#This Row],[Rank 1Y]]+Table2[[#This Row],[Rank 6M]]+Table2[[#This Row],[Rank Sharpe]])/3</f>
        <v>213</v>
      </c>
    </row>
    <row r="160" spans="1:48" x14ac:dyDescent="0.3">
      <c r="A160" t="s">
        <v>819</v>
      </c>
      <c r="B160" t="s">
        <v>820</v>
      </c>
      <c r="C160" t="s">
        <v>3121</v>
      </c>
      <c r="D160" t="s">
        <v>117</v>
      </c>
      <c r="E160">
        <v>18828.140308499998</v>
      </c>
      <c r="F160">
        <v>11814.75</v>
      </c>
      <c r="G160">
        <v>112.67440652697999</v>
      </c>
      <c r="H160">
        <f>(Table2[[#This Row],[1Y Return vs Nifty]]-AVERAGE(Table2[1Y Return vs Nifty]))/_xlfn.STDEV.P(Table2[1Y Return vs Nifty])</f>
        <v>1.5117961839669254</v>
      </c>
      <c r="I160">
        <v>-3.4978067454383801</v>
      </c>
      <c r="J160">
        <f>(Table2[[#This Row],[1M Return vs Nifty]]-AVERAGE(Table2[1M Return vs Nifty]))/_xlfn.STDEV.P(Table2[1M Return vs Nifty])</f>
        <v>-0.25686464223730493</v>
      </c>
      <c r="K160">
        <v>48.674609688325198</v>
      </c>
      <c r="L160">
        <f>(Table2[[#This Row],[6M Return vs Nifty]]-AVERAGE(Table2[6M Return vs Nifty]))/_xlfn.STDEV.P(Table2[6M Return vs Nifty])</f>
        <v>1.6111128091322942</v>
      </c>
      <c r="M160">
        <v>-9.8941509575820294</v>
      </c>
      <c r="N160">
        <f>(Table2[[#This Row],[1W Return vs Nifty]]-AVERAGE(Table2[1W Return vs Nifty]))/_xlfn.STDEV.P(Table2[1W Return vs Nifty])</f>
        <v>-1.043276660243541</v>
      </c>
      <c r="O160">
        <v>13158.07</v>
      </c>
      <c r="P160">
        <v>13438.8565161509</v>
      </c>
      <c r="Q160">
        <v>11072.561414813101</v>
      </c>
      <c r="R160">
        <v>23.982379850685</v>
      </c>
      <c r="S160" s="1">
        <f>(Table2[[#This Row],[Close Price]]-Table2[[#This Row],[20D EMA]])/Table2[[#This Row],[20D EMA]]</f>
        <v>-0.10209096014841081</v>
      </c>
      <c r="T160" s="1">
        <f>(Table2[[#This Row],[Close Price]]-Table2[[#This Row],[50D EMA]])/Table2[[#This Row],[50D EMA]]</f>
        <v>-0.12085154076904077</v>
      </c>
      <c r="U160" s="1">
        <f>(Table2[[#This Row],[Close Price]]-Table2[[#This Row],[200D EMA]])/Table2[[#This Row],[200D EMA]]</f>
        <v>6.702952978829127E-2</v>
      </c>
      <c r="V160">
        <v>0.98942044784387995</v>
      </c>
      <c r="W160">
        <v>11628.05</v>
      </c>
      <c r="X160">
        <v>12308.95</v>
      </c>
      <c r="Y160">
        <v>11628.05</v>
      </c>
      <c r="Z160">
        <v>13597.5</v>
      </c>
      <c r="AA160">
        <v>11628.05</v>
      </c>
      <c r="AB160">
        <v>14440</v>
      </c>
      <c r="AC160" s="1">
        <f>(Table2[[#This Row],[Close Price]]/Table2[[#This Row],[Day Low]])-1</f>
        <v>1.6056002511169121E-2</v>
      </c>
      <c r="AD160" s="1">
        <f>(Table2[[#This Row],[Day High]]/Table2[[#This Row],[Close Price]])-1</f>
        <v>4.1829069595209489E-2</v>
      </c>
      <c r="AE160" s="1">
        <f>(Table2[[#This Row],[Close Price]]/Table2[[#This Row],[Current Week Low]])-1</f>
        <v>1.6056002511169121E-2</v>
      </c>
      <c r="AF160" s="1">
        <f>(Table2[[#This Row],[Current Week High]]/Table2[[#This Row],[Close Price]])-1</f>
        <v>0.15089189360756672</v>
      </c>
      <c r="AG160" s="1">
        <f>(Table2[[#This Row],[Close Price]]/Table2[[#This Row],[Current Month Low]])-1</f>
        <v>1.6056002511169121E-2</v>
      </c>
      <c r="AH160" s="1">
        <f>(Table2[[#This Row],[Current Month High]]/Table2[[#This Row],[Close Price]])-1</f>
        <v>0.22220106223153269</v>
      </c>
      <c r="AI160">
        <v>32.902515922892903</v>
      </c>
      <c r="AJ160">
        <v>164.35052076923901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-0.12</v>
      </c>
      <c r="AM160" t="s">
        <v>3155</v>
      </c>
      <c r="AN160">
        <v>-12.43</v>
      </c>
      <c r="AO160" t="s">
        <v>3155</v>
      </c>
      <c r="AQ160">
        <f>(Table2[[#This Row],[Sharpe Ratio]]-AVERAGE(Table2[Sharpe Ratio]))/_xlfn.STDEV.P(Table2[Sharpe Ratio])</f>
        <v>-0.70397246629187049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54</v>
      </c>
      <c r="AT160">
        <f>_xlfn.RANK.AVG(Table2[[#This Row],[6M Return vs Nifty Z-Score]],Table2[6M Return vs Nifty Z-Score])</f>
        <v>53</v>
      </c>
      <c r="AU160">
        <f>_xlfn.RANK.AVG(Table2[[#This Row],[Sharpe Ratio Z-Score]],Table2[Sharpe Ratio Z-Score])</f>
        <v>532.5</v>
      </c>
      <c r="AV160">
        <f>(Table2[[#This Row],[Rank 1Y]]+Table2[[#This Row],[Rank 6M]]+Table2[[#This Row],[Rank Sharpe]])/3</f>
        <v>213.16666666666666</v>
      </c>
    </row>
    <row r="161" spans="1:48" x14ac:dyDescent="0.3">
      <c r="A161" t="s">
        <v>1025</v>
      </c>
      <c r="B161" t="s">
        <v>1026</v>
      </c>
      <c r="C161" t="s">
        <v>3110</v>
      </c>
      <c r="D161" t="s">
        <v>537</v>
      </c>
      <c r="E161">
        <v>13047.950017523999</v>
      </c>
      <c r="F161">
        <v>136.52000000000001</v>
      </c>
      <c r="G161">
        <v>43.576961363276403</v>
      </c>
      <c r="H161">
        <f>(Table2[[#This Row],[1Y Return vs Nifty]]-AVERAGE(Table2[1Y Return vs Nifty]))/_xlfn.STDEV.P(Table2[1Y Return vs Nifty])</f>
        <v>0.33061363131441274</v>
      </c>
      <c r="I161">
        <v>16.404478245724</v>
      </c>
      <c r="J161">
        <f>(Table2[[#This Row],[1M Return vs Nifty]]-AVERAGE(Table2[1M Return vs Nifty]))/_xlfn.STDEV.P(Table2[1M Return vs Nifty])</f>
        <v>2.0327362325694875</v>
      </c>
      <c r="K161">
        <v>55.5677042347872</v>
      </c>
      <c r="L161">
        <f>(Table2[[#This Row],[6M Return vs Nifty]]-AVERAGE(Table2[6M Return vs Nifty]))/_xlfn.STDEV.P(Table2[6M Return vs Nifty])</f>
        <v>1.8545588752215632</v>
      </c>
      <c r="M161">
        <v>-11.289682201366301</v>
      </c>
      <c r="N161">
        <f>(Table2[[#This Row],[1W Return vs Nifty]]-AVERAGE(Table2[1W Return vs Nifty]))/_xlfn.STDEV.P(Table2[1W Return vs Nifty])</f>
        <v>-1.3231321411212098</v>
      </c>
      <c r="O161">
        <v>144.18</v>
      </c>
      <c r="P161">
        <v>131.49273205506699</v>
      </c>
      <c r="Q161">
        <v>104.78481511589</v>
      </c>
      <c r="R161">
        <v>36.307805646907703</v>
      </c>
      <c r="S161" s="1">
        <f>(Table2[[#This Row],[Close Price]]-Table2[[#This Row],[20D EMA]])/Table2[[#This Row],[20D EMA]]</f>
        <v>-5.3128034401442613E-2</v>
      </c>
      <c r="T161" s="1">
        <f>(Table2[[#This Row],[Close Price]]-Table2[[#This Row],[50D EMA]])/Table2[[#This Row],[50D EMA]]</f>
        <v>3.8232287567252603E-2</v>
      </c>
      <c r="U161" s="1">
        <f>(Table2[[#This Row],[Close Price]]-Table2[[#This Row],[200D EMA]])/Table2[[#This Row],[200D EMA]]</f>
        <v>0.30286053231101762</v>
      </c>
      <c r="V161">
        <v>1.309845621787</v>
      </c>
      <c r="W161">
        <v>135.69999999999999</v>
      </c>
      <c r="X161">
        <v>142.88</v>
      </c>
      <c r="Y161">
        <v>135.69999999999999</v>
      </c>
      <c r="Z161">
        <v>168.75</v>
      </c>
      <c r="AA161">
        <v>134.68</v>
      </c>
      <c r="AB161">
        <v>168.75</v>
      </c>
      <c r="AC161" s="1">
        <f>(Table2[[#This Row],[Close Price]]/Table2[[#This Row],[Day Low]])-1</f>
        <v>6.0427413411938691E-3</v>
      </c>
      <c r="AD161" s="1">
        <f>(Table2[[#This Row],[Day High]]/Table2[[#This Row],[Close Price]])-1</f>
        <v>4.6586580720773485E-2</v>
      </c>
      <c r="AE161" s="1">
        <f>(Table2[[#This Row],[Close Price]]/Table2[[#This Row],[Current Week Low]])-1</f>
        <v>6.0427413411938691E-3</v>
      </c>
      <c r="AF161" s="1">
        <f>(Table2[[#This Row],[Current Week High]]/Table2[[#This Row],[Close Price]])-1</f>
        <v>0.23608262525637258</v>
      </c>
      <c r="AG161" s="1">
        <f>(Table2[[#This Row],[Close Price]]/Table2[[#This Row],[Current Month Low]])-1</f>
        <v>1.3662013662013583E-2</v>
      </c>
      <c r="AH161" s="1">
        <f>(Table2[[#This Row],[Current Month High]]/Table2[[#This Row],[Close Price]])-1</f>
        <v>0.23608262525637258</v>
      </c>
      <c r="AI161">
        <v>23.608262525637201</v>
      </c>
      <c r="AJ161">
        <v>97.855072463768096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0.31</v>
      </c>
      <c r="AM161" t="s">
        <v>3156</v>
      </c>
      <c r="AN161">
        <v>-0.6</v>
      </c>
      <c r="AO161" t="s">
        <v>3155</v>
      </c>
      <c r="AP161">
        <v>4.3398172131788003E-2</v>
      </c>
      <c r="AQ161">
        <f>(Table2[[#This Row],[Sharpe Ratio]]-AVERAGE(Table2[Sharpe Ratio]))/_xlfn.STDEV.P(Table2[Sharpe Ratio])</f>
        <v>-0.19236680848250789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2.7024097895017452</v>
      </c>
      <c r="AS161">
        <f>_xlfn.RANK.AVG(Table2[[#This Row],[1Y Return vs Nifty Z-Score]],Table2[1Y Return vs Nifty Z-Score])</f>
        <v>207</v>
      </c>
      <c r="AT161">
        <f>_xlfn.RANK.AVG(Table2[[#This Row],[6M Return vs Nifty Z-Score]],Table2[6M Return vs Nifty Z-Score])</f>
        <v>41</v>
      </c>
      <c r="AU161">
        <f>_xlfn.RANK.AVG(Table2[[#This Row],[Sharpe Ratio Z-Score]],Table2[Sharpe Ratio Z-Score])</f>
        <v>394</v>
      </c>
      <c r="AV161">
        <f>(Table2[[#This Row],[Rank 1Y]]+Table2[[#This Row],[Rank 6M]]+Table2[[#This Row],[Rank Sharpe]])/3</f>
        <v>214</v>
      </c>
    </row>
    <row r="162" spans="1:48" x14ac:dyDescent="0.3">
      <c r="A162" t="s">
        <v>1605</v>
      </c>
      <c r="B162" t="s">
        <v>1606</v>
      </c>
      <c r="C162" t="s">
        <v>3108</v>
      </c>
      <c r="D162" t="s">
        <v>277</v>
      </c>
      <c r="E162">
        <v>5680.9112113699903</v>
      </c>
      <c r="F162">
        <v>1153.7</v>
      </c>
      <c r="G162">
        <v>93.7749842984731</v>
      </c>
      <c r="H162">
        <f>(Table2[[#This Row],[1Y Return vs Nifty]]-AVERAGE(Table2[1Y Return vs Nifty]))/_xlfn.STDEV.P(Table2[1Y Return vs Nifty])</f>
        <v>1.1887210291817254</v>
      </c>
      <c r="I162">
        <v>-10.3900053672543</v>
      </c>
      <c r="J162">
        <f>(Table2[[#This Row],[1M Return vs Nifty]]-AVERAGE(Table2[1M Return vs Nifty]))/_xlfn.STDEV.P(Table2[1M Return vs Nifty])</f>
        <v>-1.0497577196331511</v>
      </c>
      <c r="K162">
        <v>7.8452138278604702</v>
      </c>
      <c r="L162">
        <f>(Table2[[#This Row],[6M Return vs Nifty]]-AVERAGE(Table2[6M Return vs Nifty]))/_xlfn.STDEV.P(Table2[6M Return vs Nifty])</f>
        <v>0.16912536270543971</v>
      </c>
      <c r="M162">
        <v>-9.9902818224150902</v>
      </c>
      <c r="N162">
        <f>(Table2[[#This Row],[1W Return vs Nifty]]-AVERAGE(Table2[1W Return vs Nifty]))/_xlfn.STDEV.P(Table2[1W Return vs Nifty])</f>
        <v>-1.0625544439011037</v>
      </c>
      <c r="O162">
        <v>1282.5999999999999</v>
      </c>
      <c r="P162">
        <v>1302.2216511296299</v>
      </c>
      <c r="Q162">
        <v>1102.2891376130201</v>
      </c>
      <c r="R162">
        <v>23.952946863614301</v>
      </c>
      <c r="S162" s="1">
        <f>(Table2[[#This Row],[Close Price]]-Table2[[#This Row],[20D EMA]])/Table2[[#This Row],[20D EMA]]</f>
        <v>-0.10049898643380623</v>
      </c>
      <c r="T162" s="1">
        <f>(Table2[[#This Row],[Close Price]]-Table2[[#This Row],[50D EMA]])/Table2[[#This Row],[50D EMA]]</f>
        <v>-0.11405251248955407</v>
      </c>
      <c r="U162" s="1">
        <f>(Table2[[#This Row],[Close Price]]-Table2[[#This Row],[200D EMA]])/Table2[[#This Row],[200D EMA]]</f>
        <v>4.6640088006590447E-2</v>
      </c>
      <c r="V162">
        <v>0.37290803671656297</v>
      </c>
      <c r="W162">
        <v>1119.2</v>
      </c>
      <c r="X162">
        <v>1213.3499999999999</v>
      </c>
      <c r="Y162">
        <v>1119.2</v>
      </c>
      <c r="Z162">
        <v>1289.5</v>
      </c>
      <c r="AA162">
        <v>1119.2</v>
      </c>
      <c r="AB162">
        <v>1391.8</v>
      </c>
      <c r="AC162" s="1">
        <f>(Table2[[#This Row],[Close Price]]/Table2[[#This Row],[Day Low]])-1</f>
        <v>3.0825589706933609E-2</v>
      </c>
      <c r="AD162" s="1">
        <f>(Table2[[#This Row],[Day High]]/Table2[[#This Row],[Close Price]])-1</f>
        <v>5.170321574066028E-2</v>
      </c>
      <c r="AE162" s="1">
        <f>(Table2[[#This Row],[Close Price]]/Table2[[#This Row],[Current Week Low]])-1</f>
        <v>3.0825589706933609E-2</v>
      </c>
      <c r="AF162" s="1">
        <f>(Table2[[#This Row],[Current Week High]]/Table2[[#This Row],[Close Price]])-1</f>
        <v>0.11770824304411898</v>
      </c>
      <c r="AG162" s="1">
        <f>(Table2[[#This Row],[Close Price]]/Table2[[#This Row],[Current Month Low]])-1</f>
        <v>3.0825589706933609E-2</v>
      </c>
      <c r="AH162" s="1">
        <f>(Table2[[#This Row],[Current Month High]]/Table2[[#This Row],[Close Price]])-1</f>
        <v>0.20637947473346618</v>
      </c>
      <c r="AI162">
        <v>31.190950853774801</v>
      </c>
      <c r="AJ162">
        <v>117.658711442316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0.08</v>
      </c>
      <c r="AM162" t="s">
        <v>3156</v>
      </c>
      <c r="AN162">
        <v>-10.15</v>
      </c>
      <c r="AO162" t="s">
        <v>3155</v>
      </c>
      <c r="AP162">
        <v>7.5125087854901004E-2</v>
      </c>
      <c r="AQ162">
        <f>(Table2[[#This Row],[Sharpe Ratio]]-AVERAGE(Table2[Sharpe Ratio]))/_xlfn.STDEV.P(Table2[Sharpe Ratio])</f>
        <v>0.18165054735207509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80</v>
      </c>
      <c r="AT162">
        <f>_xlfn.RANK.AVG(Table2[[#This Row],[6M Return vs Nifty Z-Score]],Table2[6M Return vs Nifty Z-Score])</f>
        <v>268</v>
      </c>
      <c r="AU162">
        <f>_xlfn.RANK.AVG(Table2[[#This Row],[Sharpe Ratio Z-Score]],Table2[Sharpe Ratio Z-Score])</f>
        <v>294</v>
      </c>
      <c r="AV162">
        <f>(Table2[[#This Row],[Rank 1Y]]+Table2[[#This Row],[Rank 6M]]+Table2[[#This Row],[Rank Sharpe]])/3</f>
        <v>214</v>
      </c>
    </row>
    <row r="163" spans="1:48" x14ac:dyDescent="0.3">
      <c r="A163" t="s">
        <v>1241</v>
      </c>
      <c r="B163" t="s">
        <v>1242</v>
      </c>
      <c r="C163" t="s">
        <v>3113</v>
      </c>
      <c r="D163" t="s">
        <v>48</v>
      </c>
      <c r="E163">
        <v>9106.5986662199994</v>
      </c>
      <c r="F163">
        <v>2880.35</v>
      </c>
      <c r="G163">
        <v>30.670054160726</v>
      </c>
      <c r="H163">
        <f>(Table2[[#This Row],[1Y Return vs Nifty]]-AVERAGE(Table2[1Y Return vs Nifty]))/_xlfn.STDEV.P(Table2[1Y Return vs Nifty])</f>
        <v>0.10997720170057371</v>
      </c>
      <c r="I163">
        <v>-8.1231630798120094</v>
      </c>
      <c r="J163">
        <f>(Table2[[#This Row],[1M Return vs Nifty]]-AVERAGE(Table2[1M Return vs Nifty]))/_xlfn.STDEV.P(Table2[1M Return vs Nifty])</f>
        <v>-0.78897539807150152</v>
      </c>
      <c r="K163">
        <v>0.93265789991395698</v>
      </c>
      <c r="L163">
        <f>(Table2[[#This Row],[6M Return vs Nifty]]-AVERAGE(Table2[6M Return vs Nifty]))/_xlfn.STDEV.P(Table2[6M Return vs Nifty])</f>
        <v>-7.5008028464187887E-2</v>
      </c>
      <c r="M163">
        <v>-9.4028621526530802</v>
      </c>
      <c r="N163">
        <f>(Table2[[#This Row],[1W Return vs Nifty]]-AVERAGE(Table2[1W Return vs Nifty]))/_xlfn.STDEV.P(Table2[1W Return vs Nifty])</f>
        <v>-0.94475513636825026</v>
      </c>
      <c r="O163">
        <v>3124.94</v>
      </c>
      <c r="P163">
        <v>3126.7323008018302</v>
      </c>
      <c r="Q163">
        <v>2739.4417086222202</v>
      </c>
      <c r="R163">
        <v>24.939090069093901</v>
      </c>
      <c r="S163" s="1">
        <f>(Table2[[#This Row],[Close Price]]-Table2[[#This Row],[20D EMA]])/Table2[[#This Row],[20D EMA]]</f>
        <v>-7.8270302789813603E-2</v>
      </c>
      <c r="T163" s="1">
        <f>(Table2[[#This Row],[Close Price]]-Table2[[#This Row],[50D EMA]])/Table2[[#This Row],[50D EMA]]</f>
        <v>-7.8798655304979953E-2</v>
      </c>
      <c r="U163" s="1">
        <f>(Table2[[#This Row],[Close Price]]-Table2[[#This Row],[200D EMA]])/Table2[[#This Row],[200D EMA]]</f>
        <v>5.1436864283068977E-2</v>
      </c>
      <c r="V163">
        <v>0.38353141829499199</v>
      </c>
      <c r="W163">
        <v>2863.25</v>
      </c>
      <c r="X163">
        <v>2950.35</v>
      </c>
      <c r="Y163">
        <v>2863.25</v>
      </c>
      <c r="Z163">
        <v>3167.45</v>
      </c>
      <c r="AA163">
        <v>2863.25</v>
      </c>
      <c r="AB163">
        <v>3398</v>
      </c>
      <c r="AC163" s="1">
        <f>(Table2[[#This Row],[Close Price]]/Table2[[#This Row],[Day Low]])-1</f>
        <v>5.9722343490788976E-3</v>
      </c>
      <c r="AD163" s="1">
        <f>(Table2[[#This Row],[Day High]]/Table2[[#This Row],[Close Price]])-1</f>
        <v>2.4302602114326444E-2</v>
      </c>
      <c r="AE163" s="1">
        <f>(Table2[[#This Row],[Close Price]]/Table2[[#This Row],[Current Week Low]])-1</f>
        <v>5.9722343490788976E-3</v>
      </c>
      <c r="AF163" s="1">
        <f>(Table2[[#This Row],[Current Week High]]/Table2[[#This Row],[Close Price]])-1</f>
        <v>9.967538667175857E-2</v>
      </c>
      <c r="AG163" s="1">
        <f>(Table2[[#This Row],[Close Price]]/Table2[[#This Row],[Current Month Low]])-1</f>
        <v>5.9722343490788976E-3</v>
      </c>
      <c r="AH163" s="1">
        <f>(Table2[[#This Row],[Current Month High]]/Table2[[#This Row],[Close Price]])-1</f>
        <v>0.17971774263544371</v>
      </c>
      <c r="AI163">
        <v>29.324561251236801</v>
      </c>
      <c r="AJ163">
        <v>71.197194609132296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0.06</v>
      </c>
      <c r="AM163" t="s">
        <v>3156</v>
      </c>
      <c r="AN163">
        <v>-7.86</v>
      </c>
      <c r="AO163" t="s">
        <v>3155</v>
      </c>
      <c r="AP163">
        <v>0.197458355257635</v>
      </c>
      <c r="AQ163">
        <f>(Table2[[#This Row],[Sharpe Ratio]]-AVERAGE(Table2[Sharpe Ratio]))/_xlfn.STDEV.P(Table2[Sharpe Ratio])</f>
        <v>1.6237940448129167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262</v>
      </c>
      <c r="AT163">
        <f>_xlfn.RANK.AVG(Table2[[#This Row],[6M Return vs Nifty Z-Score]],Table2[6M Return vs Nifty Z-Score])</f>
        <v>356</v>
      </c>
      <c r="AU163">
        <f>_xlfn.RANK.AVG(Table2[[#This Row],[Sharpe Ratio Z-Score]],Table2[Sharpe Ratio Z-Score])</f>
        <v>30</v>
      </c>
      <c r="AV163">
        <f>(Table2[[#This Row],[Rank 1Y]]+Table2[[#This Row],[Rank 6M]]+Table2[[#This Row],[Rank Sharpe]])/3</f>
        <v>216</v>
      </c>
    </row>
    <row r="164" spans="1:48" x14ac:dyDescent="0.3">
      <c r="A164" t="s">
        <v>1199</v>
      </c>
      <c r="B164" t="s">
        <v>1200</v>
      </c>
      <c r="C164" t="s">
        <v>3113</v>
      </c>
      <c r="D164" t="s">
        <v>944</v>
      </c>
      <c r="E164">
        <v>9589.3510466499993</v>
      </c>
      <c r="F164">
        <v>1304.1500000000001</v>
      </c>
      <c r="G164">
        <v>63.581768122168</v>
      </c>
      <c r="H164">
        <f>(Table2[[#This Row],[1Y Return vs Nifty]]-AVERAGE(Table2[1Y Return vs Nifty]))/_xlfn.STDEV.P(Table2[1Y Return vs Nifty])</f>
        <v>0.67258472238450828</v>
      </c>
      <c r="I164">
        <v>2.8485428013549501</v>
      </c>
      <c r="J164">
        <f>(Table2[[#This Row],[1M Return vs Nifty]]-AVERAGE(Table2[1M Return vs Nifty]))/_xlfn.STDEV.P(Table2[1M Return vs Nifty])</f>
        <v>0.47323280539848278</v>
      </c>
      <c r="K164">
        <v>15.2314214549291</v>
      </c>
      <c r="L164">
        <f>(Table2[[#This Row],[6M Return vs Nifty]]-AVERAGE(Table2[6M Return vs Nifty]))/_xlfn.STDEV.P(Table2[6M Return vs Nifty])</f>
        <v>0.42998689274949514</v>
      </c>
      <c r="M164">
        <v>-4.8629873186947403</v>
      </c>
      <c r="N164">
        <f>(Table2[[#This Row],[1W Return vs Nifty]]-AVERAGE(Table2[1W Return vs Nifty]))/_xlfn.STDEV.P(Table2[1W Return vs Nifty])</f>
        <v>-3.434280383129399E-2</v>
      </c>
      <c r="O164">
        <v>1363.81</v>
      </c>
      <c r="P164">
        <v>1365.5828822716701</v>
      </c>
      <c r="Q164">
        <v>1192.0347829985701</v>
      </c>
      <c r="R164">
        <v>37.117775802311499</v>
      </c>
      <c r="S164" s="1">
        <f>(Table2[[#This Row],[Close Price]]-Table2[[#This Row],[20D EMA]])/Table2[[#This Row],[20D EMA]]</f>
        <v>-4.3745096457717611E-2</v>
      </c>
      <c r="T164" s="1">
        <f>(Table2[[#This Row],[Close Price]]-Table2[[#This Row],[50D EMA]])/Table2[[#This Row],[50D EMA]]</f>
        <v>-4.4986564396205207E-2</v>
      </c>
      <c r="U164" s="1">
        <f>(Table2[[#This Row],[Close Price]]-Table2[[#This Row],[200D EMA]])/Table2[[#This Row],[200D EMA]]</f>
        <v>9.4053645581887751E-2</v>
      </c>
      <c r="V164">
        <v>0.58227146213147796</v>
      </c>
      <c r="W164">
        <v>1290</v>
      </c>
      <c r="X164">
        <v>1345</v>
      </c>
      <c r="Y164">
        <v>1290</v>
      </c>
      <c r="Z164">
        <v>1450</v>
      </c>
      <c r="AA164">
        <v>1216.95</v>
      </c>
      <c r="AB164">
        <v>1460</v>
      </c>
      <c r="AC164" s="1">
        <f>(Table2[[#This Row],[Close Price]]/Table2[[#This Row],[Day Low]])-1</f>
        <v>1.0968992248062026E-2</v>
      </c>
      <c r="AD164" s="1">
        <f>(Table2[[#This Row],[Day High]]/Table2[[#This Row],[Close Price]])-1</f>
        <v>3.132308400107342E-2</v>
      </c>
      <c r="AE164" s="1">
        <f>(Table2[[#This Row],[Close Price]]/Table2[[#This Row],[Current Week Low]])-1</f>
        <v>1.0968992248062026E-2</v>
      </c>
      <c r="AF164" s="1">
        <f>(Table2[[#This Row],[Current Week High]]/Table2[[#This Row],[Close Price]])-1</f>
        <v>0.11183529501974454</v>
      </c>
      <c r="AG164" s="1">
        <f>(Table2[[#This Row],[Close Price]]/Table2[[#This Row],[Current Month Low]])-1</f>
        <v>7.1654546201569635E-2</v>
      </c>
      <c r="AH164" s="1">
        <f>(Table2[[#This Row],[Current Month High]]/Table2[[#This Row],[Close Price]])-1</f>
        <v>0.11950312464057045</v>
      </c>
      <c r="AI164">
        <v>22.014338841390899</v>
      </c>
      <c r="AJ164">
        <v>98.803353658536594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-0.02</v>
      </c>
      <c r="AM164" t="s">
        <v>3155</v>
      </c>
      <c r="AN164">
        <v>-1.75</v>
      </c>
      <c r="AO164" t="s">
        <v>3155</v>
      </c>
      <c r="AP164">
        <v>7.0730744254113007E-2</v>
      </c>
      <c r="AQ164">
        <f>(Table2[[#This Row],[Sharpe Ratio]]-AVERAGE(Table2[Sharpe Ratio]))/_xlfn.STDEV.P(Table2[Sharpe Ratio])</f>
        <v>0.12984718932827524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143</v>
      </c>
      <c r="AT164">
        <f>_xlfn.RANK.AVG(Table2[[#This Row],[6M Return vs Nifty Z-Score]],Table2[6M Return vs Nifty Z-Score])</f>
        <v>199</v>
      </c>
      <c r="AU164">
        <f>_xlfn.RANK.AVG(Table2[[#This Row],[Sharpe Ratio Z-Score]],Table2[Sharpe Ratio Z-Score])</f>
        <v>307</v>
      </c>
      <c r="AV164">
        <f>(Table2[[#This Row],[Rank 1Y]]+Table2[[#This Row],[Rank 6M]]+Table2[[#This Row],[Rank Sharpe]])/3</f>
        <v>216.33333333333334</v>
      </c>
    </row>
    <row r="165" spans="1:48" x14ac:dyDescent="0.3">
      <c r="A165" t="s">
        <v>120</v>
      </c>
      <c r="B165" t="s">
        <v>121</v>
      </c>
      <c r="C165" t="s">
        <v>3117</v>
      </c>
      <c r="D165" t="s">
        <v>122</v>
      </c>
      <c r="E165">
        <v>227955.96004999999</v>
      </c>
      <c r="F165">
        <v>539.5</v>
      </c>
      <c r="G165">
        <v>53.471927980984397</v>
      </c>
      <c r="H165">
        <f>(Table2[[#This Row],[1Y Return vs Nifty]]-AVERAGE(Table2[1Y Return vs Nifty]))/_xlfn.STDEV.P(Table2[1Y Return vs Nifty])</f>
        <v>0.49976260491575841</v>
      </c>
      <c r="I165">
        <v>9.6229797448578402</v>
      </c>
      <c r="J165">
        <f>(Table2[[#This Row],[1M Return vs Nifty]]-AVERAGE(Table2[1M Return vs Nifty]))/_xlfn.STDEV.P(Table2[1M Return vs Nifty])</f>
        <v>1.2525783307517389</v>
      </c>
      <c r="K165">
        <v>22.7996437114438</v>
      </c>
      <c r="L165">
        <f>(Table2[[#This Row],[6M Return vs Nifty]]-AVERAGE(Table2[6M Return vs Nifty]))/_xlfn.STDEV.P(Table2[6M Return vs Nifty])</f>
        <v>0.69727670333005998</v>
      </c>
      <c r="M165">
        <v>3.8211304771547199</v>
      </c>
      <c r="N165">
        <f>(Table2[[#This Row],[1W Return vs Nifty]]-AVERAGE(Table2[1W Return vs Nifty]))/_xlfn.STDEV.P(Table2[1W Return vs Nifty])</f>
        <v>1.7071430801862628</v>
      </c>
      <c r="O165">
        <v>513.65</v>
      </c>
      <c r="P165">
        <v>524.29674467666996</v>
      </c>
      <c r="Q165">
        <v>494.30478552399001</v>
      </c>
      <c r="R165">
        <v>72.8488173713273</v>
      </c>
      <c r="S165" s="1">
        <f>(Table2[[#This Row],[Close Price]]-Table2[[#This Row],[20D EMA]])/Table2[[#This Row],[20D EMA]]</f>
        <v>5.032609753723357E-2</v>
      </c>
      <c r="T165" s="1">
        <f>(Table2[[#This Row],[Close Price]]-Table2[[#This Row],[50D EMA]])/Table2[[#This Row],[50D EMA]]</f>
        <v>2.8997424602942707E-2</v>
      </c>
      <c r="U165" s="1">
        <f>(Table2[[#This Row],[Close Price]]-Table2[[#This Row],[200D EMA]])/Table2[[#This Row],[200D EMA]]</f>
        <v>9.1431877253829549E-2</v>
      </c>
      <c r="V165">
        <v>0.75221581328077602</v>
      </c>
      <c r="W165">
        <v>526.45000000000005</v>
      </c>
      <c r="X165">
        <v>549</v>
      </c>
      <c r="Y165">
        <v>500</v>
      </c>
      <c r="Z165">
        <v>549</v>
      </c>
      <c r="AA165">
        <v>490.5</v>
      </c>
      <c r="AB165">
        <v>549</v>
      </c>
      <c r="AC165" s="1">
        <f>(Table2[[#This Row],[Close Price]]/Table2[[#This Row],[Day Low]])-1</f>
        <v>2.4788678886883853E-2</v>
      </c>
      <c r="AD165" s="1">
        <f>(Table2[[#This Row],[Day High]]/Table2[[#This Row],[Close Price]])-1</f>
        <v>1.7608897126969447E-2</v>
      </c>
      <c r="AE165" s="1">
        <f>(Table2[[#This Row],[Close Price]]/Table2[[#This Row],[Current Week Low]])-1</f>
        <v>7.8999999999999959E-2</v>
      </c>
      <c r="AF165" s="1">
        <f>(Table2[[#This Row],[Current Week High]]/Table2[[#This Row],[Close Price]])-1</f>
        <v>1.7608897126969447E-2</v>
      </c>
      <c r="AG165" s="1">
        <f>(Table2[[#This Row],[Close Price]]/Table2[[#This Row],[Current Month Low]])-1</f>
        <v>9.9898063200815512E-2</v>
      </c>
      <c r="AH165" s="1">
        <f>(Table2[[#This Row],[Current Month High]]/Table2[[#This Row],[Close Price]])-1</f>
        <v>1.7608897126969447E-2</v>
      </c>
      <c r="AI165">
        <v>49.712696941612599</v>
      </c>
      <c r="AJ165">
        <v>89.564300773014693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-0.15</v>
      </c>
      <c r="AM165" t="s">
        <v>3155</v>
      </c>
      <c r="AN165">
        <v>5.62</v>
      </c>
      <c r="AO165" t="s">
        <v>3156</v>
      </c>
      <c r="AP165">
        <v>5.3505360346575E-2</v>
      </c>
      <c r="AQ165">
        <f>(Table2[[#This Row],[Sharpe Ratio]]-AVERAGE(Table2[Sharpe Ratio]))/_xlfn.STDEV.P(Table2[Sharpe Ratio])</f>
        <v>-7.3216751666138058E-2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167</v>
      </c>
      <c r="AT165">
        <f>_xlfn.RANK.AVG(Table2[[#This Row],[6M Return vs Nifty Z-Score]],Table2[6M Return vs Nifty Z-Score])</f>
        <v>129</v>
      </c>
      <c r="AU165">
        <f>_xlfn.RANK.AVG(Table2[[#This Row],[Sharpe Ratio Z-Score]],Table2[Sharpe Ratio Z-Score])</f>
        <v>356</v>
      </c>
      <c r="AV165">
        <f>(Table2[[#This Row],[Rank 1Y]]+Table2[[#This Row],[Rank 6M]]+Table2[[#This Row],[Rank Sharpe]])/3</f>
        <v>217.33333333333334</v>
      </c>
    </row>
    <row r="166" spans="1:48" x14ac:dyDescent="0.3">
      <c r="A166" t="s">
        <v>1493</v>
      </c>
      <c r="B166" t="s">
        <v>1494</v>
      </c>
      <c r="C166" t="s">
        <v>3119</v>
      </c>
      <c r="D166" t="s">
        <v>83</v>
      </c>
      <c r="E166">
        <v>6640.9321748250004</v>
      </c>
      <c r="F166">
        <v>2712.75</v>
      </c>
      <c r="G166">
        <v>42.0885309497558</v>
      </c>
      <c r="H166">
        <f>(Table2[[#This Row],[1Y Return vs Nifty]]-AVERAGE(Table2[1Y Return vs Nifty]))/_xlfn.STDEV.P(Table2[1Y Return vs Nifty])</f>
        <v>0.30516973782279888</v>
      </c>
      <c r="I166">
        <v>-9.0250710711093394</v>
      </c>
      <c r="J166">
        <f>(Table2[[#This Row],[1M Return vs Nifty]]-AVERAGE(Table2[1M Return vs Nifty]))/_xlfn.STDEV.P(Table2[1M Return vs Nifty])</f>
        <v>-0.89273279712324716</v>
      </c>
      <c r="K166">
        <v>2.05712094316211</v>
      </c>
      <c r="L166">
        <f>(Table2[[#This Row],[6M Return vs Nifty]]-AVERAGE(Table2[6M Return vs Nifty]))/_xlfn.STDEV.P(Table2[6M Return vs Nifty])</f>
        <v>-3.5294935528006527E-2</v>
      </c>
      <c r="M166">
        <v>-8.5730012519770202</v>
      </c>
      <c r="N166">
        <f>(Table2[[#This Row],[1W Return vs Nifty]]-AVERAGE(Table2[1W Return vs Nifty]))/_xlfn.STDEV.P(Table2[1W Return vs Nifty])</f>
        <v>-0.77833742092498692</v>
      </c>
      <c r="O166">
        <v>3072.23</v>
      </c>
      <c r="P166">
        <v>3130.7005390886402</v>
      </c>
      <c r="Q166">
        <v>2739.0159863245399</v>
      </c>
      <c r="R166">
        <v>15.097840026587001</v>
      </c>
      <c r="S166" s="1">
        <f>(Table2[[#This Row],[Close Price]]-Table2[[#This Row],[20D EMA]])/Table2[[#This Row],[20D EMA]]</f>
        <v>-0.11700946869212267</v>
      </c>
      <c r="T166" s="1">
        <f>(Table2[[#This Row],[Close Price]]-Table2[[#This Row],[50D EMA]])/Table2[[#This Row],[50D EMA]]</f>
        <v>-0.13350064430317801</v>
      </c>
      <c r="U166" s="1">
        <f>(Table2[[#This Row],[Close Price]]-Table2[[#This Row],[200D EMA]])/Table2[[#This Row],[200D EMA]]</f>
        <v>-9.5895702893599982E-3</v>
      </c>
      <c r="V166">
        <v>0.77685423770565998</v>
      </c>
      <c r="W166">
        <v>2691.45</v>
      </c>
      <c r="X166">
        <v>2876.9</v>
      </c>
      <c r="Y166">
        <v>2691.45</v>
      </c>
      <c r="Z166">
        <v>3020</v>
      </c>
      <c r="AA166">
        <v>2691.45</v>
      </c>
      <c r="AB166">
        <v>3508.45</v>
      </c>
      <c r="AC166" s="1">
        <f>(Table2[[#This Row],[Close Price]]/Table2[[#This Row],[Day Low]])-1</f>
        <v>7.9139497296996097E-3</v>
      </c>
      <c r="AD166" s="1">
        <f>(Table2[[#This Row],[Day High]]/Table2[[#This Row],[Close Price]])-1</f>
        <v>6.0510552022855046E-2</v>
      </c>
      <c r="AE166" s="1">
        <f>(Table2[[#This Row],[Close Price]]/Table2[[#This Row],[Current Week Low]])-1</f>
        <v>7.9139497296996097E-3</v>
      </c>
      <c r="AF166" s="1">
        <f>(Table2[[#This Row],[Current Week High]]/Table2[[#This Row],[Close Price]])-1</f>
        <v>0.11326145055755221</v>
      </c>
      <c r="AG166" s="1">
        <f>(Table2[[#This Row],[Close Price]]/Table2[[#This Row],[Current Month Low]])-1</f>
        <v>7.9139497296996097E-3</v>
      </c>
      <c r="AH166" s="1">
        <f>(Table2[[#This Row],[Current Month High]]/Table2[[#This Row],[Close Price]])-1</f>
        <v>0.2933185881485576</v>
      </c>
      <c r="AI166">
        <v>29.9400976868491</v>
      </c>
      <c r="AJ166">
        <v>73.894230769230703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-0.08</v>
      </c>
      <c r="AM166" t="s">
        <v>3155</v>
      </c>
      <c r="AN166">
        <v>-13.87</v>
      </c>
      <c r="AO166" t="s">
        <v>3155</v>
      </c>
      <c r="AP166">
        <v>0.158279351320394</v>
      </c>
      <c r="AQ166">
        <f>(Table2[[#This Row],[Sharpe Ratio]]-AVERAGE(Table2[Sharpe Ratio]))/_xlfn.STDEV.P(Table2[Sharpe Ratio])</f>
        <v>1.1619266642983823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216</v>
      </c>
      <c r="AT166">
        <f>_xlfn.RANK.AVG(Table2[[#This Row],[6M Return vs Nifty Z-Score]],Table2[6M Return vs Nifty Z-Score])</f>
        <v>343</v>
      </c>
      <c r="AU166">
        <f>_xlfn.RANK.AVG(Table2[[#This Row],[Sharpe Ratio Z-Score]],Table2[Sharpe Ratio Z-Score])</f>
        <v>94</v>
      </c>
      <c r="AV166">
        <f>(Table2[[#This Row],[Rank 1Y]]+Table2[[#This Row],[Rank 6M]]+Table2[[#This Row],[Rank Sharpe]])/3</f>
        <v>217.66666666666666</v>
      </c>
    </row>
    <row r="167" spans="1:48" x14ac:dyDescent="0.3">
      <c r="A167" t="s">
        <v>745</v>
      </c>
      <c r="B167" t="s">
        <v>746</v>
      </c>
      <c r="C167" t="s">
        <v>3110</v>
      </c>
      <c r="D167" t="s">
        <v>402</v>
      </c>
      <c r="E167">
        <v>22180.28582718</v>
      </c>
      <c r="F167">
        <v>4500.6000000000004</v>
      </c>
      <c r="G167">
        <v>60.765057079229798</v>
      </c>
      <c r="H167">
        <f>(Table2[[#This Row],[1Y Return vs Nifty]]-AVERAGE(Table2[1Y Return vs Nifty]))/_xlfn.STDEV.P(Table2[1Y Return vs Nifty])</f>
        <v>0.62443460725507172</v>
      </c>
      <c r="I167">
        <v>4.8163238896491398</v>
      </c>
      <c r="J167">
        <f>(Table2[[#This Row],[1M Return vs Nifty]]-AVERAGE(Table2[1M Return vs Nifty]))/_xlfn.STDEV.P(Table2[1M Return vs Nifty])</f>
        <v>0.69961049535655939</v>
      </c>
      <c r="K167">
        <v>30.418924104514101</v>
      </c>
      <c r="L167">
        <f>(Table2[[#This Row],[6M Return vs Nifty]]-AVERAGE(Table2[6M Return vs Nifty]))/_xlfn.STDEV.P(Table2[6M Return vs Nifty])</f>
        <v>0.96636975371859912</v>
      </c>
      <c r="M167">
        <v>-5.3655117897086297</v>
      </c>
      <c r="N167">
        <f>(Table2[[#This Row],[1W Return vs Nifty]]-AVERAGE(Table2[1W Return vs Nifty]))/_xlfn.STDEV.P(Table2[1W Return vs Nifty])</f>
        <v>-0.13511749312239821</v>
      </c>
      <c r="O167">
        <v>4538.04</v>
      </c>
      <c r="P167">
        <v>4415.7833950974</v>
      </c>
      <c r="Q167">
        <v>3747.0407038150101</v>
      </c>
      <c r="R167">
        <v>46.0113698134316</v>
      </c>
      <c r="S167" s="1">
        <f>(Table2[[#This Row],[Close Price]]-Table2[[#This Row],[20D EMA]])/Table2[[#This Row],[20D EMA]]</f>
        <v>-8.2502578205568035E-3</v>
      </c>
      <c r="T167" s="1">
        <f>(Table2[[#This Row],[Close Price]]-Table2[[#This Row],[50D EMA]])/Table2[[#This Row],[50D EMA]]</f>
        <v>1.9207600852154016E-2</v>
      </c>
      <c r="U167" s="1">
        <f>(Table2[[#This Row],[Close Price]]-Table2[[#This Row],[200D EMA]])/Table2[[#This Row],[200D EMA]]</f>
        <v>0.2011078490334417</v>
      </c>
      <c r="V167">
        <v>1.08196750042026</v>
      </c>
      <c r="W167">
        <v>4458.3999999999996</v>
      </c>
      <c r="X167">
        <v>4600</v>
      </c>
      <c r="Y167">
        <v>4334.75</v>
      </c>
      <c r="Z167">
        <v>4798</v>
      </c>
      <c r="AA167">
        <v>4050</v>
      </c>
      <c r="AB167">
        <v>4969.8500000000004</v>
      </c>
      <c r="AC167" s="1">
        <f>(Table2[[#This Row],[Close Price]]/Table2[[#This Row],[Day Low]])-1</f>
        <v>9.4652790238651807E-3</v>
      </c>
      <c r="AD167" s="1">
        <f>(Table2[[#This Row],[Day High]]/Table2[[#This Row],[Close Price]])-1</f>
        <v>2.2085944096342569E-2</v>
      </c>
      <c r="AE167" s="1">
        <f>(Table2[[#This Row],[Close Price]]/Table2[[#This Row],[Current Week Low]])-1</f>
        <v>3.8260568660245742E-2</v>
      </c>
      <c r="AF167" s="1">
        <f>(Table2[[#This Row],[Current Week High]]/Table2[[#This Row],[Close Price]])-1</f>
        <v>6.6080078211793847E-2</v>
      </c>
      <c r="AG167" s="1">
        <f>(Table2[[#This Row],[Close Price]]/Table2[[#This Row],[Current Month Low]])-1</f>
        <v>0.11125925925925939</v>
      </c>
      <c r="AH167" s="1">
        <f>(Table2[[#This Row],[Current Month High]]/Table2[[#This Row],[Close Price]])-1</f>
        <v>0.10426387592765418</v>
      </c>
      <c r="AI167">
        <v>10.4263875927654</v>
      </c>
      <c r="AJ167">
        <v>101.82062780269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</v>
      </c>
      <c r="AM167" t="s">
        <v>3156</v>
      </c>
      <c r="AN167">
        <v>2.0499999999999998</v>
      </c>
      <c r="AO167" t="s">
        <v>3156</v>
      </c>
      <c r="AP167">
        <v>3.3206126410193999E-2</v>
      </c>
      <c r="AQ167">
        <f>(Table2[[#This Row],[Sharpe Ratio]]-AVERAGE(Table2[Sharpe Ratio]))/_xlfn.STDEV.P(Table2[Sharpe Ratio])</f>
        <v>-0.31251722034743201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1.8427801428604</v>
      </c>
      <c r="AS167">
        <f>_xlfn.RANK.AVG(Table2[[#This Row],[1Y Return vs Nifty Z-Score]],Table2[1Y Return vs Nifty Z-Score])</f>
        <v>148</v>
      </c>
      <c r="AT167">
        <f>_xlfn.RANK.AVG(Table2[[#This Row],[6M Return vs Nifty Z-Score]],Table2[6M Return vs Nifty Z-Score])</f>
        <v>90</v>
      </c>
      <c r="AU167">
        <f>_xlfn.RANK.AVG(Table2[[#This Row],[Sharpe Ratio Z-Score]],Table2[Sharpe Ratio Z-Score])</f>
        <v>419</v>
      </c>
      <c r="AV167">
        <f>(Table2[[#This Row],[Rank 1Y]]+Table2[[#This Row],[Rank 6M]]+Table2[[#This Row],[Rank Sharpe]])/3</f>
        <v>219</v>
      </c>
    </row>
    <row r="168" spans="1:48" x14ac:dyDescent="0.3">
      <c r="A168" t="s">
        <v>1299</v>
      </c>
      <c r="B168" t="s">
        <v>1300</v>
      </c>
      <c r="C168" t="s">
        <v>3122</v>
      </c>
      <c r="D168" t="s">
        <v>111</v>
      </c>
      <c r="E168">
        <v>8520.5484313350007</v>
      </c>
      <c r="F168">
        <v>4306.1499999999996</v>
      </c>
      <c r="G168">
        <v>111.236052311462</v>
      </c>
      <c r="H168">
        <f>(Table2[[#This Row],[1Y Return vs Nifty]]-AVERAGE(Table2[1Y Return vs Nifty]))/_xlfn.STDEV.P(Table2[1Y Return vs Nifty])</f>
        <v>1.4872083153434341</v>
      </c>
      <c r="I168">
        <v>13.2569199129103</v>
      </c>
      <c r="J168">
        <f>(Table2[[#This Row],[1M Return vs Nifty]]-AVERAGE(Table2[1M Return vs Nifty]))/_xlfn.STDEV.P(Table2[1M Return vs Nifty])</f>
        <v>1.6706344781470293</v>
      </c>
      <c r="K168">
        <v>97.373352274261194</v>
      </c>
      <c r="L168">
        <f>(Table2[[#This Row],[6M Return vs Nifty]]-AVERAGE(Table2[6M Return vs Nifty]))/_xlfn.STDEV.P(Table2[6M Return vs Nifty])</f>
        <v>3.3310249945998671</v>
      </c>
      <c r="M168">
        <v>9.1340090148137598E-3</v>
      </c>
      <c r="N168">
        <f>(Table2[[#This Row],[1W Return vs Nifty]]-AVERAGE(Table2[1W Return vs Nifty]))/_xlfn.STDEV.P(Table2[1W Return vs Nifty])</f>
        <v>0.94269720378839872</v>
      </c>
      <c r="O168">
        <v>4247.72</v>
      </c>
      <c r="P168">
        <v>3960.9856926293901</v>
      </c>
      <c r="Q168">
        <v>3080.4268049106799</v>
      </c>
      <c r="R168">
        <v>50.756098875361403</v>
      </c>
      <c r="S168" s="1">
        <f>(Table2[[#This Row],[Close Price]]-Table2[[#This Row],[20D EMA]])/Table2[[#This Row],[20D EMA]]</f>
        <v>1.3755614776868385E-2</v>
      </c>
      <c r="T168" s="1">
        <f>(Table2[[#This Row],[Close Price]]-Table2[[#This Row],[50D EMA]])/Table2[[#This Row],[50D EMA]]</f>
        <v>8.7141013413123899E-2</v>
      </c>
      <c r="U168" s="1">
        <f>(Table2[[#This Row],[Close Price]]-Table2[[#This Row],[200D EMA]])/Table2[[#This Row],[200D EMA]]</f>
        <v>0.39790693716056685</v>
      </c>
      <c r="V168">
        <v>0.81332599709596198</v>
      </c>
      <c r="W168">
        <v>4280.1000000000004</v>
      </c>
      <c r="X168">
        <v>4370</v>
      </c>
      <c r="Y168">
        <v>4145</v>
      </c>
      <c r="Z168">
        <v>4475.8999999999996</v>
      </c>
      <c r="AA168">
        <v>4060.5</v>
      </c>
      <c r="AB168">
        <v>4500</v>
      </c>
      <c r="AC168" s="1">
        <f>(Table2[[#This Row],[Close Price]]/Table2[[#This Row],[Day Low]])-1</f>
        <v>6.0863063947103058E-3</v>
      </c>
      <c r="AD168" s="1">
        <f>(Table2[[#This Row],[Day High]]/Table2[[#This Row],[Close Price]])-1</f>
        <v>1.4827630249759194E-2</v>
      </c>
      <c r="AE168" s="1">
        <f>(Table2[[#This Row],[Close Price]]/Table2[[#This Row],[Current Week Low]])-1</f>
        <v>3.8878166465621034E-2</v>
      </c>
      <c r="AF168" s="1">
        <f>(Table2[[#This Row],[Current Week High]]/Table2[[#This Row],[Close Price]])-1</f>
        <v>3.9420363898145627E-2</v>
      </c>
      <c r="AG168" s="1">
        <f>(Table2[[#This Row],[Close Price]]/Table2[[#This Row],[Current Month Low]])-1</f>
        <v>6.0497475680334922E-2</v>
      </c>
      <c r="AH168" s="1">
        <f>(Table2[[#This Row],[Current Month High]]/Table2[[#This Row],[Close Price]])-1</f>
        <v>4.5017010554671888E-2</v>
      </c>
      <c r="AI168">
        <v>4.5017010554671799</v>
      </c>
      <c r="AJ168">
        <v>169.97805642633199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0.3</v>
      </c>
      <c r="AM168" t="s">
        <v>3156</v>
      </c>
      <c r="AN168">
        <v>-3.3</v>
      </c>
      <c r="AO168" t="s">
        <v>3155</v>
      </c>
      <c r="AP168">
        <v>-1.4395295708800999E-2</v>
      </c>
      <c r="AQ168">
        <f>(Table2[[#This Row],[Sharpe Ratio]]-AVERAGE(Table2[Sharpe Ratio]))/_xlfn.STDEV.P(Table2[Sharpe Ratio])</f>
        <v>-0.87367350135152388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6.5578914905272052</v>
      </c>
      <c r="AS168">
        <f>_xlfn.RANK.AVG(Table2[[#This Row],[1Y Return vs Nifty Z-Score]],Table2[1Y Return vs Nifty Z-Score])</f>
        <v>56</v>
      </c>
      <c r="AT168">
        <f>_xlfn.RANK.AVG(Table2[[#This Row],[6M Return vs Nifty Z-Score]],Table2[6M Return vs Nifty Z-Score])</f>
        <v>9</v>
      </c>
      <c r="AU168">
        <f>_xlfn.RANK.AVG(Table2[[#This Row],[Sharpe Ratio Z-Score]],Table2[Sharpe Ratio Z-Score])</f>
        <v>592</v>
      </c>
      <c r="AV168">
        <f>(Table2[[#This Row],[Rank 1Y]]+Table2[[#This Row],[Rank 6M]]+Table2[[#This Row],[Rank Sharpe]])/3</f>
        <v>219</v>
      </c>
    </row>
    <row r="169" spans="1:48" x14ac:dyDescent="0.3">
      <c r="A169" t="s">
        <v>118</v>
      </c>
      <c r="B169" t="s">
        <v>119</v>
      </c>
      <c r="C169" t="s">
        <v>3115</v>
      </c>
      <c r="D169" t="s">
        <v>57</v>
      </c>
      <c r="E169">
        <v>233286.951846385</v>
      </c>
      <c r="F169">
        <v>604.85</v>
      </c>
      <c r="G169">
        <v>66.8867872491642</v>
      </c>
      <c r="H169">
        <f>(Table2[[#This Row],[1Y Return vs Nifty]]-AVERAGE(Table2[1Y Return vs Nifty]))/_xlfn.STDEV.P(Table2[1Y Return vs Nifty])</f>
        <v>0.72908219374168959</v>
      </c>
      <c r="I169">
        <v>-6.4579393701474901</v>
      </c>
      <c r="J169">
        <f>(Table2[[#This Row],[1M Return vs Nifty]]-AVERAGE(Table2[1M Return vs Nifty]))/_xlfn.STDEV.P(Table2[1M Return vs Nifty])</f>
        <v>-0.59740454758423711</v>
      </c>
      <c r="K169">
        <v>-7.5143911206495897</v>
      </c>
      <c r="L169">
        <f>(Table2[[#This Row],[6M Return vs Nifty]]-AVERAGE(Table2[6M Return vs Nifty]))/_xlfn.STDEV.P(Table2[6M Return vs Nifty])</f>
        <v>-0.3733357012182037</v>
      </c>
      <c r="M169">
        <v>-4.7756858557670396</v>
      </c>
      <c r="N169">
        <f>(Table2[[#This Row],[1W Return vs Nifty]]-AVERAGE(Table2[1W Return vs Nifty]))/_xlfn.STDEV.P(Table2[1W Return vs Nifty])</f>
        <v>-1.6835640879711625E-2</v>
      </c>
      <c r="O169">
        <v>624.41</v>
      </c>
      <c r="P169">
        <v>645.86075369149705</v>
      </c>
      <c r="Q169">
        <v>611.99813447624501</v>
      </c>
      <c r="R169">
        <v>39.299373629589397</v>
      </c>
      <c r="S169" s="1">
        <f>(Table2[[#This Row],[Close Price]]-Table2[[#This Row],[20D EMA]])/Table2[[#This Row],[20D EMA]]</f>
        <v>-3.1325571339344258E-2</v>
      </c>
      <c r="T169" s="1">
        <f>(Table2[[#This Row],[Close Price]]-Table2[[#This Row],[50D EMA]])/Table2[[#This Row],[50D EMA]]</f>
        <v>-6.3497825896828369E-2</v>
      </c>
      <c r="U169" s="1">
        <f>(Table2[[#This Row],[Close Price]]-Table2[[#This Row],[200D EMA]])/Table2[[#This Row],[200D EMA]]</f>
        <v>-1.1679993897959257E-2</v>
      </c>
      <c r="V169">
        <v>0.37212633599811801</v>
      </c>
      <c r="W169">
        <v>585</v>
      </c>
      <c r="X169">
        <v>612</v>
      </c>
      <c r="Y169">
        <v>578.04999999999995</v>
      </c>
      <c r="Z169">
        <v>618.1</v>
      </c>
      <c r="AA169">
        <v>578.04999999999995</v>
      </c>
      <c r="AB169">
        <v>660.8</v>
      </c>
      <c r="AC169" s="1">
        <f>(Table2[[#This Row],[Close Price]]/Table2[[#This Row],[Day Low]])-1</f>
        <v>3.3931623931624078E-2</v>
      </c>
      <c r="AD169" s="1">
        <f>(Table2[[#This Row],[Day High]]/Table2[[#This Row],[Close Price]])-1</f>
        <v>1.1821112672563361E-2</v>
      </c>
      <c r="AE169" s="1">
        <f>(Table2[[#This Row],[Close Price]]/Table2[[#This Row],[Current Week Low]])-1</f>
        <v>4.6362771386558421E-2</v>
      </c>
      <c r="AF169" s="1">
        <f>(Table2[[#This Row],[Current Week High]]/Table2[[#This Row],[Close Price]])-1</f>
        <v>2.190625774985544E-2</v>
      </c>
      <c r="AG169" s="1">
        <f>(Table2[[#This Row],[Close Price]]/Table2[[#This Row],[Current Month Low]])-1</f>
        <v>4.6362771386558421E-2</v>
      </c>
      <c r="AH169" s="1">
        <f>(Table2[[#This Row],[Current Month High]]/Table2[[#This Row],[Close Price]])-1</f>
        <v>9.250227329089844E-2</v>
      </c>
      <c r="AI169">
        <v>48.111101926097298</v>
      </c>
      <c r="AJ169">
        <v>109.037497839986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-7.0000000000000007E-2</v>
      </c>
      <c r="AM169" t="s">
        <v>3155</v>
      </c>
      <c r="AN169">
        <v>-5.58</v>
      </c>
      <c r="AO169" t="s">
        <v>3155</v>
      </c>
      <c r="AP169">
        <v>0.16785465547591399</v>
      </c>
      <c r="AQ169">
        <f>(Table2[[#This Row],[Sharpe Ratio]]-AVERAGE(Table2[Sharpe Ratio]))/_xlfn.STDEV.P(Table2[Sharpe Ratio])</f>
        <v>1.2748065286008079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133</v>
      </c>
      <c r="AT169">
        <f>_xlfn.RANK.AVG(Table2[[#This Row],[6M Return vs Nifty Z-Score]],Table2[6M Return vs Nifty Z-Score])</f>
        <v>448</v>
      </c>
      <c r="AU169">
        <f>_xlfn.RANK.AVG(Table2[[#This Row],[Sharpe Ratio Z-Score]],Table2[Sharpe Ratio Z-Score])</f>
        <v>77</v>
      </c>
      <c r="AV169">
        <f>(Table2[[#This Row],[Rank 1Y]]+Table2[[#This Row],[Rank 6M]]+Table2[[#This Row],[Rank Sharpe]])/3</f>
        <v>219.33333333333334</v>
      </c>
    </row>
    <row r="170" spans="1:48" x14ac:dyDescent="0.3">
      <c r="A170" t="s">
        <v>1514</v>
      </c>
      <c r="B170" t="s">
        <v>1515</v>
      </c>
      <c r="C170" t="s">
        <v>3116</v>
      </c>
      <c r="D170" t="s">
        <v>192</v>
      </c>
      <c r="E170">
        <v>6458.2315423999999</v>
      </c>
      <c r="F170">
        <v>449.6</v>
      </c>
      <c r="G170">
        <v>16.5066245717315</v>
      </c>
      <c r="H170">
        <f>(Table2[[#This Row],[1Y Return vs Nifty]]-AVERAGE(Table2[1Y Return vs Nifty]))/_xlfn.STDEV.P(Table2[1Y Return vs Nifty])</f>
        <v>-0.13213878213366789</v>
      </c>
      <c r="I170">
        <v>-11.827740477722701</v>
      </c>
      <c r="J170">
        <f>(Table2[[#This Row],[1M Return vs Nifty]]-AVERAGE(Table2[1M Return vs Nifty]))/_xlfn.STDEV.P(Table2[1M Return vs Nifty])</f>
        <v>-1.2151578014896129</v>
      </c>
      <c r="K170">
        <v>18.885662822977402</v>
      </c>
      <c r="L170">
        <f>(Table2[[#This Row],[6M Return vs Nifty]]-AVERAGE(Table2[6M Return vs Nifty]))/_xlfn.STDEV.P(Table2[6M Return vs Nifty])</f>
        <v>0.55904513786650645</v>
      </c>
      <c r="M170">
        <v>-2.1586420674039601</v>
      </c>
      <c r="N170">
        <f>(Table2[[#This Row],[1W Return vs Nifty]]-AVERAGE(Table2[1W Return vs Nifty]))/_xlfn.STDEV.P(Table2[1W Return vs Nifty])</f>
        <v>0.50797815396176249</v>
      </c>
      <c r="O170">
        <v>462.42</v>
      </c>
      <c r="P170">
        <v>481.89261465171398</v>
      </c>
      <c r="Q170">
        <v>431.59984306809901</v>
      </c>
      <c r="R170">
        <v>47.962373884809601</v>
      </c>
      <c r="S170" s="1">
        <f>(Table2[[#This Row],[Close Price]]-Table2[[#This Row],[20D EMA]])/Table2[[#This Row],[20D EMA]]</f>
        <v>-2.772371437221572E-2</v>
      </c>
      <c r="T170" s="1">
        <f>(Table2[[#This Row],[Close Price]]-Table2[[#This Row],[50D EMA]])/Table2[[#This Row],[50D EMA]]</f>
        <v>-6.7012055528290926E-2</v>
      </c>
      <c r="U170" s="1">
        <f>(Table2[[#This Row],[Close Price]]-Table2[[#This Row],[200D EMA]])/Table2[[#This Row],[200D EMA]]</f>
        <v>4.1705661438484129E-2</v>
      </c>
      <c r="V170">
        <v>0.86004464341652298</v>
      </c>
      <c r="W170">
        <v>434.75</v>
      </c>
      <c r="X170">
        <v>452</v>
      </c>
      <c r="Y170">
        <v>413.7</v>
      </c>
      <c r="Z170">
        <v>452</v>
      </c>
      <c r="AA170">
        <v>413.7</v>
      </c>
      <c r="AB170">
        <v>528.70000000000005</v>
      </c>
      <c r="AC170" s="1">
        <f>(Table2[[#This Row],[Close Price]]/Table2[[#This Row],[Day Low]])-1</f>
        <v>3.4157561817136362E-2</v>
      </c>
      <c r="AD170" s="1">
        <f>(Table2[[#This Row],[Day High]]/Table2[[#This Row],[Close Price]])-1</f>
        <v>5.3380782918148739E-3</v>
      </c>
      <c r="AE170" s="1">
        <f>(Table2[[#This Row],[Close Price]]/Table2[[#This Row],[Current Week Low]])-1</f>
        <v>8.6777858351462456E-2</v>
      </c>
      <c r="AF170" s="1">
        <f>(Table2[[#This Row],[Current Week High]]/Table2[[#This Row],[Close Price]])-1</f>
        <v>5.3380782918148739E-3</v>
      </c>
      <c r="AG170" s="1">
        <f>(Table2[[#This Row],[Close Price]]/Table2[[#This Row],[Current Month Low]])-1</f>
        <v>8.6777858351462456E-2</v>
      </c>
      <c r="AH170" s="1">
        <f>(Table2[[#This Row],[Current Month High]]/Table2[[#This Row],[Close Price]])-1</f>
        <v>0.17593416370106763</v>
      </c>
      <c r="AI170">
        <v>24.455071174377199</v>
      </c>
      <c r="AJ170">
        <v>65.568035352605406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-0.04</v>
      </c>
      <c r="AM170" t="s">
        <v>3155</v>
      </c>
      <c r="AN170">
        <v>-4.83</v>
      </c>
      <c r="AO170" t="s">
        <v>3155</v>
      </c>
      <c r="AP170">
        <v>0.126242376572128</v>
      </c>
      <c r="AQ170">
        <f>(Table2[[#This Row],[Sharpe Ratio]]-AVERAGE(Table2[Sharpe Ratio]))/_xlfn.STDEV.P(Table2[Sharpe Ratio])</f>
        <v>0.78425413259506882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342</v>
      </c>
      <c r="AT170">
        <f>_xlfn.RANK.AVG(Table2[[#This Row],[6M Return vs Nifty Z-Score]],Table2[6M Return vs Nifty Z-Score])</f>
        <v>162</v>
      </c>
      <c r="AU170">
        <f>_xlfn.RANK.AVG(Table2[[#This Row],[Sharpe Ratio Z-Score]],Table2[Sharpe Ratio Z-Score])</f>
        <v>155</v>
      </c>
      <c r="AV170">
        <f>(Table2[[#This Row],[Rank 1Y]]+Table2[[#This Row],[Rank 6M]]+Table2[[#This Row],[Rank Sharpe]])/3</f>
        <v>219.66666666666666</v>
      </c>
    </row>
    <row r="171" spans="1:48" x14ac:dyDescent="0.3">
      <c r="A171" t="s">
        <v>382</v>
      </c>
      <c r="B171" t="s">
        <v>383</v>
      </c>
      <c r="C171" t="s">
        <v>3119</v>
      </c>
      <c r="D171" t="s">
        <v>300</v>
      </c>
      <c r="E171">
        <v>59397.119677399998</v>
      </c>
      <c r="F171">
        <v>1795.1</v>
      </c>
      <c r="G171">
        <v>93.056110201821298</v>
      </c>
      <c r="H171">
        <f>(Table2[[#This Row],[1Y Return vs Nifty]]-AVERAGE(Table2[1Y Return vs Nifty]))/_xlfn.STDEV.P(Table2[1Y Return vs Nifty])</f>
        <v>1.1764322746770222</v>
      </c>
      <c r="I171">
        <v>1.03149304266999</v>
      </c>
      <c r="J171">
        <f>(Table2[[#This Row],[1M Return vs Nifty]]-AVERAGE(Table2[1M Return vs Nifty]))/_xlfn.STDEV.P(Table2[1M Return vs Nifty])</f>
        <v>0.26419556575992126</v>
      </c>
      <c r="K171">
        <v>18.024220111964901</v>
      </c>
      <c r="L171">
        <f>(Table2[[#This Row],[6M Return vs Nifty]]-AVERAGE(Table2[6M Return vs Nifty]))/_xlfn.STDEV.P(Table2[6M Return vs Nifty])</f>
        <v>0.52862123496720437</v>
      </c>
      <c r="M171">
        <v>-3.52076748867588</v>
      </c>
      <c r="N171">
        <f>(Table2[[#This Row],[1W Return vs Nifty]]-AVERAGE(Table2[1W Return vs Nifty]))/_xlfn.STDEV.P(Table2[1W Return vs Nifty])</f>
        <v>0.23482177248795724</v>
      </c>
      <c r="O171">
        <v>1818.29</v>
      </c>
      <c r="P171">
        <v>1770.07966427163</v>
      </c>
      <c r="Q171">
        <v>1460.45559672069</v>
      </c>
      <c r="R171">
        <v>42.845927777497302</v>
      </c>
      <c r="S171" s="1">
        <f>(Table2[[#This Row],[Close Price]]-Table2[[#This Row],[20D EMA]])/Table2[[#This Row],[20D EMA]]</f>
        <v>-1.2753741152401462E-2</v>
      </c>
      <c r="T171" s="1">
        <f>(Table2[[#This Row],[Close Price]]-Table2[[#This Row],[50D EMA]])/Table2[[#This Row],[50D EMA]]</f>
        <v>1.4135146701809896E-2</v>
      </c>
      <c r="U171" s="1">
        <f>(Table2[[#This Row],[Close Price]]-Table2[[#This Row],[200D EMA]])/Table2[[#This Row],[200D EMA]]</f>
        <v>0.22913699261430553</v>
      </c>
      <c r="V171">
        <v>0.81333797634058103</v>
      </c>
      <c r="W171">
        <v>1771.05</v>
      </c>
      <c r="X171">
        <v>1825.75</v>
      </c>
      <c r="Y171">
        <v>1771.05</v>
      </c>
      <c r="Z171">
        <v>1877.95</v>
      </c>
      <c r="AA171">
        <v>1750</v>
      </c>
      <c r="AB171">
        <v>1902</v>
      </c>
      <c r="AC171" s="1">
        <f>(Table2[[#This Row],[Close Price]]/Table2[[#This Row],[Day Low]])-1</f>
        <v>1.3579514976991058E-2</v>
      </c>
      <c r="AD171" s="1">
        <f>(Table2[[#This Row],[Day High]]/Table2[[#This Row],[Close Price]])-1</f>
        <v>1.7074257701520823E-2</v>
      </c>
      <c r="AE171" s="1">
        <f>(Table2[[#This Row],[Close Price]]/Table2[[#This Row],[Current Week Low]])-1</f>
        <v>1.3579514976991058E-2</v>
      </c>
      <c r="AF171" s="1">
        <f>(Table2[[#This Row],[Current Week High]]/Table2[[#This Row],[Close Price]])-1</f>
        <v>4.6153417636900507E-2</v>
      </c>
      <c r="AG171" s="1">
        <f>(Table2[[#This Row],[Close Price]]/Table2[[#This Row],[Current Month Low]])-1</f>
        <v>2.5771428571428556E-2</v>
      </c>
      <c r="AH171" s="1">
        <f>(Table2[[#This Row],[Current Month High]]/Table2[[#This Row],[Close Price]])-1</f>
        <v>5.9550999944292915E-2</v>
      </c>
      <c r="AI171">
        <v>8.3449390006127899</v>
      </c>
      <c r="AJ171">
        <v>121.316730366169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0.21</v>
      </c>
      <c r="AM171" t="s">
        <v>3156</v>
      </c>
      <c r="AN171">
        <v>-0.32</v>
      </c>
      <c r="AO171" t="s">
        <v>3155</v>
      </c>
      <c r="AP171">
        <v>3.7567310121675003E-2</v>
      </c>
      <c r="AQ171">
        <f>(Table2[[#This Row],[Sharpe Ratio]]-AVERAGE(Table2[Sharpe Ratio]))/_xlfn.STDEV.P(Table2[Sharpe Ratio])</f>
        <v>-0.26110477249676739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1.9429660753953377</v>
      </c>
      <c r="AS171">
        <f>_xlfn.RANK.AVG(Table2[[#This Row],[1Y Return vs Nifty Z-Score]],Table2[1Y Return vs Nifty Z-Score])</f>
        <v>83</v>
      </c>
      <c r="AT171">
        <f>_xlfn.RANK.AVG(Table2[[#This Row],[6M Return vs Nifty Z-Score]],Table2[6M Return vs Nifty Z-Score])</f>
        <v>166</v>
      </c>
      <c r="AU171">
        <f>_xlfn.RANK.AVG(Table2[[#This Row],[Sharpe Ratio Z-Score]],Table2[Sharpe Ratio Z-Score])</f>
        <v>413</v>
      </c>
      <c r="AV171">
        <f>(Table2[[#This Row],[Rank 1Y]]+Table2[[#This Row],[Rank 6M]]+Table2[[#This Row],[Rank Sharpe]])/3</f>
        <v>220.66666666666666</v>
      </c>
    </row>
    <row r="172" spans="1:48" x14ac:dyDescent="0.3">
      <c r="A172" t="s">
        <v>1005</v>
      </c>
      <c r="B172" t="s">
        <v>1006</v>
      </c>
      <c r="C172" t="s">
        <v>3114</v>
      </c>
      <c r="D172" t="s">
        <v>51</v>
      </c>
      <c r="E172">
        <v>13499.937481200001</v>
      </c>
      <c r="F172">
        <v>557</v>
      </c>
      <c r="G172">
        <v>42.425667604626497</v>
      </c>
      <c r="H172">
        <f>(Table2[[#This Row],[1Y Return vs Nifty]]-AVERAGE(Table2[1Y Return vs Nifty]))/_xlfn.STDEV.P(Table2[1Y Return vs Nifty])</f>
        <v>0.31093290220101066</v>
      </c>
      <c r="I172">
        <v>6.0644344292014303</v>
      </c>
      <c r="J172">
        <f>(Table2[[#This Row],[1M Return vs Nifty]]-AVERAGE(Table2[1M Return vs Nifty]))/_xlfn.STDEV.P(Table2[1M Return vs Nifty])</f>
        <v>0.84319576631833348</v>
      </c>
      <c r="K172">
        <v>24.307493816457601</v>
      </c>
      <c r="L172">
        <f>(Table2[[#This Row],[6M Return vs Nifty]]-AVERAGE(Table2[6M Return vs Nifty]))/_xlfn.STDEV.P(Table2[6M Return vs Nifty])</f>
        <v>0.75053002429405447</v>
      </c>
      <c r="M172">
        <v>-5.9905298991807898</v>
      </c>
      <c r="N172">
        <f>(Table2[[#This Row],[1W Return vs Nifty]]-AVERAGE(Table2[1W Return vs Nifty]))/_xlfn.STDEV.P(Table2[1W Return vs Nifty])</f>
        <v>-0.26045667442891296</v>
      </c>
      <c r="O172">
        <v>581.51</v>
      </c>
      <c r="P172">
        <v>588.37145490926196</v>
      </c>
      <c r="Q172">
        <v>513.78840188869299</v>
      </c>
      <c r="R172">
        <v>37.074755754692497</v>
      </c>
      <c r="S172" s="1">
        <f>(Table2[[#This Row],[Close Price]]-Table2[[#This Row],[20D EMA]])/Table2[[#This Row],[20D EMA]]</f>
        <v>-4.2148888239239207E-2</v>
      </c>
      <c r="T172" s="1">
        <f>(Table2[[#This Row],[Close Price]]-Table2[[#This Row],[50D EMA]])/Table2[[#This Row],[50D EMA]]</f>
        <v>-5.3319131388010706E-2</v>
      </c>
      <c r="U172" s="1">
        <f>(Table2[[#This Row],[Close Price]]-Table2[[#This Row],[200D EMA]])/Table2[[#This Row],[200D EMA]]</f>
        <v>8.41038800262143E-2</v>
      </c>
      <c r="V172">
        <v>0.58029596244221204</v>
      </c>
      <c r="W172">
        <v>551.75</v>
      </c>
      <c r="X172">
        <v>571.4</v>
      </c>
      <c r="Y172">
        <v>546</v>
      </c>
      <c r="Z172">
        <v>612.35</v>
      </c>
      <c r="AA172">
        <v>537.95000000000005</v>
      </c>
      <c r="AB172">
        <v>613.9</v>
      </c>
      <c r="AC172" s="1">
        <f>(Table2[[#This Row],[Close Price]]/Table2[[#This Row],[Day Low]])-1</f>
        <v>9.5151789759855276E-3</v>
      </c>
      <c r="AD172" s="1">
        <f>(Table2[[#This Row],[Day High]]/Table2[[#This Row],[Close Price]])-1</f>
        <v>2.5852782764811399E-2</v>
      </c>
      <c r="AE172" s="1">
        <f>(Table2[[#This Row],[Close Price]]/Table2[[#This Row],[Current Week Low]])-1</f>
        <v>2.0146520146520075E-2</v>
      </c>
      <c r="AF172" s="1">
        <f>(Table2[[#This Row],[Current Week High]]/Table2[[#This Row],[Close Price]])-1</f>
        <v>9.9371633752244115E-2</v>
      </c>
      <c r="AG172" s="1">
        <f>(Table2[[#This Row],[Close Price]]/Table2[[#This Row],[Current Month Low]])-1</f>
        <v>3.5412213030950657E-2</v>
      </c>
      <c r="AH172" s="1">
        <f>(Table2[[#This Row],[Current Month High]]/Table2[[#This Row],[Close Price]])-1</f>
        <v>0.10215439856373432</v>
      </c>
      <c r="AI172">
        <v>29.443447037701901</v>
      </c>
      <c r="AJ172">
        <v>74.635522809217704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-0.18</v>
      </c>
      <c r="AM172" t="s">
        <v>3155</v>
      </c>
      <c r="AN172">
        <v>0.09</v>
      </c>
      <c r="AO172" t="s">
        <v>3156</v>
      </c>
      <c r="AP172">
        <v>6.3601514335853995E-2</v>
      </c>
      <c r="AQ172">
        <f>(Table2[[#This Row],[Sharpe Ratio]]-AVERAGE(Table2[Sharpe Ratio]))/_xlfn.STDEV.P(Table2[Sharpe Ratio])</f>
        <v>4.5803226579588414E-2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214</v>
      </c>
      <c r="AT172">
        <f>_xlfn.RANK.AVG(Table2[[#This Row],[6M Return vs Nifty Z-Score]],Table2[6M Return vs Nifty Z-Score])</f>
        <v>120</v>
      </c>
      <c r="AU172">
        <f>_xlfn.RANK.AVG(Table2[[#This Row],[Sharpe Ratio Z-Score]],Table2[Sharpe Ratio Z-Score])</f>
        <v>329</v>
      </c>
      <c r="AV172">
        <f>(Table2[[#This Row],[Rank 1Y]]+Table2[[#This Row],[Rank 6M]]+Table2[[#This Row],[Rank Sharpe]])/3</f>
        <v>221</v>
      </c>
    </row>
    <row r="173" spans="1:48" x14ac:dyDescent="0.3">
      <c r="A173" t="s">
        <v>1054</v>
      </c>
      <c r="B173" t="s">
        <v>1055</v>
      </c>
      <c r="C173" t="s">
        <v>3112</v>
      </c>
      <c r="D173" t="s">
        <v>994</v>
      </c>
      <c r="E173">
        <v>12379.333673200001</v>
      </c>
      <c r="F173">
        <v>613.6</v>
      </c>
      <c r="G173">
        <v>24.3129144294284</v>
      </c>
      <c r="H173">
        <f>(Table2[[#This Row],[1Y Return vs Nifty]]-AVERAGE(Table2[1Y Return vs Nifty]))/_xlfn.STDEV.P(Table2[1Y Return vs Nifty])</f>
        <v>1.3054191535801325E-3</v>
      </c>
      <c r="I173">
        <v>8.5826810921191008</v>
      </c>
      <c r="J173">
        <f>(Table2[[#This Row],[1M Return vs Nifty]]-AVERAGE(Table2[1M Return vs Nifty]))/_xlfn.STDEV.P(Table2[1M Return vs Nifty])</f>
        <v>1.1329001778949883</v>
      </c>
      <c r="K173">
        <v>49.209729622771299</v>
      </c>
      <c r="L173">
        <f>(Table2[[#This Row],[6M Return vs Nifty]]-AVERAGE(Table2[6M Return vs Nifty]))/_xlfn.STDEV.P(Table2[6M Return vs Nifty])</f>
        <v>1.6300118452689327</v>
      </c>
      <c r="M173">
        <v>-4.1314658456512303</v>
      </c>
      <c r="N173">
        <f>(Table2[[#This Row],[1W Return vs Nifty]]-AVERAGE(Table2[1W Return vs Nifty]))/_xlfn.STDEV.P(Table2[1W Return vs Nifty])</f>
        <v>0.11235422966241036</v>
      </c>
      <c r="O173">
        <v>628.57000000000005</v>
      </c>
      <c r="P173">
        <v>594.53531937060598</v>
      </c>
      <c r="Q173">
        <v>488.20067219842599</v>
      </c>
      <c r="R173">
        <v>37.648911313301099</v>
      </c>
      <c r="S173" s="1">
        <f>(Table2[[#This Row],[Close Price]]-Table2[[#This Row],[20D EMA]])/Table2[[#This Row],[20D EMA]]</f>
        <v>-2.3815963218098264E-2</v>
      </c>
      <c r="T173" s="1">
        <f>(Table2[[#This Row],[Close Price]]-Table2[[#This Row],[50D EMA]])/Table2[[#This Row],[50D EMA]]</f>
        <v>3.2066523229564436E-2</v>
      </c>
      <c r="U173" s="1">
        <f>(Table2[[#This Row],[Close Price]]-Table2[[#This Row],[200D EMA]])/Table2[[#This Row],[200D EMA]]</f>
        <v>0.2568602112669896</v>
      </c>
      <c r="V173">
        <v>0.42279593145053401</v>
      </c>
      <c r="W173">
        <v>608.79999999999995</v>
      </c>
      <c r="X173">
        <v>621.54999999999995</v>
      </c>
      <c r="Y173">
        <v>593.1</v>
      </c>
      <c r="Z173">
        <v>648.95000000000005</v>
      </c>
      <c r="AA173">
        <v>593.1</v>
      </c>
      <c r="AB173">
        <v>691.8</v>
      </c>
      <c r="AC173" s="1">
        <f>(Table2[[#This Row],[Close Price]]/Table2[[#This Row],[Day Low]])-1</f>
        <v>7.8843626806834877E-3</v>
      </c>
      <c r="AD173" s="1">
        <f>(Table2[[#This Row],[Day High]]/Table2[[#This Row],[Close Price]])-1</f>
        <v>1.2956323337679265E-2</v>
      </c>
      <c r="AE173" s="1">
        <f>(Table2[[#This Row],[Close Price]]/Table2[[#This Row],[Current Week Low]])-1</f>
        <v>3.4564154442758399E-2</v>
      </c>
      <c r="AF173" s="1">
        <f>(Table2[[#This Row],[Current Week High]]/Table2[[#This Row],[Close Price]])-1</f>
        <v>5.7610821382007904E-2</v>
      </c>
      <c r="AG173" s="1">
        <f>(Table2[[#This Row],[Close Price]]/Table2[[#This Row],[Current Month Low]])-1</f>
        <v>3.4564154442758399E-2</v>
      </c>
      <c r="AH173" s="1">
        <f>(Table2[[#This Row],[Current Month High]]/Table2[[#This Row],[Close Price]])-1</f>
        <v>0.12744458930899594</v>
      </c>
      <c r="AI173">
        <v>12.7444589308995</v>
      </c>
      <c r="AJ173">
        <v>78.631732168849993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0.38</v>
      </c>
      <c r="AM173" t="s">
        <v>3156</v>
      </c>
      <c r="AN173">
        <v>-6.08</v>
      </c>
      <c r="AO173" t="s">
        <v>3155</v>
      </c>
      <c r="AP173">
        <v>6.8286715912875995E-2</v>
      </c>
      <c r="AQ173">
        <f>(Table2[[#This Row],[Sharpe Ratio]]-AVERAGE(Table2[Sharpe Ratio]))/_xlfn.STDEV.P(Table2[Sharpe Ratio])</f>
        <v>0.10103540611707826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2.9776070780969897</v>
      </c>
      <c r="AS173">
        <f>_xlfn.RANK.AVG(Table2[[#This Row],[1Y Return vs Nifty Z-Score]],Table2[1Y Return vs Nifty Z-Score])</f>
        <v>295</v>
      </c>
      <c r="AT173">
        <f>_xlfn.RANK.AVG(Table2[[#This Row],[6M Return vs Nifty Z-Score]],Table2[6M Return vs Nifty Z-Score])</f>
        <v>51</v>
      </c>
      <c r="AU173">
        <f>_xlfn.RANK.AVG(Table2[[#This Row],[Sharpe Ratio Z-Score]],Table2[Sharpe Ratio Z-Score])</f>
        <v>317</v>
      </c>
      <c r="AV173">
        <f>(Table2[[#This Row],[Rank 1Y]]+Table2[[#This Row],[Rank 6M]]+Table2[[#This Row],[Rank Sharpe]])/3</f>
        <v>221</v>
      </c>
    </row>
    <row r="174" spans="1:48" x14ac:dyDescent="0.3">
      <c r="A174" t="s">
        <v>697</v>
      </c>
      <c r="B174" t="s">
        <v>698</v>
      </c>
      <c r="C174" t="s">
        <v>3113</v>
      </c>
      <c r="D174" t="s">
        <v>48</v>
      </c>
      <c r="E174">
        <v>24912.9</v>
      </c>
      <c r="F174">
        <v>92.27</v>
      </c>
      <c r="G174">
        <v>91.247723708524205</v>
      </c>
      <c r="H174">
        <f>(Table2[[#This Row],[1Y Return vs Nifty]]-AVERAGE(Table2[1Y Return vs Nifty]))/_xlfn.STDEV.P(Table2[1Y Return vs Nifty])</f>
        <v>1.145518909222274</v>
      </c>
      <c r="I174">
        <v>-14.086522975567</v>
      </c>
      <c r="J174">
        <f>(Table2[[#This Row],[1M Return vs Nifty]]-AVERAGE(Table2[1M Return vs Nifty]))/_xlfn.STDEV.P(Table2[1M Return vs Nifty])</f>
        <v>-1.4750129078434351</v>
      </c>
      <c r="K174">
        <v>-4.6543364704064203</v>
      </c>
      <c r="L174">
        <f>(Table2[[#This Row],[6M Return vs Nifty]]-AVERAGE(Table2[6M Return vs Nifty]))/_xlfn.STDEV.P(Table2[6M Return vs Nifty])</f>
        <v>-0.27232605327142034</v>
      </c>
      <c r="M174">
        <v>-14.828495949961599</v>
      </c>
      <c r="N174">
        <f>(Table2[[#This Row],[1W Return vs Nifty]]-AVERAGE(Table2[1W Return vs Nifty]))/_xlfn.STDEV.P(Table2[1W Return vs Nifty])</f>
        <v>-2.0327948074074103</v>
      </c>
      <c r="O174">
        <v>108.4</v>
      </c>
      <c r="P174">
        <v>112.95471722972501</v>
      </c>
      <c r="Q174">
        <v>98.078984808242495</v>
      </c>
      <c r="R174">
        <v>9.4919021042975409</v>
      </c>
      <c r="S174" s="1">
        <f>(Table2[[#This Row],[Close Price]]-Table2[[#This Row],[20D EMA]])/Table2[[#This Row],[20D EMA]]</f>
        <v>-0.14880073800738017</v>
      </c>
      <c r="T174" s="1">
        <f>(Table2[[#This Row],[Close Price]]-Table2[[#This Row],[50D EMA]])/Table2[[#This Row],[50D EMA]]</f>
        <v>-0.18312397867949909</v>
      </c>
      <c r="U174" s="1">
        <f>(Table2[[#This Row],[Close Price]]-Table2[[#This Row],[200D EMA]])/Table2[[#This Row],[200D EMA]]</f>
        <v>-5.922761965368871E-2</v>
      </c>
      <c r="V174">
        <v>0.222141376924747</v>
      </c>
      <c r="W174">
        <v>91.7</v>
      </c>
      <c r="X174">
        <v>95.5</v>
      </c>
      <c r="Y174">
        <v>91.7</v>
      </c>
      <c r="Z174">
        <v>108.39</v>
      </c>
      <c r="AA174">
        <v>91.7</v>
      </c>
      <c r="AB174">
        <v>121.13</v>
      </c>
      <c r="AC174" s="1">
        <f>(Table2[[#This Row],[Close Price]]/Table2[[#This Row],[Day Low]])-1</f>
        <v>6.21592148309702E-3</v>
      </c>
      <c r="AD174" s="1">
        <f>(Table2[[#This Row],[Day High]]/Table2[[#This Row],[Close Price]])-1</f>
        <v>3.5005960767313438E-2</v>
      </c>
      <c r="AE174" s="1">
        <f>(Table2[[#This Row],[Close Price]]/Table2[[#This Row],[Current Week Low]])-1</f>
        <v>6.21592148309702E-3</v>
      </c>
      <c r="AF174" s="1">
        <f>(Table2[[#This Row],[Current Week High]]/Table2[[#This Row],[Close Price]])-1</f>
        <v>0.17470467107402188</v>
      </c>
      <c r="AG174" s="1">
        <f>(Table2[[#This Row],[Close Price]]/Table2[[#This Row],[Current Month Low]])-1</f>
        <v>6.21592148309702E-3</v>
      </c>
      <c r="AH174" s="1">
        <f>(Table2[[#This Row],[Current Month High]]/Table2[[#This Row],[Close Price]])-1</f>
        <v>0.31277771756800687</v>
      </c>
      <c r="AI174">
        <v>51.5479932083378</v>
      </c>
      <c r="AJ174">
        <v>127.82716049382699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-0.14000000000000001</v>
      </c>
      <c r="AM174" t="s">
        <v>3155</v>
      </c>
      <c r="AN174">
        <v>-19.97</v>
      </c>
      <c r="AO174" t="s">
        <v>3155</v>
      </c>
      <c r="AP174">
        <v>0.116383004702965</v>
      </c>
      <c r="AQ174">
        <f>(Table2[[#This Row],[Sharpe Ratio]]-AVERAGE(Table2[Sharpe Ratio]))/_xlfn.STDEV.P(Table2[Sharpe Ratio])</f>
        <v>0.66802549477611373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86</v>
      </c>
      <c r="AT174">
        <f>_xlfn.RANK.AVG(Table2[[#This Row],[6M Return vs Nifty Z-Score]],Table2[6M Return vs Nifty Z-Score])</f>
        <v>411</v>
      </c>
      <c r="AU174">
        <f>_xlfn.RANK.AVG(Table2[[#This Row],[Sharpe Ratio Z-Score]],Table2[Sharpe Ratio Z-Score])</f>
        <v>171</v>
      </c>
      <c r="AV174">
        <f>(Table2[[#This Row],[Rank 1Y]]+Table2[[#This Row],[Rank 6M]]+Table2[[#This Row],[Rank Sharpe]])/3</f>
        <v>222.66666666666666</v>
      </c>
    </row>
    <row r="175" spans="1:48" x14ac:dyDescent="0.3">
      <c r="A175" t="s">
        <v>997</v>
      </c>
      <c r="B175" t="s">
        <v>998</v>
      </c>
      <c r="C175" t="s">
        <v>3121</v>
      </c>
      <c r="D175" t="s">
        <v>48</v>
      </c>
      <c r="E175">
        <v>13611.3591664</v>
      </c>
      <c r="F175">
        <v>740.5</v>
      </c>
      <c r="G175">
        <v>16.315724158113898</v>
      </c>
      <c r="H175">
        <f>(Table2[[#This Row],[1Y Return vs Nifty]]-AVERAGE(Table2[1Y Return vs Nifty]))/_xlfn.STDEV.P(Table2[1Y Return vs Nifty])</f>
        <v>-0.13540211896652821</v>
      </c>
      <c r="I175">
        <v>3.30496363730076</v>
      </c>
      <c r="J175">
        <f>(Table2[[#This Row],[1M Return vs Nifty]]-AVERAGE(Table2[1M Return vs Nifty]))/_xlfn.STDEV.P(Table2[1M Return vs Nifty])</f>
        <v>0.52574042177145786</v>
      </c>
      <c r="K175">
        <v>33.640401608167501</v>
      </c>
      <c r="L175">
        <f>(Table2[[#This Row],[6M Return vs Nifty]]-AVERAGE(Table2[6M Return vs Nifty]))/_xlfn.STDEV.P(Table2[6M Return vs Nifty])</f>
        <v>1.0801439113154989</v>
      </c>
      <c r="M175">
        <v>-7.2241706596532298</v>
      </c>
      <c r="N175">
        <f>(Table2[[#This Row],[1W Return vs Nifty]]-AVERAGE(Table2[1W Return vs Nifty]))/_xlfn.STDEV.P(Table2[1W Return vs Nifty])</f>
        <v>-0.50784714296196787</v>
      </c>
      <c r="O175">
        <v>765.27</v>
      </c>
      <c r="P175">
        <v>749.23094516242895</v>
      </c>
      <c r="Q175">
        <v>648.90788707021704</v>
      </c>
      <c r="R175">
        <v>36.249620386405702</v>
      </c>
      <c r="S175" s="1">
        <f>(Table2[[#This Row],[Close Price]]-Table2[[#This Row],[20D EMA]])/Table2[[#This Row],[20D EMA]]</f>
        <v>-3.2367661086936617E-2</v>
      </c>
      <c r="T175" s="1">
        <f>(Table2[[#This Row],[Close Price]]-Table2[[#This Row],[50D EMA]])/Table2[[#This Row],[50D EMA]]</f>
        <v>-1.1653209492750108E-2</v>
      </c>
      <c r="U175" s="1">
        <f>(Table2[[#This Row],[Close Price]]-Table2[[#This Row],[200D EMA]])/Table2[[#This Row],[200D EMA]]</f>
        <v>0.14114809629347586</v>
      </c>
      <c r="V175">
        <v>0.58795973027288095</v>
      </c>
      <c r="W175">
        <v>726.25</v>
      </c>
      <c r="X175">
        <v>743</v>
      </c>
      <c r="Y175">
        <v>718.1</v>
      </c>
      <c r="Z175">
        <v>813.75</v>
      </c>
      <c r="AA175">
        <v>710.75</v>
      </c>
      <c r="AB175">
        <v>824</v>
      </c>
      <c r="AC175" s="1">
        <f>(Table2[[#This Row],[Close Price]]/Table2[[#This Row],[Day Low]])-1</f>
        <v>1.9621342512908813E-2</v>
      </c>
      <c r="AD175" s="1">
        <f>(Table2[[#This Row],[Day High]]/Table2[[#This Row],[Close Price]])-1</f>
        <v>3.3760972316003723E-3</v>
      </c>
      <c r="AE175" s="1">
        <f>(Table2[[#This Row],[Close Price]]/Table2[[#This Row],[Current Week Low]])-1</f>
        <v>3.1193427099289739E-2</v>
      </c>
      <c r="AF175" s="1">
        <f>(Table2[[#This Row],[Current Week High]]/Table2[[#This Row],[Close Price]])-1</f>
        <v>9.891964888588789E-2</v>
      </c>
      <c r="AG175" s="1">
        <f>(Table2[[#This Row],[Close Price]]/Table2[[#This Row],[Current Month Low]])-1</f>
        <v>4.1857193105873991E-2</v>
      </c>
      <c r="AH175" s="1">
        <f>(Table2[[#This Row],[Current Month High]]/Table2[[#This Row],[Close Price]])-1</f>
        <v>0.11276164753544893</v>
      </c>
      <c r="AI175">
        <v>11.6407832545577</v>
      </c>
      <c r="AJ175">
        <v>65.290178571428498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0.16</v>
      </c>
      <c r="AM175" t="s">
        <v>3156</v>
      </c>
      <c r="AN175">
        <v>-1.1100000000000001</v>
      </c>
      <c r="AO175" t="s">
        <v>3155</v>
      </c>
      <c r="AP175">
        <v>9.2808340155379004E-2</v>
      </c>
      <c r="AQ175">
        <f>(Table2[[#This Row],[Sharpe Ratio]]-AVERAGE(Table2[Sharpe Ratio]))/_xlfn.STDEV.P(Table2[Sharpe Ratio])</f>
        <v>0.39011213642366627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1.352747207582127</v>
      </c>
      <c r="AS175">
        <f>_xlfn.RANK.AVG(Table2[[#This Row],[1Y Return vs Nifty Z-Score]],Table2[1Y Return vs Nifty Z-Score])</f>
        <v>343</v>
      </c>
      <c r="AT175">
        <f>_xlfn.RANK.AVG(Table2[[#This Row],[6M Return vs Nifty Z-Score]],Table2[6M Return vs Nifty Z-Score])</f>
        <v>84</v>
      </c>
      <c r="AU175">
        <f>_xlfn.RANK.AVG(Table2[[#This Row],[Sharpe Ratio Z-Score]],Table2[Sharpe Ratio Z-Score])</f>
        <v>242</v>
      </c>
      <c r="AV175">
        <f>(Table2[[#This Row],[Rank 1Y]]+Table2[[#This Row],[Rank 6M]]+Table2[[#This Row],[Rank Sharpe]])/3</f>
        <v>223</v>
      </c>
    </row>
    <row r="176" spans="1:48" x14ac:dyDescent="0.3">
      <c r="A176" t="s">
        <v>1497</v>
      </c>
      <c r="B176" t="s">
        <v>1498</v>
      </c>
      <c r="C176" t="s">
        <v>3121</v>
      </c>
      <c r="D176" t="s">
        <v>280</v>
      </c>
      <c r="E176">
        <v>6631.7934150000001</v>
      </c>
      <c r="F176">
        <v>2925</v>
      </c>
      <c r="G176">
        <v>13.7429869507157</v>
      </c>
      <c r="H176">
        <f>(Table2[[#This Row],[1Y Return vs Nifty]]-AVERAGE(Table2[1Y Return vs Nifty]))/_xlfn.STDEV.P(Table2[1Y Return vs Nifty])</f>
        <v>-0.17938163651220729</v>
      </c>
      <c r="I176">
        <v>0.25401854426760601</v>
      </c>
      <c r="J176">
        <f>(Table2[[#This Row],[1M Return vs Nifty]]-AVERAGE(Table2[1M Return vs Nifty]))/_xlfn.STDEV.P(Table2[1M Return vs Nifty])</f>
        <v>0.17475325838302824</v>
      </c>
      <c r="K176">
        <v>18.423013414738499</v>
      </c>
      <c r="L176">
        <f>(Table2[[#This Row],[6M Return vs Nifty]]-AVERAGE(Table2[6M Return vs Nifty]))/_xlfn.STDEV.P(Table2[6M Return vs Nifty])</f>
        <v>0.54270557112255413</v>
      </c>
      <c r="M176">
        <v>-5.1234679959975997</v>
      </c>
      <c r="N176">
        <f>(Table2[[#This Row],[1W Return vs Nifty]]-AVERAGE(Table2[1W Return vs Nifty]))/_xlfn.STDEV.P(Table2[1W Return vs Nifty])</f>
        <v>-8.657878602848039E-2</v>
      </c>
      <c r="O176">
        <v>3108.84</v>
      </c>
      <c r="P176">
        <v>3176.5706627621698</v>
      </c>
      <c r="Q176">
        <v>2772.5845321645402</v>
      </c>
      <c r="R176">
        <v>28.084929427261599</v>
      </c>
      <c r="S176" s="1">
        <f>(Table2[[#This Row],[Close Price]]-Table2[[#This Row],[20D EMA]])/Table2[[#This Row],[20D EMA]]</f>
        <v>-5.9134596827112411E-2</v>
      </c>
      <c r="T176" s="1">
        <f>(Table2[[#This Row],[Close Price]]-Table2[[#This Row],[50D EMA]])/Table2[[#This Row],[50D EMA]]</f>
        <v>-7.9195676554985855E-2</v>
      </c>
      <c r="U176" s="1">
        <f>(Table2[[#This Row],[Close Price]]-Table2[[#This Row],[200D EMA]])/Table2[[#This Row],[200D EMA]]</f>
        <v>5.4972342977211222E-2</v>
      </c>
      <c r="V176">
        <v>0.32854458911484302</v>
      </c>
      <c r="W176">
        <v>2900</v>
      </c>
      <c r="X176">
        <v>3030</v>
      </c>
      <c r="Y176">
        <v>2889</v>
      </c>
      <c r="Z176">
        <v>3165.9</v>
      </c>
      <c r="AA176">
        <v>2889</v>
      </c>
      <c r="AB176">
        <v>3418.4</v>
      </c>
      <c r="AC176" s="1">
        <f>(Table2[[#This Row],[Close Price]]/Table2[[#This Row],[Day Low]])-1</f>
        <v>8.6206896551723755E-3</v>
      </c>
      <c r="AD176" s="1">
        <f>(Table2[[#This Row],[Day High]]/Table2[[#This Row],[Close Price]])-1</f>
        <v>3.5897435897435992E-2</v>
      </c>
      <c r="AE176" s="1">
        <f>(Table2[[#This Row],[Close Price]]/Table2[[#This Row],[Current Week Low]])-1</f>
        <v>1.2461059190031154E-2</v>
      </c>
      <c r="AF176" s="1">
        <f>(Table2[[#This Row],[Current Week High]]/Table2[[#This Row],[Close Price]])-1</f>
        <v>8.2358974358974324E-2</v>
      </c>
      <c r="AG176" s="1">
        <f>(Table2[[#This Row],[Close Price]]/Table2[[#This Row],[Current Month Low]])-1</f>
        <v>1.2461059190031154E-2</v>
      </c>
      <c r="AH176" s="1">
        <f>(Table2[[#This Row],[Current Month High]]/Table2[[#This Row],[Close Price]])-1</f>
        <v>0.16868376068376079</v>
      </c>
      <c r="AI176">
        <v>34.461538461538403</v>
      </c>
      <c r="AJ176">
        <v>90.864600326264195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-0.1</v>
      </c>
      <c r="AM176" t="s">
        <v>3155</v>
      </c>
      <c r="AN176">
        <v>-4.63</v>
      </c>
      <c r="AO176" t="s">
        <v>3155</v>
      </c>
      <c r="AP176">
        <v>0.13214832071944799</v>
      </c>
      <c r="AQ176">
        <f>(Table2[[#This Row],[Sharpe Ratio]]-AVERAGE(Table2[Sharpe Ratio]))/_xlfn.STDEV.P(Table2[Sharpe Ratio])</f>
        <v>0.85387721329301869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370</v>
      </c>
      <c r="AT176">
        <f>_xlfn.RANK.AVG(Table2[[#This Row],[6M Return vs Nifty Z-Score]],Table2[6M Return vs Nifty Z-Score])</f>
        <v>163</v>
      </c>
      <c r="AU176">
        <f>_xlfn.RANK.AVG(Table2[[#This Row],[Sharpe Ratio Z-Score]],Table2[Sharpe Ratio Z-Score])</f>
        <v>138</v>
      </c>
      <c r="AV176">
        <f>(Table2[[#This Row],[Rank 1Y]]+Table2[[#This Row],[Rank 6M]]+Table2[[#This Row],[Rank Sharpe]])/3</f>
        <v>223.66666666666666</v>
      </c>
    </row>
    <row r="177" spans="1:48" x14ac:dyDescent="0.3">
      <c r="A177" t="s">
        <v>821</v>
      </c>
      <c r="B177" t="s">
        <v>822</v>
      </c>
      <c r="C177" t="s">
        <v>3117</v>
      </c>
      <c r="D177" t="s">
        <v>117</v>
      </c>
      <c r="E177">
        <v>18673.7867721</v>
      </c>
      <c r="F177">
        <v>1023.5</v>
      </c>
      <c r="G177">
        <v>50.841596898891297</v>
      </c>
      <c r="H177">
        <f>(Table2[[#This Row],[1Y Return vs Nifty]]-AVERAGE(Table2[1Y Return vs Nifty]))/_xlfn.STDEV.P(Table2[1Y Return vs Nifty])</f>
        <v>0.45479855198287211</v>
      </c>
      <c r="I177">
        <v>-0.962114243364947</v>
      </c>
      <c r="J177">
        <f>(Table2[[#This Row],[1M Return vs Nifty]]-AVERAGE(Table2[1M Return vs Nifty]))/_xlfn.STDEV.P(Table2[1M Return vs Nifty])</f>
        <v>3.4846775500225753E-2</v>
      </c>
      <c r="K177">
        <v>-10.2636210664175</v>
      </c>
      <c r="L177">
        <f>(Table2[[#This Row],[6M Return vs Nifty]]-AVERAGE(Table2[6M Return vs Nifty]))/_xlfn.STDEV.P(Table2[6M Return vs Nifty])</f>
        <v>-0.47043131053572518</v>
      </c>
      <c r="M177">
        <v>-0.96421091581277596</v>
      </c>
      <c r="N177">
        <f>(Table2[[#This Row],[1W Return vs Nifty]]-AVERAGE(Table2[1W Return vs Nifty]))/_xlfn.STDEV.P(Table2[1W Return vs Nifty])</f>
        <v>0.74750564988323076</v>
      </c>
      <c r="O177">
        <v>1078.5999999999999</v>
      </c>
      <c r="P177">
        <v>1048.7998319948799</v>
      </c>
      <c r="Q177">
        <v>913.75845248073495</v>
      </c>
      <c r="R177">
        <v>33.443442721251401</v>
      </c>
      <c r="S177" s="1">
        <f>(Table2[[#This Row],[Close Price]]-Table2[[#This Row],[20D EMA]])/Table2[[#This Row],[20D EMA]]</f>
        <v>-5.1084739477099864E-2</v>
      </c>
      <c r="T177" s="1">
        <f>(Table2[[#This Row],[Close Price]]-Table2[[#This Row],[50D EMA]])/Table2[[#This Row],[50D EMA]]</f>
        <v>-2.4122650693753574E-2</v>
      </c>
      <c r="U177" s="1">
        <f>(Table2[[#This Row],[Close Price]]-Table2[[#This Row],[200D EMA]])/Table2[[#This Row],[200D EMA]]</f>
        <v>0.12009907784856171</v>
      </c>
      <c r="V177">
        <v>0.95115449457901002</v>
      </c>
      <c r="W177">
        <v>1013</v>
      </c>
      <c r="X177">
        <v>1065</v>
      </c>
      <c r="Y177">
        <v>1013</v>
      </c>
      <c r="Z177">
        <v>1124</v>
      </c>
      <c r="AA177">
        <v>972.25</v>
      </c>
      <c r="AB177">
        <v>1177</v>
      </c>
      <c r="AC177" s="1">
        <f>(Table2[[#This Row],[Close Price]]/Table2[[#This Row],[Day Low]])-1</f>
        <v>1.036525172754188E-2</v>
      </c>
      <c r="AD177" s="1">
        <f>(Table2[[#This Row],[Day High]]/Table2[[#This Row],[Close Price]])-1</f>
        <v>4.0547142159257366E-2</v>
      </c>
      <c r="AE177" s="1">
        <f>(Table2[[#This Row],[Close Price]]/Table2[[#This Row],[Current Week Low]])-1</f>
        <v>1.036525172754188E-2</v>
      </c>
      <c r="AF177" s="1">
        <f>(Table2[[#This Row],[Current Week High]]/Table2[[#This Row],[Close Price]])-1</f>
        <v>9.819247679531018E-2</v>
      </c>
      <c r="AG177" s="1">
        <f>(Table2[[#This Row],[Close Price]]/Table2[[#This Row],[Current Month Low]])-1</f>
        <v>5.2712779634867646E-2</v>
      </c>
      <c r="AH177" s="1">
        <f>(Table2[[#This Row],[Current Month High]]/Table2[[#This Row],[Close Price]])-1</f>
        <v>0.14997557401074735</v>
      </c>
      <c r="AI177">
        <v>28.3829995114802</v>
      </c>
      <c r="AJ177">
        <v>93.277310924369701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</v>
      </c>
      <c r="AM177" t="s">
        <v>3156</v>
      </c>
      <c r="AN177">
        <v>-4.16</v>
      </c>
      <c r="AO177" t="s">
        <v>3155</v>
      </c>
      <c r="AP177">
        <v>0.240550842560874</v>
      </c>
      <c r="AQ177">
        <f>(Table2[[#This Row],[Sharpe Ratio]]-AVERAGE(Table2[Sharpe Ratio]))/_xlfn.STDEV.P(Table2[Sharpe Ratio])</f>
        <v>2.1317960926057737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2.8985157594363771</v>
      </c>
      <c r="AS177">
        <f>_xlfn.RANK.AVG(Table2[[#This Row],[1Y Return vs Nifty Z-Score]],Table2[1Y Return vs Nifty Z-Score])</f>
        <v>180</v>
      </c>
      <c r="AT177">
        <f>_xlfn.RANK.AVG(Table2[[#This Row],[6M Return vs Nifty Z-Score]],Table2[6M Return vs Nifty Z-Score])</f>
        <v>481</v>
      </c>
      <c r="AU177">
        <f>_xlfn.RANK.AVG(Table2[[#This Row],[Sharpe Ratio Z-Score]],Table2[Sharpe Ratio Z-Score])</f>
        <v>12</v>
      </c>
      <c r="AV177">
        <f>(Table2[[#This Row],[Rank 1Y]]+Table2[[#This Row],[Rank 6M]]+Table2[[#This Row],[Rank Sharpe]])/3</f>
        <v>224.33333333333334</v>
      </c>
    </row>
    <row r="178" spans="1:48" x14ac:dyDescent="0.3">
      <c r="A178" t="s">
        <v>1078</v>
      </c>
      <c r="B178" t="s">
        <v>1079</v>
      </c>
      <c r="C178" t="s">
        <v>3116</v>
      </c>
      <c r="D178" t="s">
        <v>192</v>
      </c>
      <c r="E178">
        <v>11616.994980625001</v>
      </c>
      <c r="F178">
        <v>493.75</v>
      </c>
      <c r="G178">
        <v>24.383233601139199</v>
      </c>
      <c r="H178">
        <f>(Table2[[#This Row],[1Y Return vs Nifty]]-AVERAGE(Table2[1Y Return vs Nifty]))/_xlfn.STDEV.P(Table2[1Y Return vs Nifty])</f>
        <v>2.5074864448524823E-3</v>
      </c>
      <c r="I178">
        <v>-7.36783241899463</v>
      </c>
      <c r="J178">
        <f>(Table2[[#This Row],[1M Return vs Nifty]]-AVERAGE(Table2[1M Return vs Nifty]))/_xlfn.STDEV.P(Table2[1M Return vs Nifty])</f>
        <v>-0.70208056451124412</v>
      </c>
      <c r="K178">
        <v>10.219568296172101</v>
      </c>
      <c r="L178">
        <f>(Table2[[#This Row],[6M Return vs Nifty]]-AVERAGE(Table2[6M Return vs Nifty]))/_xlfn.STDEV.P(Table2[6M Return vs Nifty])</f>
        <v>0.2529813508854693</v>
      </c>
      <c r="M178">
        <v>-6.8002480386313104</v>
      </c>
      <c r="N178">
        <f>(Table2[[#This Row],[1W Return vs Nifty]]-AVERAGE(Table2[1W Return vs Nifty]))/_xlfn.STDEV.P(Table2[1W Return vs Nifty])</f>
        <v>-0.42283502339142925</v>
      </c>
      <c r="O178">
        <v>546.01</v>
      </c>
      <c r="P178">
        <v>547.22834522852895</v>
      </c>
      <c r="Q178">
        <v>474.832469738687</v>
      </c>
      <c r="R178">
        <v>22.552627723631499</v>
      </c>
      <c r="S178" s="1">
        <f>(Table2[[#This Row],[Close Price]]-Table2[[#This Row],[20D EMA]])/Table2[[#This Row],[20D EMA]]</f>
        <v>-9.5712532737495637E-2</v>
      </c>
      <c r="T178" s="1">
        <f>(Table2[[#This Row],[Close Price]]-Table2[[#This Row],[50D EMA]])/Table2[[#This Row],[50D EMA]]</f>
        <v>-9.7725831811939071E-2</v>
      </c>
      <c r="U178" s="1">
        <f>(Table2[[#This Row],[Close Price]]-Table2[[#This Row],[200D EMA]])/Table2[[#This Row],[200D EMA]]</f>
        <v>3.9840431029756297E-2</v>
      </c>
      <c r="V178">
        <v>0.350035506510744</v>
      </c>
      <c r="W178">
        <v>490.1</v>
      </c>
      <c r="X178">
        <v>517.1</v>
      </c>
      <c r="Y178">
        <v>483.05</v>
      </c>
      <c r="Z178">
        <v>550</v>
      </c>
      <c r="AA178">
        <v>483.05</v>
      </c>
      <c r="AB178">
        <v>614.9</v>
      </c>
      <c r="AC178" s="1">
        <f>(Table2[[#This Row],[Close Price]]/Table2[[#This Row],[Day Low]])-1</f>
        <v>7.4474597021014777E-3</v>
      </c>
      <c r="AD178" s="1">
        <f>(Table2[[#This Row],[Day High]]/Table2[[#This Row],[Close Price]])-1</f>
        <v>4.729113924050643E-2</v>
      </c>
      <c r="AE178" s="1">
        <f>(Table2[[#This Row],[Close Price]]/Table2[[#This Row],[Current Week Low]])-1</f>
        <v>2.2150916054238579E-2</v>
      </c>
      <c r="AF178" s="1">
        <f>(Table2[[#This Row],[Current Week High]]/Table2[[#This Row],[Close Price]])-1</f>
        <v>0.11392405063291133</v>
      </c>
      <c r="AG178" s="1">
        <f>(Table2[[#This Row],[Close Price]]/Table2[[#This Row],[Current Month Low]])-1</f>
        <v>2.2150916054238579E-2</v>
      </c>
      <c r="AH178" s="1">
        <f>(Table2[[#This Row],[Current Month High]]/Table2[[#This Row],[Close Price]])-1</f>
        <v>0.24536708860759493</v>
      </c>
      <c r="AI178">
        <v>32.050632911392398</v>
      </c>
      <c r="AJ178">
        <v>57.747603833865803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-0.03</v>
      </c>
      <c r="AM178" t="s">
        <v>3155</v>
      </c>
      <c r="AN178">
        <v>-12.14</v>
      </c>
      <c r="AO178" t="s">
        <v>3155</v>
      </c>
      <c r="AP178">
        <v>0.12922535168209701</v>
      </c>
      <c r="AQ178">
        <f>(Table2[[#This Row],[Sharpe Ratio]]-AVERAGE(Table2[Sharpe Ratio]))/_xlfn.STDEV.P(Table2[Sharpe Ratio])</f>
        <v>0.81941936809693028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294</v>
      </c>
      <c r="AT178">
        <f>_xlfn.RANK.AVG(Table2[[#This Row],[6M Return vs Nifty Z-Score]],Table2[6M Return vs Nifty Z-Score])</f>
        <v>234</v>
      </c>
      <c r="AU178">
        <f>_xlfn.RANK.AVG(Table2[[#This Row],[Sharpe Ratio Z-Score]],Table2[Sharpe Ratio Z-Score])</f>
        <v>147</v>
      </c>
      <c r="AV178">
        <f>(Table2[[#This Row],[Rank 1Y]]+Table2[[#This Row],[Rank 6M]]+Table2[[#This Row],[Rank Sharpe]])/3</f>
        <v>225</v>
      </c>
    </row>
    <row r="179" spans="1:48" x14ac:dyDescent="0.3">
      <c r="A179" t="s">
        <v>565</v>
      </c>
      <c r="B179" t="s">
        <v>566</v>
      </c>
      <c r="C179" t="s">
        <v>3110</v>
      </c>
      <c r="D179" t="s">
        <v>220</v>
      </c>
      <c r="E179">
        <v>33947.419804159901</v>
      </c>
      <c r="F179">
        <v>6709.6</v>
      </c>
      <c r="G179">
        <v>95.480056789464001</v>
      </c>
      <c r="H179">
        <f>(Table2[[#This Row],[1Y Return vs Nifty]]-AVERAGE(Table2[1Y Return vs Nifty]))/_xlfn.STDEV.P(Table2[1Y Return vs Nifty])</f>
        <v>1.2178682989916974</v>
      </c>
      <c r="I179">
        <v>2.5591120524631199</v>
      </c>
      <c r="J179">
        <f>(Table2[[#This Row],[1M Return vs Nifty]]-AVERAGE(Table2[1M Return vs Nifty]))/_xlfn.STDEV.P(Table2[1M Return vs Nifty])</f>
        <v>0.43993608112019089</v>
      </c>
      <c r="K179">
        <v>-9.6884084374947594</v>
      </c>
      <c r="L179">
        <f>(Table2[[#This Row],[6M Return vs Nifty]]-AVERAGE(Table2[6M Return vs Nifty]))/_xlfn.STDEV.P(Table2[6M Return vs Nifty])</f>
        <v>-0.4501163053182235</v>
      </c>
      <c r="M179">
        <v>-1.00078024972507</v>
      </c>
      <c r="N179">
        <f>(Table2[[#This Row],[1W Return vs Nifty]]-AVERAGE(Table2[1W Return vs Nifty]))/_xlfn.STDEV.P(Table2[1W Return vs Nifty])</f>
        <v>0.74017214977495005</v>
      </c>
      <c r="O179">
        <v>6830.82</v>
      </c>
      <c r="P179">
        <v>6767.2406152038502</v>
      </c>
      <c r="Q179">
        <v>6127.9635920827996</v>
      </c>
      <c r="R179">
        <v>41.820431975358403</v>
      </c>
      <c r="S179" s="1">
        <f>(Table2[[#This Row],[Close Price]]-Table2[[#This Row],[20D EMA]])/Table2[[#This Row],[20D EMA]]</f>
        <v>-1.774603927493322E-2</v>
      </c>
      <c r="T179" s="1">
        <f>(Table2[[#This Row],[Close Price]]-Table2[[#This Row],[50D EMA]])/Table2[[#This Row],[50D EMA]]</f>
        <v>-8.5175950555606977E-3</v>
      </c>
      <c r="U179" s="1">
        <f>(Table2[[#This Row],[Close Price]]-Table2[[#This Row],[200D EMA]])/Table2[[#This Row],[200D EMA]]</f>
        <v>9.491512134123363E-2</v>
      </c>
      <c r="V179">
        <v>1.94402301386789</v>
      </c>
      <c r="W179">
        <v>6689.55</v>
      </c>
      <c r="X179">
        <v>6835</v>
      </c>
      <c r="Y179">
        <v>6689.55</v>
      </c>
      <c r="Z179">
        <v>7465.1</v>
      </c>
      <c r="AA179">
        <v>6351.5</v>
      </c>
      <c r="AB179">
        <v>7545</v>
      </c>
      <c r="AC179" s="1">
        <f>(Table2[[#This Row],[Close Price]]/Table2[[#This Row],[Day Low]])-1</f>
        <v>2.9972120695711535E-3</v>
      </c>
      <c r="AD179" s="1">
        <f>(Table2[[#This Row],[Day High]]/Table2[[#This Row],[Close Price]])-1</f>
        <v>1.8689638726600677E-2</v>
      </c>
      <c r="AE179" s="1">
        <f>(Table2[[#This Row],[Close Price]]/Table2[[#This Row],[Current Week Low]])-1</f>
        <v>2.9972120695711535E-3</v>
      </c>
      <c r="AF179" s="1">
        <f>(Table2[[#This Row],[Current Week High]]/Table2[[#This Row],[Close Price]])-1</f>
        <v>0.11259985692142593</v>
      </c>
      <c r="AG179" s="1">
        <f>(Table2[[#This Row],[Close Price]]/Table2[[#This Row],[Current Month Low]])-1</f>
        <v>5.6380382586790567E-2</v>
      </c>
      <c r="AH179" s="1">
        <f>(Table2[[#This Row],[Current Month High]]/Table2[[#This Row],[Close Price]])-1</f>
        <v>0.12450816740193149</v>
      </c>
      <c r="AI179">
        <v>45.416269226183303</v>
      </c>
      <c r="AJ179">
        <v>132.56845753899401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0.05</v>
      </c>
      <c r="AM179" t="s">
        <v>3156</v>
      </c>
      <c r="AN179">
        <v>2.94</v>
      </c>
      <c r="AO179" t="s">
        <v>3156</v>
      </c>
      <c r="AP179">
        <v>0.13752360923267101</v>
      </c>
      <c r="AQ179">
        <f>(Table2[[#This Row],[Sharpe Ratio]]-AVERAGE(Table2[Sharpe Ratio]))/_xlfn.STDEV.P(Table2[Sharpe Ratio])</f>
        <v>0.91724458294562794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2.8651048075142427</v>
      </c>
      <c r="AS179">
        <f>_xlfn.RANK.AVG(Table2[[#This Row],[1Y Return vs Nifty Z-Score]],Table2[1Y Return vs Nifty Z-Score])</f>
        <v>77</v>
      </c>
      <c r="AT179">
        <f>_xlfn.RANK.AVG(Table2[[#This Row],[6M Return vs Nifty Z-Score]],Table2[6M Return vs Nifty Z-Score])</f>
        <v>472</v>
      </c>
      <c r="AU179">
        <f>_xlfn.RANK.AVG(Table2[[#This Row],[Sharpe Ratio Z-Score]],Table2[Sharpe Ratio Z-Score])</f>
        <v>128</v>
      </c>
      <c r="AV179">
        <f>(Table2[[#This Row],[Rank 1Y]]+Table2[[#This Row],[Rank 6M]]+Table2[[#This Row],[Rank Sharpe]])/3</f>
        <v>225.66666666666666</v>
      </c>
    </row>
    <row r="180" spans="1:48" x14ac:dyDescent="0.3">
      <c r="A180" t="s">
        <v>510</v>
      </c>
      <c r="B180" t="s">
        <v>511</v>
      </c>
      <c r="C180" t="s">
        <v>3116</v>
      </c>
      <c r="D180" t="s">
        <v>512</v>
      </c>
      <c r="E180">
        <v>39686.5</v>
      </c>
      <c r="F180">
        <v>466.9</v>
      </c>
      <c r="G180">
        <v>60.106592494255104</v>
      </c>
      <c r="H180">
        <f>(Table2[[#This Row],[1Y Return vs Nifty]]-AVERAGE(Table2[1Y Return vs Nifty]))/_xlfn.STDEV.P(Table2[1Y Return vs Nifty])</f>
        <v>0.61317851989223182</v>
      </c>
      <c r="I180">
        <v>5.4637446925502999</v>
      </c>
      <c r="J180">
        <f>(Table2[[#This Row],[1M Return vs Nifty]]-AVERAGE(Table2[1M Return vs Nifty]))/_xlfn.STDEV.P(Table2[1M Return vs Nifty])</f>
        <v>0.77409115108774018</v>
      </c>
      <c r="K180">
        <v>-3.8866675205955601</v>
      </c>
      <c r="L180">
        <f>(Table2[[#This Row],[6M Return vs Nifty]]-AVERAGE(Table2[6M Return vs Nifty]))/_xlfn.STDEV.P(Table2[6M Return vs Nifty])</f>
        <v>-0.24521399429258958</v>
      </c>
      <c r="M180">
        <v>-7.2568563241166002</v>
      </c>
      <c r="N180">
        <f>(Table2[[#This Row],[1W Return vs Nifty]]-AVERAGE(Table2[1W Return vs Nifty]))/_xlfn.STDEV.P(Table2[1W Return vs Nifty])</f>
        <v>-0.51440182411793967</v>
      </c>
      <c r="O180">
        <v>491.49</v>
      </c>
      <c r="P180">
        <v>495.20757046099601</v>
      </c>
      <c r="Q180">
        <v>446.29272990108899</v>
      </c>
      <c r="R180">
        <v>33.130400225862601</v>
      </c>
      <c r="S180" s="1">
        <f>(Table2[[#This Row],[Close Price]]-Table2[[#This Row],[20D EMA]])/Table2[[#This Row],[20D EMA]]</f>
        <v>-5.0031536755580037E-2</v>
      </c>
      <c r="T180" s="1">
        <f>(Table2[[#This Row],[Close Price]]-Table2[[#This Row],[50D EMA]])/Table2[[#This Row],[50D EMA]]</f>
        <v>-5.7163040610716226E-2</v>
      </c>
      <c r="U180" s="1">
        <f>(Table2[[#This Row],[Close Price]]-Table2[[#This Row],[200D EMA]])/Table2[[#This Row],[200D EMA]]</f>
        <v>4.6174335180136451E-2</v>
      </c>
      <c r="V180">
        <v>1.2221671323188199</v>
      </c>
      <c r="W180">
        <v>464.25</v>
      </c>
      <c r="X180">
        <v>473</v>
      </c>
      <c r="Y180">
        <v>459.05</v>
      </c>
      <c r="Z180">
        <v>498.65</v>
      </c>
      <c r="AA180">
        <v>459.05</v>
      </c>
      <c r="AB180">
        <v>534.4</v>
      </c>
      <c r="AC180" s="1">
        <f>(Table2[[#This Row],[Close Price]]/Table2[[#This Row],[Day Low]])-1</f>
        <v>5.7081313947227041E-3</v>
      </c>
      <c r="AD180" s="1">
        <f>(Table2[[#This Row],[Day High]]/Table2[[#This Row],[Close Price]])-1</f>
        <v>1.3064896123367031E-2</v>
      </c>
      <c r="AE180" s="1">
        <f>(Table2[[#This Row],[Close Price]]/Table2[[#This Row],[Current Week Low]])-1</f>
        <v>1.7100533710924681E-2</v>
      </c>
      <c r="AF180" s="1">
        <f>(Table2[[#This Row],[Current Week High]]/Table2[[#This Row],[Close Price]])-1</f>
        <v>6.8001713428999855E-2</v>
      </c>
      <c r="AG180" s="1">
        <f>(Table2[[#This Row],[Close Price]]/Table2[[#This Row],[Current Month Low]])-1</f>
        <v>1.7100533710924681E-2</v>
      </c>
      <c r="AH180" s="1">
        <f>(Table2[[#This Row],[Current Month High]]/Table2[[#This Row],[Close Price]])-1</f>
        <v>0.14457057185692879</v>
      </c>
      <c r="AI180">
        <v>32.865710002141803</v>
      </c>
      <c r="AJ180">
        <v>93.1733553992552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-0.02</v>
      </c>
      <c r="AM180" t="s">
        <v>3155</v>
      </c>
      <c r="AN180">
        <v>-5.45</v>
      </c>
      <c r="AO180" t="s">
        <v>3155</v>
      </c>
      <c r="AP180">
        <v>0.138144943947932</v>
      </c>
      <c r="AQ180">
        <f>(Table2[[#This Row],[Sharpe Ratio]]-AVERAGE(Table2[Sharpe Ratio]))/_xlfn.STDEV.P(Table2[Sharpe Ratio])</f>
        <v>0.9245692775146892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149</v>
      </c>
      <c r="AT180">
        <f>_xlfn.RANK.AVG(Table2[[#This Row],[6M Return vs Nifty Z-Score]],Table2[6M Return vs Nifty Z-Score])</f>
        <v>404</v>
      </c>
      <c r="AU180">
        <f>_xlfn.RANK.AVG(Table2[[#This Row],[Sharpe Ratio Z-Score]],Table2[Sharpe Ratio Z-Score])</f>
        <v>126</v>
      </c>
      <c r="AV180">
        <f>(Table2[[#This Row],[Rank 1Y]]+Table2[[#This Row],[Rank 6M]]+Table2[[#This Row],[Rank Sharpe]])/3</f>
        <v>226.33333333333334</v>
      </c>
    </row>
    <row r="181" spans="1:48" x14ac:dyDescent="0.3">
      <c r="A181" t="s">
        <v>1042</v>
      </c>
      <c r="B181" t="s">
        <v>1043</v>
      </c>
      <c r="C181" t="s">
        <v>3115</v>
      </c>
      <c r="D181" t="s">
        <v>105</v>
      </c>
      <c r="E181">
        <v>12603.510782853</v>
      </c>
      <c r="F181">
        <v>18.39</v>
      </c>
      <c r="G181">
        <v>83.630009872399697</v>
      </c>
      <c r="H181">
        <f>(Table2[[#This Row],[1Y Return vs Nifty]]-AVERAGE(Table2[1Y Return vs Nifty]))/_xlfn.STDEV.P(Table2[1Y Return vs Nifty])</f>
        <v>1.0152983105733322</v>
      </c>
      <c r="I181">
        <v>9.0707809816334297</v>
      </c>
      <c r="J181">
        <f>(Table2[[#This Row],[1M Return vs Nifty]]-AVERAGE(Table2[1M Return vs Nifty]))/_xlfn.STDEV.P(Table2[1M Return vs Nifty])</f>
        <v>1.1890522194581232</v>
      </c>
      <c r="K181">
        <v>-7.0305669663608397</v>
      </c>
      <c r="L181">
        <f>(Table2[[#This Row],[6M Return vs Nifty]]-AVERAGE(Table2[6M Return vs Nifty]))/_xlfn.STDEV.P(Table2[6M Return vs Nifty])</f>
        <v>-0.35624829783984463</v>
      </c>
      <c r="M181">
        <v>-11.308724348432101</v>
      </c>
      <c r="N181">
        <f>(Table2[[#This Row],[1W Return vs Nifty]]-AVERAGE(Table2[1W Return vs Nifty]))/_xlfn.STDEV.P(Table2[1W Return vs Nifty])</f>
        <v>-1.3269507938728258</v>
      </c>
      <c r="O181">
        <v>19.46</v>
      </c>
      <c r="P181">
        <v>18.988283783955801</v>
      </c>
      <c r="Q181">
        <v>17.437274139519001</v>
      </c>
      <c r="R181">
        <v>34.411705812900401</v>
      </c>
      <c r="S181" s="1">
        <f>(Table2[[#This Row],[Close Price]]-Table2[[#This Row],[20D EMA]])/Table2[[#This Row],[20D EMA]]</f>
        <v>-5.4984583761562192E-2</v>
      </c>
      <c r="T181" s="1">
        <f>(Table2[[#This Row],[Close Price]]-Table2[[#This Row],[50D EMA]])/Table2[[#This Row],[50D EMA]]</f>
        <v>-3.1508049424736402E-2</v>
      </c>
      <c r="U181" s="1">
        <f>(Table2[[#This Row],[Close Price]]-Table2[[#This Row],[200D EMA]])/Table2[[#This Row],[200D EMA]]</f>
        <v>5.4637316180158414E-2</v>
      </c>
      <c r="V181">
        <v>1.81209390633599</v>
      </c>
      <c r="W181">
        <v>18.190000000000001</v>
      </c>
      <c r="X181">
        <v>18.75</v>
      </c>
      <c r="Y181">
        <v>17.88</v>
      </c>
      <c r="Z181">
        <v>20.399999999999999</v>
      </c>
      <c r="AA181">
        <v>17.16</v>
      </c>
      <c r="AB181">
        <v>23.77</v>
      </c>
      <c r="AC181" s="1">
        <f>(Table2[[#This Row],[Close Price]]/Table2[[#This Row],[Day Low]])-1</f>
        <v>1.0995052226498103E-2</v>
      </c>
      <c r="AD181" s="1">
        <f>(Table2[[#This Row],[Day High]]/Table2[[#This Row],[Close Price]])-1</f>
        <v>1.9575856443719397E-2</v>
      </c>
      <c r="AE181" s="1">
        <f>(Table2[[#This Row],[Close Price]]/Table2[[#This Row],[Current Week Low]])-1</f>
        <v>2.8523489932885893E-2</v>
      </c>
      <c r="AF181" s="1">
        <f>(Table2[[#This Row],[Current Week High]]/Table2[[#This Row],[Close Price]])-1</f>
        <v>0.10929853181076665</v>
      </c>
      <c r="AG181" s="1">
        <f>(Table2[[#This Row],[Close Price]]/Table2[[#This Row],[Current Month Low]])-1</f>
        <v>7.1678321678321666E-2</v>
      </c>
      <c r="AH181" s="1">
        <f>(Table2[[#This Row],[Current Month High]]/Table2[[#This Row],[Close Price]])-1</f>
        <v>0.29255029907558439</v>
      </c>
      <c r="AI181">
        <v>30.505709624796001</v>
      </c>
      <c r="AJ181">
        <v>120.23952095808301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0.09</v>
      </c>
      <c r="AM181" t="s">
        <v>3156</v>
      </c>
      <c r="AN181">
        <v>-8.14</v>
      </c>
      <c r="AO181" t="s">
        <v>3155</v>
      </c>
      <c r="AP181">
        <v>0.130138817943624</v>
      </c>
      <c r="AQ181">
        <f>(Table2[[#This Row],[Sharpe Ratio]]-AVERAGE(Table2[Sharpe Ratio]))/_xlfn.STDEV.P(Table2[Sharpe Ratio])</f>
        <v>0.83018789784504998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1.3513393361638348</v>
      </c>
      <c r="AS181">
        <f>_xlfn.RANK.AVG(Table2[[#This Row],[1Y Return vs Nifty Z-Score]],Table2[1Y Return vs Nifty Z-Score])</f>
        <v>96</v>
      </c>
      <c r="AT181">
        <f>_xlfn.RANK.AVG(Table2[[#This Row],[6M Return vs Nifty Z-Score]],Table2[6M Return vs Nifty Z-Score])</f>
        <v>443</v>
      </c>
      <c r="AU181">
        <f>_xlfn.RANK.AVG(Table2[[#This Row],[Sharpe Ratio Z-Score]],Table2[Sharpe Ratio Z-Score])</f>
        <v>140</v>
      </c>
      <c r="AV181">
        <f>(Table2[[#This Row],[Rank 1Y]]+Table2[[#This Row],[Rank 6M]]+Table2[[#This Row],[Rank Sharpe]])/3</f>
        <v>226.33333333333334</v>
      </c>
    </row>
    <row r="182" spans="1:48" x14ac:dyDescent="0.3">
      <c r="A182" t="s">
        <v>480</v>
      </c>
      <c r="B182" t="s">
        <v>481</v>
      </c>
      <c r="C182" t="s">
        <v>3114</v>
      </c>
      <c r="D182" t="s">
        <v>51</v>
      </c>
      <c r="E182">
        <v>44351.346731370002</v>
      </c>
      <c r="F182">
        <v>2618.0500000000002</v>
      </c>
      <c r="G182">
        <v>52.488909197849402</v>
      </c>
      <c r="H182">
        <f>(Table2[[#This Row],[1Y Return vs Nifty]]-AVERAGE(Table2[1Y Return vs Nifty]))/_xlfn.STDEV.P(Table2[1Y Return vs Nifty])</f>
        <v>0.48295844330286725</v>
      </c>
      <c r="I182">
        <v>2.4372390831726798</v>
      </c>
      <c r="J182">
        <f>(Table2[[#This Row],[1M Return vs Nifty]]-AVERAGE(Table2[1M Return vs Nifty]))/_xlfn.STDEV.P(Table2[1M Return vs Nifty])</f>
        <v>0.42591555748551274</v>
      </c>
      <c r="K182">
        <v>17.120197031826802</v>
      </c>
      <c r="L182">
        <f>(Table2[[#This Row],[6M Return vs Nifty]]-AVERAGE(Table2[6M Return vs Nifty]))/_xlfn.STDEV.P(Table2[6M Return vs Nifty])</f>
        <v>0.49669350482654001</v>
      </c>
      <c r="M182">
        <v>-0.97373088360475502</v>
      </c>
      <c r="N182">
        <f>(Table2[[#This Row],[1W Return vs Nifty]]-AVERAGE(Table2[1W Return vs Nifty]))/_xlfn.STDEV.P(Table2[1W Return vs Nifty])</f>
        <v>0.74559654524925667</v>
      </c>
      <c r="O182">
        <v>2689.39</v>
      </c>
      <c r="P182">
        <v>2718.7893914351598</v>
      </c>
      <c r="Q182">
        <v>2424.40638864222</v>
      </c>
      <c r="R182">
        <v>38.868844868078497</v>
      </c>
      <c r="S182" s="1">
        <f>(Table2[[#This Row],[Close Price]]-Table2[[#This Row],[20D EMA]])/Table2[[#This Row],[20D EMA]]</f>
        <v>-2.6526461390872908E-2</v>
      </c>
      <c r="T182" s="1">
        <f>(Table2[[#This Row],[Close Price]]-Table2[[#This Row],[50D EMA]])/Table2[[#This Row],[50D EMA]]</f>
        <v>-3.7053032409392554E-2</v>
      </c>
      <c r="U182" s="1">
        <f>(Table2[[#This Row],[Close Price]]-Table2[[#This Row],[200D EMA]])/Table2[[#This Row],[200D EMA]]</f>
        <v>7.987258747747715E-2</v>
      </c>
      <c r="V182">
        <v>0.91023899557162902</v>
      </c>
      <c r="W182">
        <v>2602.65</v>
      </c>
      <c r="X182">
        <v>2690</v>
      </c>
      <c r="Y182">
        <v>2562.15</v>
      </c>
      <c r="Z182">
        <v>2725.25</v>
      </c>
      <c r="AA182">
        <v>2562.15</v>
      </c>
      <c r="AB182">
        <v>2889.9</v>
      </c>
      <c r="AC182" s="1">
        <f>(Table2[[#This Row],[Close Price]]/Table2[[#This Row],[Day Low]])-1</f>
        <v>5.917046087641431E-3</v>
      </c>
      <c r="AD182" s="1">
        <f>(Table2[[#This Row],[Day High]]/Table2[[#This Row],[Close Price]])-1</f>
        <v>2.7482286434560077E-2</v>
      </c>
      <c r="AE182" s="1">
        <f>(Table2[[#This Row],[Close Price]]/Table2[[#This Row],[Current Week Low]])-1</f>
        <v>2.1817614113147199E-2</v>
      </c>
      <c r="AF182" s="1">
        <f>(Table2[[#This Row],[Current Week High]]/Table2[[#This Row],[Close Price]])-1</f>
        <v>4.0946505987280446E-2</v>
      </c>
      <c r="AG182" s="1">
        <f>(Table2[[#This Row],[Close Price]]/Table2[[#This Row],[Current Month Low]])-1</f>
        <v>2.1817614113147199E-2</v>
      </c>
      <c r="AH182" s="1">
        <f>(Table2[[#This Row],[Current Month High]]/Table2[[#This Row],[Close Price]])-1</f>
        <v>0.10383682511793135</v>
      </c>
      <c r="AI182">
        <v>17.950382918584399</v>
      </c>
      <c r="AJ182">
        <v>89.022056965452506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-0.1</v>
      </c>
      <c r="AM182" t="s">
        <v>3155</v>
      </c>
      <c r="AN182">
        <v>-3.2</v>
      </c>
      <c r="AO182" t="s">
        <v>3155</v>
      </c>
      <c r="AP182">
        <v>6.2153370469431E-2</v>
      </c>
      <c r="AQ182">
        <f>(Table2[[#This Row],[Sharpe Ratio]]-AVERAGE(Table2[Sharpe Ratio]))/_xlfn.STDEV.P(Table2[Sharpe Ratio])</f>
        <v>2.8731572198982459E-2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168</v>
      </c>
      <c r="AT182">
        <f>_xlfn.RANK.AVG(Table2[[#This Row],[6M Return vs Nifty Z-Score]],Table2[6M Return vs Nifty Z-Score])</f>
        <v>177</v>
      </c>
      <c r="AU182">
        <f>_xlfn.RANK.AVG(Table2[[#This Row],[Sharpe Ratio Z-Score]],Table2[Sharpe Ratio Z-Score])</f>
        <v>335</v>
      </c>
      <c r="AV182">
        <f>(Table2[[#This Row],[Rank 1Y]]+Table2[[#This Row],[Rank 6M]]+Table2[[#This Row],[Rank Sharpe]])/3</f>
        <v>226.66666666666666</v>
      </c>
    </row>
    <row r="183" spans="1:48" x14ac:dyDescent="0.3">
      <c r="A183" t="s">
        <v>894</v>
      </c>
      <c r="B183" t="s">
        <v>895</v>
      </c>
      <c r="C183" t="s">
        <v>3110</v>
      </c>
      <c r="D183" t="s">
        <v>450</v>
      </c>
      <c r="E183">
        <v>16764.240108149999</v>
      </c>
      <c r="F183">
        <v>977.7</v>
      </c>
      <c r="G183">
        <v>92.330307291568801</v>
      </c>
      <c r="H183">
        <f>(Table2[[#This Row],[1Y Return vs Nifty]]-AVERAGE(Table2[1Y Return vs Nifty]))/_xlfn.STDEV.P(Table2[1Y Return vs Nifty])</f>
        <v>1.1640250759416193</v>
      </c>
      <c r="I183">
        <v>-2.10655078885069</v>
      </c>
      <c r="J183">
        <f>(Table2[[#This Row],[1M Return vs Nifty]]-AVERAGE(Table2[1M Return vs Nifty]))/_xlfn.STDEV.P(Table2[1M Return vs Nifty])</f>
        <v>-9.6811620350731431E-2</v>
      </c>
      <c r="K183">
        <v>40.273233607944697</v>
      </c>
      <c r="L183">
        <f>(Table2[[#This Row],[6M Return vs Nifty]]-AVERAGE(Table2[6M Return vs Nifty]))/_xlfn.STDEV.P(Table2[6M Return vs Nifty])</f>
        <v>1.3143981851387947</v>
      </c>
      <c r="M183">
        <v>-9.0975781224555199</v>
      </c>
      <c r="N183">
        <f>(Table2[[#This Row],[1W Return vs Nifty]]-AVERAGE(Table2[1W Return vs Nifty]))/_xlfn.STDEV.P(Table2[1W Return vs Nifty])</f>
        <v>-0.88353442959028139</v>
      </c>
      <c r="O183">
        <v>1035.18</v>
      </c>
      <c r="P183">
        <v>1005.03302797871</v>
      </c>
      <c r="Q183">
        <v>803.95136798732699</v>
      </c>
      <c r="R183">
        <v>34.270177154103102</v>
      </c>
      <c r="S183" s="1">
        <f>(Table2[[#This Row],[Close Price]]-Table2[[#This Row],[20D EMA]])/Table2[[#This Row],[20D EMA]]</f>
        <v>-5.5526575088390442E-2</v>
      </c>
      <c r="T183" s="1">
        <f>(Table2[[#This Row],[Close Price]]-Table2[[#This Row],[50D EMA]])/Table2[[#This Row],[50D EMA]]</f>
        <v>-2.7196148999880428E-2</v>
      </c>
      <c r="U183" s="1">
        <f>(Table2[[#This Row],[Close Price]]-Table2[[#This Row],[200D EMA]])/Table2[[#This Row],[200D EMA]]</f>
        <v>0.2161183361720605</v>
      </c>
      <c r="V183">
        <v>0.50294829862605805</v>
      </c>
      <c r="W183">
        <v>958.45</v>
      </c>
      <c r="X183">
        <v>1001</v>
      </c>
      <c r="Y183">
        <v>956.3</v>
      </c>
      <c r="Z183">
        <v>1076.95</v>
      </c>
      <c r="AA183">
        <v>956.3</v>
      </c>
      <c r="AB183">
        <v>1164.1500000000001</v>
      </c>
      <c r="AC183" s="1">
        <f>(Table2[[#This Row],[Close Price]]/Table2[[#This Row],[Day Low]])-1</f>
        <v>2.008451145077994E-2</v>
      </c>
      <c r="AD183" s="1">
        <f>(Table2[[#This Row],[Day High]]/Table2[[#This Row],[Close Price]])-1</f>
        <v>2.3831441137363241E-2</v>
      </c>
      <c r="AE183" s="1">
        <f>(Table2[[#This Row],[Close Price]]/Table2[[#This Row],[Current Week Low]])-1</f>
        <v>2.2377914880267857E-2</v>
      </c>
      <c r="AF183" s="1">
        <f>(Table2[[#This Row],[Current Week High]]/Table2[[#This Row],[Close Price]])-1</f>
        <v>0.10151375677610708</v>
      </c>
      <c r="AG183" s="1">
        <f>(Table2[[#This Row],[Close Price]]/Table2[[#This Row],[Current Month Low]])-1</f>
        <v>2.2377914880267857E-2</v>
      </c>
      <c r="AH183" s="1">
        <f>(Table2[[#This Row],[Current Month High]]/Table2[[#This Row],[Close Price]])-1</f>
        <v>0.19070266953053094</v>
      </c>
      <c r="AI183">
        <v>21.611946404827599</v>
      </c>
      <c r="AJ183">
        <v>129.74973563623499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0.11</v>
      </c>
      <c r="AM183" t="s">
        <v>3156</v>
      </c>
      <c r="AN183">
        <v>-2.76</v>
      </c>
      <c r="AO183" t="s">
        <v>3155</v>
      </c>
      <c r="AQ183">
        <f>(Table2[[#This Row],[Sharpe Ratio]]-AVERAGE(Table2[Sharpe Ratio]))/_xlfn.STDEV.P(Table2[Sharpe Ratio])</f>
        <v>-0.70397246629187049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0.79410474484753069</v>
      </c>
      <c r="AS183">
        <f>_xlfn.RANK.AVG(Table2[[#This Row],[1Y Return vs Nifty Z-Score]],Table2[1Y Return vs Nifty Z-Score])</f>
        <v>84</v>
      </c>
      <c r="AT183">
        <f>_xlfn.RANK.AVG(Table2[[#This Row],[6M Return vs Nifty Z-Score]],Table2[6M Return vs Nifty Z-Score])</f>
        <v>65</v>
      </c>
      <c r="AU183">
        <f>_xlfn.RANK.AVG(Table2[[#This Row],[Sharpe Ratio Z-Score]],Table2[Sharpe Ratio Z-Score])</f>
        <v>532.5</v>
      </c>
      <c r="AV183">
        <f>(Table2[[#This Row],[Rank 1Y]]+Table2[[#This Row],[Rank 6M]]+Table2[[#This Row],[Rank Sharpe]])/3</f>
        <v>227.16666666666666</v>
      </c>
    </row>
    <row r="184" spans="1:48" x14ac:dyDescent="0.3">
      <c r="A184" t="s">
        <v>1201</v>
      </c>
      <c r="B184" t="s">
        <v>1202</v>
      </c>
      <c r="C184" t="s">
        <v>3114</v>
      </c>
      <c r="D184" t="s">
        <v>249</v>
      </c>
      <c r="E184">
        <v>9587.4855747500005</v>
      </c>
      <c r="F184">
        <v>934.25</v>
      </c>
      <c r="G184">
        <v>43.121706698228898</v>
      </c>
      <c r="H184">
        <f>(Table2[[#This Row],[1Y Return vs Nifty]]-AVERAGE(Table2[1Y Return vs Nifty]))/_xlfn.STDEV.P(Table2[1Y Return vs Nifty])</f>
        <v>0.32283130497667645</v>
      </c>
      <c r="I184">
        <v>9.0646842248782598</v>
      </c>
      <c r="J184">
        <f>(Table2[[#This Row],[1M Return vs Nifty]]-AVERAGE(Table2[1M Return vs Nifty]))/_xlfn.STDEV.P(Table2[1M Return vs Nifty])</f>
        <v>1.1883508356920722</v>
      </c>
      <c r="K184">
        <v>30.100730768419702</v>
      </c>
      <c r="L184">
        <f>(Table2[[#This Row],[6M Return vs Nifty]]-AVERAGE(Table2[6M Return vs Nifty]))/_xlfn.STDEV.P(Table2[6M Return vs Nifty])</f>
        <v>0.95513199752566236</v>
      </c>
      <c r="M184">
        <v>-8.4738785657101108</v>
      </c>
      <c r="N184">
        <f>(Table2[[#This Row],[1W Return vs Nifty]]-AVERAGE(Table2[1W Return vs Nifty]))/_xlfn.STDEV.P(Table2[1W Return vs Nifty])</f>
        <v>-0.75845966673304965</v>
      </c>
      <c r="O184">
        <v>965.82</v>
      </c>
      <c r="P184">
        <v>927.75304882981698</v>
      </c>
      <c r="Q184">
        <v>786.10884204574199</v>
      </c>
      <c r="R184">
        <v>36.587458226707298</v>
      </c>
      <c r="S184" s="1">
        <f>(Table2[[#This Row],[Close Price]]-Table2[[#This Row],[20D EMA]])/Table2[[#This Row],[20D EMA]]</f>
        <v>-3.2687250212254923E-2</v>
      </c>
      <c r="T184" s="1">
        <f>(Table2[[#This Row],[Close Price]]-Table2[[#This Row],[50D EMA]])/Table2[[#This Row],[50D EMA]]</f>
        <v>7.0028885147590571E-3</v>
      </c>
      <c r="U184" s="1">
        <f>(Table2[[#This Row],[Close Price]]-Table2[[#This Row],[200D EMA]])/Table2[[#This Row],[200D EMA]]</f>
        <v>0.18844866007198274</v>
      </c>
      <c r="V184">
        <v>0.785648538196973</v>
      </c>
      <c r="W184">
        <v>917.45</v>
      </c>
      <c r="X184">
        <v>969</v>
      </c>
      <c r="Y184">
        <v>917.45</v>
      </c>
      <c r="Z184">
        <v>1000.8</v>
      </c>
      <c r="AA184">
        <v>917.45</v>
      </c>
      <c r="AB184">
        <v>1107.6500000000001</v>
      </c>
      <c r="AC184" s="1">
        <f>(Table2[[#This Row],[Close Price]]/Table2[[#This Row],[Day Low]])-1</f>
        <v>1.8311624611695443E-2</v>
      </c>
      <c r="AD184" s="1">
        <f>(Table2[[#This Row],[Day High]]/Table2[[#This Row],[Close Price]])-1</f>
        <v>3.7195611453037181E-2</v>
      </c>
      <c r="AE184" s="1">
        <f>(Table2[[#This Row],[Close Price]]/Table2[[#This Row],[Current Week Low]])-1</f>
        <v>1.8311624611695443E-2</v>
      </c>
      <c r="AF184" s="1">
        <f>(Table2[[#This Row],[Current Week High]]/Table2[[#This Row],[Close Price]])-1</f>
        <v>7.1233609847471291E-2</v>
      </c>
      <c r="AG184" s="1">
        <f>(Table2[[#This Row],[Close Price]]/Table2[[#This Row],[Current Month Low]])-1</f>
        <v>1.8311624611695443E-2</v>
      </c>
      <c r="AH184" s="1">
        <f>(Table2[[#This Row],[Current Month High]]/Table2[[#This Row],[Close Price]])-1</f>
        <v>0.18560342520738571</v>
      </c>
      <c r="AI184">
        <v>18.560342520738502</v>
      </c>
      <c r="AJ184">
        <v>74.073038941680593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</v>
      </c>
      <c r="AM184" t="s">
        <v>3156</v>
      </c>
      <c r="AN184">
        <v>-1.43</v>
      </c>
      <c r="AO184" t="s">
        <v>3155</v>
      </c>
      <c r="AP184">
        <v>4.5724853078554999E-2</v>
      </c>
      <c r="AQ184">
        <f>(Table2[[#This Row],[Sharpe Ratio]]-AVERAGE(Table2[Sharpe Ratio]))/_xlfn.STDEV.P(Table2[Sharpe Ratio])</f>
        <v>-0.16493839208127092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1.5429160793800902</v>
      </c>
      <c r="AS184">
        <f>_xlfn.RANK.AVG(Table2[[#This Row],[1Y Return vs Nifty Z-Score]],Table2[1Y Return vs Nifty Z-Score])</f>
        <v>210</v>
      </c>
      <c r="AT184">
        <f>_xlfn.RANK.AVG(Table2[[#This Row],[6M Return vs Nifty Z-Score]],Table2[6M Return vs Nifty Z-Score])</f>
        <v>93</v>
      </c>
      <c r="AU184">
        <f>_xlfn.RANK.AVG(Table2[[#This Row],[Sharpe Ratio Z-Score]],Table2[Sharpe Ratio Z-Score])</f>
        <v>385</v>
      </c>
      <c r="AV184">
        <f>(Table2[[#This Row],[Rank 1Y]]+Table2[[#This Row],[Rank 6M]]+Table2[[#This Row],[Rank Sharpe]])/3</f>
        <v>229.33333333333334</v>
      </c>
    </row>
    <row r="185" spans="1:48" x14ac:dyDescent="0.3">
      <c r="A185" t="s">
        <v>738</v>
      </c>
      <c r="B185" t="s">
        <v>739</v>
      </c>
      <c r="C185" t="s">
        <v>3111</v>
      </c>
      <c r="D185" t="s">
        <v>740</v>
      </c>
      <c r="E185">
        <v>22655.208375300001</v>
      </c>
      <c r="F185">
        <v>1290.75</v>
      </c>
      <c r="G185">
        <v>26.1197285511189</v>
      </c>
      <c r="H185">
        <f>(Table2[[#This Row],[1Y Return vs Nifty]]-AVERAGE(Table2[1Y Return vs Nifty]))/_xlfn.STDEV.P(Table2[1Y Return vs Nifty])</f>
        <v>3.2191905786635298E-2</v>
      </c>
      <c r="I185">
        <v>12.1005566656001</v>
      </c>
      <c r="J185">
        <f>(Table2[[#This Row],[1M Return vs Nifty]]-AVERAGE(Table2[1M Return vs Nifty]))/_xlfn.STDEV.P(Table2[1M Return vs Nifty])</f>
        <v>1.5376040093434959</v>
      </c>
      <c r="K185">
        <v>11.8181682553067</v>
      </c>
      <c r="L185">
        <f>(Table2[[#This Row],[6M Return vs Nifty]]-AVERAGE(Table2[6M Return vs Nifty]))/_xlfn.STDEV.P(Table2[6M Return vs Nifty])</f>
        <v>0.30943971928280023</v>
      </c>
      <c r="M185">
        <v>16.622479036269599</v>
      </c>
      <c r="N185">
        <f>(Table2[[#This Row],[1W Return vs Nifty]]-AVERAGE(Table2[1W Return vs Nifty]))/_xlfn.STDEV.P(Table2[1W Return vs Nifty])</f>
        <v>4.2742855736635015</v>
      </c>
      <c r="O185">
        <v>1229.1600000000001</v>
      </c>
      <c r="P185">
        <v>1237.9661831083099</v>
      </c>
      <c r="Q185">
        <v>1120.74826065913</v>
      </c>
      <c r="R185">
        <v>59.916783777890998</v>
      </c>
      <c r="S185" s="1">
        <f>(Table2[[#This Row],[Close Price]]-Table2[[#This Row],[20D EMA]])/Table2[[#This Row],[20D EMA]]</f>
        <v>5.0107390412964879E-2</v>
      </c>
      <c r="T185" s="1">
        <f>(Table2[[#This Row],[Close Price]]-Table2[[#This Row],[50D EMA]])/Table2[[#This Row],[50D EMA]]</f>
        <v>4.2637527270057929E-2</v>
      </c>
      <c r="U185" s="1">
        <f>(Table2[[#This Row],[Close Price]]-Table2[[#This Row],[200D EMA]])/Table2[[#This Row],[200D EMA]]</f>
        <v>0.15168592743645148</v>
      </c>
      <c r="V185">
        <v>3.31271960923744</v>
      </c>
      <c r="W185">
        <v>1285</v>
      </c>
      <c r="X185">
        <v>1340</v>
      </c>
      <c r="Y185">
        <v>1258.7</v>
      </c>
      <c r="Z185">
        <v>1425.2</v>
      </c>
      <c r="AA185">
        <v>1102.8499999999999</v>
      </c>
      <c r="AB185">
        <v>1425.2</v>
      </c>
      <c r="AC185" s="1">
        <f>(Table2[[#This Row],[Close Price]]/Table2[[#This Row],[Day Low]])-1</f>
        <v>4.4747081712062098E-3</v>
      </c>
      <c r="AD185" s="1">
        <f>(Table2[[#This Row],[Day High]]/Table2[[#This Row],[Close Price]])-1</f>
        <v>3.8156110788301278E-2</v>
      </c>
      <c r="AE185" s="1">
        <f>(Table2[[#This Row],[Close Price]]/Table2[[#This Row],[Current Week Low]])-1</f>
        <v>2.5462779057757956E-2</v>
      </c>
      <c r="AF185" s="1">
        <f>(Table2[[#This Row],[Current Week High]]/Table2[[#This Row],[Close Price]])-1</f>
        <v>0.10416424559364712</v>
      </c>
      <c r="AG185" s="1">
        <f>(Table2[[#This Row],[Close Price]]/Table2[[#This Row],[Current Month Low]])-1</f>
        <v>0.17037675114476136</v>
      </c>
      <c r="AH185" s="1">
        <f>(Table2[[#This Row],[Current Month High]]/Table2[[#This Row],[Close Price]])-1</f>
        <v>0.10416424559364712</v>
      </c>
      <c r="AI185">
        <v>15.824133255859</v>
      </c>
      <c r="AJ185">
        <v>98.1957773512476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7.0000000000000007E-2</v>
      </c>
      <c r="AM185" t="s">
        <v>3156</v>
      </c>
      <c r="AN185">
        <v>8.39</v>
      </c>
      <c r="AO185" t="s">
        <v>3156</v>
      </c>
      <c r="AP185">
        <v>0.11097716000998099</v>
      </c>
      <c r="AQ185">
        <f>(Table2[[#This Row],[Sharpe Ratio]]-AVERAGE(Table2[Sharpe Ratio]))/_xlfn.STDEV.P(Table2[Sharpe Ratio])</f>
        <v>0.60429790915866399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282</v>
      </c>
      <c r="AT185">
        <f>_xlfn.RANK.AVG(Table2[[#This Row],[6M Return vs Nifty Z-Score]],Table2[6M Return vs Nifty Z-Score])</f>
        <v>221</v>
      </c>
      <c r="AU185">
        <f>_xlfn.RANK.AVG(Table2[[#This Row],[Sharpe Ratio Z-Score]],Table2[Sharpe Ratio Z-Score])</f>
        <v>186</v>
      </c>
      <c r="AV185">
        <f>(Table2[[#This Row],[Rank 1Y]]+Table2[[#This Row],[Rank 6M]]+Table2[[#This Row],[Rank Sharpe]])/3</f>
        <v>229.66666666666666</v>
      </c>
    </row>
    <row r="186" spans="1:48" x14ac:dyDescent="0.3">
      <c r="A186" t="s">
        <v>789</v>
      </c>
      <c r="B186" t="s">
        <v>790</v>
      </c>
      <c r="C186" t="s">
        <v>3113</v>
      </c>
      <c r="D186" t="s">
        <v>211</v>
      </c>
      <c r="E186">
        <v>19755.076544719999</v>
      </c>
      <c r="F186">
        <v>1216.0999999999999</v>
      </c>
      <c r="G186">
        <v>55.973964761874598</v>
      </c>
      <c r="H186">
        <f>(Table2[[#This Row],[1Y Return vs Nifty]]-AVERAGE(Table2[1Y Return vs Nifty]))/_xlfn.STDEV.P(Table2[1Y Return vs Nifty])</f>
        <v>0.54253353783058045</v>
      </c>
      <c r="I186">
        <v>-1.57101996109271</v>
      </c>
      <c r="J186">
        <f>(Table2[[#This Row],[1M Return vs Nifty]]-AVERAGE(Table2[1M Return vs Nifty]))/_xlfn.STDEV.P(Table2[1M Return vs Nifty])</f>
        <v>-3.5203023535584334E-2</v>
      </c>
      <c r="K186">
        <v>-5.4119467834309303</v>
      </c>
      <c r="L186">
        <f>(Table2[[#This Row],[6M Return vs Nifty]]-AVERAGE(Table2[6M Return vs Nifty]))/_xlfn.STDEV.P(Table2[6M Return vs Nifty])</f>
        <v>-0.29908286751374669</v>
      </c>
      <c r="M186">
        <v>-3.4525546375736398</v>
      </c>
      <c r="N186">
        <f>(Table2[[#This Row],[1W Return vs Nifty]]-AVERAGE(Table2[1W Return vs Nifty]))/_xlfn.STDEV.P(Table2[1W Return vs Nifty])</f>
        <v>0.24850096479001452</v>
      </c>
      <c r="O186">
        <v>1294.8</v>
      </c>
      <c r="P186">
        <v>1307.9807352364601</v>
      </c>
      <c r="Q186">
        <v>1152.10731979003</v>
      </c>
      <c r="R186">
        <v>18.793240262088201</v>
      </c>
      <c r="S186" s="1">
        <f>(Table2[[#This Row],[Close Price]]-Table2[[#This Row],[20D EMA]])/Table2[[#This Row],[20D EMA]]</f>
        <v>-6.0781587890021666E-2</v>
      </c>
      <c r="T186" s="1">
        <f>(Table2[[#This Row],[Close Price]]-Table2[[#This Row],[50D EMA]])/Table2[[#This Row],[50D EMA]]</f>
        <v>-7.024624504110126E-2</v>
      </c>
      <c r="U186" s="1">
        <f>(Table2[[#This Row],[Close Price]]-Table2[[#This Row],[200D EMA]])/Table2[[#This Row],[200D EMA]]</f>
        <v>5.5544027115141024E-2</v>
      </c>
      <c r="V186">
        <v>1.0083186483036899</v>
      </c>
      <c r="W186">
        <v>1210.0999999999999</v>
      </c>
      <c r="X186">
        <v>1241.95</v>
      </c>
      <c r="Y186">
        <v>1210.0999999999999</v>
      </c>
      <c r="Z186">
        <v>1303.5</v>
      </c>
      <c r="AA186">
        <v>1210.0999999999999</v>
      </c>
      <c r="AB186">
        <v>1426.95</v>
      </c>
      <c r="AC186" s="1">
        <f>(Table2[[#This Row],[Close Price]]/Table2[[#This Row],[Day Low]])-1</f>
        <v>4.9582679117428086E-3</v>
      </c>
      <c r="AD186" s="1">
        <f>(Table2[[#This Row],[Day High]]/Table2[[#This Row],[Close Price]])-1</f>
        <v>2.1256475618781412E-2</v>
      </c>
      <c r="AE186" s="1">
        <f>(Table2[[#This Row],[Close Price]]/Table2[[#This Row],[Current Week Low]])-1</f>
        <v>4.9582679117428086E-3</v>
      </c>
      <c r="AF186" s="1">
        <f>(Table2[[#This Row],[Current Week High]]/Table2[[#This Row],[Close Price]])-1</f>
        <v>7.1869089713017198E-2</v>
      </c>
      <c r="AG186" s="1">
        <f>(Table2[[#This Row],[Close Price]]/Table2[[#This Row],[Current Month Low]])-1</f>
        <v>4.9582679117428086E-3</v>
      </c>
      <c r="AH186" s="1">
        <f>(Table2[[#This Row],[Current Month High]]/Table2[[#This Row],[Close Price]])-1</f>
        <v>0.1733821231806596</v>
      </c>
      <c r="AI186">
        <v>19.151385576844</v>
      </c>
      <c r="AJ186">
        <v>102.261954261954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0.03</v>
      </c>
      <c r="AM186" t="s">
        <v>3156</v>
      </c>
      <c r="AN186">
        <v>-8.1199999999999992</v>
      </c>
      <c r="AO186" t="s">
        <v>3155</v>
      </c>
      <c r="AP186">
        <v>0.14567825909715901</v>
      </c>
      <c r="AQ186">
        <f>(Table2[[#This Row],[Sharpe Ratio]]-AVERAGE(Table2[Sharpe Ratio]))/_xlfn.STDEV.P(Table2[Sharpe Ratio])</f>
        <v>1.0133768577211031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161</v>
      </c>
      <c r="AT186">
        <f>_xlfn.RANK.AVG(Table2[[#This Row],[6M Return vs Nifty Z-Score]],Table2[6M Return vs Nifty Z-Score])</f>
        <v>421</v>
      </c>
      <c r="AU186">
        <f>_xlfn.RANK.AVG(Table2[[#This Row],[Sharpe Ratio Z-Score]],Table2[Sharpe Ratio Z-Score])</f>
        <v>108</v>
      </c>
      <c r="AV186">
        <f>(Table2[[#This Row],[Rank 1Y]]+Table2[[#This Row],[Rank 6M]]+Table2[[#This Row],[Rank Sharpe]])/3</f>
        <v>230</v>
      </c>
    </row>
    <row r="187" spans="1:48" x14ac:dyDescent="0.3">
      <c r="A187" t="s">
        <v>911</v>
      </c>
      <c r="B187" t="s">
        <v>912</v>
      </c>
      <c r="C187" t="s">
        <v>3121</v>
      </c>
      <c r="D187" t="s">
        <v>776</v>
      </c>
      <c r="E187">
        <v>16118.08728</v>
      </c>
      <c r="F187">
        <v>3870.4</v>
      </c>
      <c r="G187">
        <v>67.215934058098597</v>
      </c>
      <c r="H187">
        <f>(Table2[[#This Row],[1Y Return vs Nifty]]-AVERAGE(Table2[1Y Return vs Nifty]))/_xlfn.STDEV.P(Table2[1Y Return vs Nifty])</f>
        <v>0.73470877612912044</v>
      </c>
      <c r="I187">
        <v>7.6744475542731001</v>
      </c>
      <c r="J187">
        <f>(Table2[[#This Row],[1M Return vs Nifty]]-AVERAGE(Table2[1M Return vs Nifty]))/_xlfn.STDEV.P(Table2[1M Return vs Nifty])</f>
        <v>1.0284150746164213</v>
      </c>
      <c r="K187">
        <v>-1.7884675148609801</v>
      </c>
      <c r="L187">
        <f>(Table2[[#This Row],[6M Return vs Nifty]]-AVERAGE(Table2[6M Return vs Nifty]))/_xlfn.STDEV.P(Table2[6M Return vs Nifty])</f>
        <v>-0.17111105927239015</v>
      </c>
      <c r="M187">
        <v>1.0345289831022799</v>
      </c>
      <c r="N187">
        <f>(Table2[[#This Row],[1W Return vs Nifty]]-AVERAGE(Table2[1W Return vs Nifty]))/_xlfn.STDEV.P(Table2[1W Return vs Nifty])</f>
        <v>1.1483267121501282</v>
      </c>
      <c r="O187">
        <v>3823.55</v>
      </c>
      <c r="P187">
        <v>3880.7874852201498</v>
      </c>
      <c r="Q187">
        <v>3655.3524820990201</v>
      </c>
      <c r="R187">
        <v>53.083586086838501</v>
      </c>
      <c r="S187" s="1">
        <f>(Table2[[#This Row],[Close Price]]-Table2[[#This Row],[20D EMA]])/Table2[[#This Row],[20D EMA]]</f>
        <v>1.2253010945325655E-2</v>
      </c>
      <c r="T187" s="1">
        <f>(Table2[[#This Row],[Close Price]]-Table2[[#This Row],[50D EMA]])/Table2[[#This Row],[50D EMA]]</f>
        <v>-2.6766436605225479E-3</v>
      </c>
      <c r="U187" s="1">
        <f>(Table2[[#This Row],[Close Price]]-Table2[[#This Row],[200D EMA]])/Table2[[#This Row],[200D EMA]]</f>
        <v>5.8830856655851922E-2</v>
      </c>
      <c r="V187">
        <v>1.51039461339908</v>
      </c>
      <c r="W187">
        <v>3843</v>
      </c>
      <c r="X187">
        <v>3928.9</v>
      </c>
      <c r="Y187">
        <v>3725.1</v>
      </c>
      <c r="Z187">
        <v>4147.95</v>
      </c>
      <c r="AA187">
        <v>3424.4</v>
      </c>
      <c r="AB187">
        <v>4147.95</v>
      </c>
      <c r="AC187" s="1">
        <f>(Table2[[#This Row],[Close Price]]/Table2[[#This Row],[Day Low]])-1</f>
        <v>7.1298464741087475E-3</v>
      </c>
      <c r="AD187" s="1">
        <f>(Table2[[#This Row],[Day High]]/Table2[[#This Row],[Close Price]])-1</f>
        <v>1.5114716825134433E-2</v>
      </c>
      <c r="AE187" s="1">
        <f>(Table2[[#This Row],[Close Price]]/Table2[[#This Row],[Current Week Low]])-1</f>
        <v>3.900566427746921E-2</v>
      </c>
      <c r="AF187" s="1">
        <f>(Table2[[#This Row],[Current Week High]]/Table2[[#This Row],[Close Price]])-1</f>
        <v>7.1710934270359683E-2</v>
      </c>
      <c r="AG187" s="1">
        <f>(Table2[[#This Row],[Close Price]]/Table2[[#This Row],[Current Month Low]])-1</f>
        <v>0.13024179418292259</v>
      </c>
      <c r="AH187" s="1">
        <f>(Table2[[#This Row],[Current Month High]]/Table2[[#This Row],[Close Price]])-1</f>
        <v>7.1710934270359683E-2</v>
      </c>
      <c r="AI187">
        <v>41.794129805704799</v>
      </c>
      <c r="AJ187">
        <v>103.165271252723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0.01</v>
      </c>
      <c r="AM187" t="s">
        <v>3156</v>
      </c>
      <c r="AN187">
        <v>7.74</v>
      </c>
      <c r="AO187" t="s">
        <v>3156</v>
      </c>
      <c r="AP187">
        <v>0.11387577217037601</v>
      </c>
      <c r="AQ187">
        <f>(Table2[[#This Row],[Sharpe Ratio]]-AVERAGE(Table2[Sharpe Ratio]))/_xlfn.STDEV.P(Table2[Sharpe Ratio])</f>
        <v>0.6384686197717705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132</v>
      </c>
      <c r="AT187">
        <f>_xlfn.RANK.AVG(Table2[[#This Row],[6M Return vs Nifty Z-Score]],Table2[6M Return vs Nifty Z-Score])</f>
        <v>382</v>
      </c>
      <c r="AU187">
        <f>_xlfn.RANK.AVG(Table2[[#This Row],[Sharpe Ratio Z-Score]],Table2[Sharpe Ratio Z-Score])</f>
        <v>178</v>
      </c>
      <c r="AV187">
        <f>(Table2[[#This Row],[Rank 1Y]]+Table2[[#This Row],[Rank 6M]]+Table2[[#This Row],[Rank Sharpe]])/3</f>
        <v>230.66666666666666</v>
      </c>
    </row>
    <row r="188" spans="1:48" x14ac:dyDescent="0.3">
      <c r="A188" t="s">
        <v>1760</v>
      </c>
      <c r="B188" t="s">
        <v>1761</v>
      </c>
      <c r="C188" t="s">
        <v>3114</v>
      </c>
      <c r="D188" t="s">
        <v>51</v>
      </c>
      <c r="E188">
        <v>4364.17983</v>
      </c>
      <c r="F188">
        <v>542.25</v>
      </c>
      <c r="G188">
        <v>94.055903649065797</v>
      </c>
      <c r="H188">
        <f>(Table2[[#This Row],[1Y Return vs Nifty]]-AVERAGE(Table2[1Y Return vs Nifty]))/_xlfn.STDEV.P(Table2[1Y Return vs Nifty])</f>
        <v>1.1935231898815375</v>
      </c>
      <c r="I188">
        <v>-8.6595710099492997</v>
      </c>
      <c r="J188">
        <f>(Table2[[#This Row],[1M Return vs Nifty]]-AVERAGE(Table2[1M Return vs Nifty]))/_xlfn.STDEV.P(Table2[1M Return vs Nifty])</f>
        <v>-0.85068489859573804</v>
      </c>
      <c r="K188">
        <v>25.873248559737998</v>
      </c>
      <c r="L188">
        <f>(Table2[[#This Row],[6M Return vs Nifty]]-AVERAGE(Table2[6M Return vs Nifty]))/_xlfn.STDEV.P(Table2[6M Return vs Nifty])</f>
        <v>0.80582838559505698</v>
      </c>
      <c r="M188">
        <v>-6.1528589562720004</v>
      </c>
      <c r="N188">
        <f>(Table2[[#This Row],[1W Return vs Nifty]]-AVERAGE(Table2[1W Return vs Nifty]))/_xlfn.STDEV.P(Table2[1W Return vs Nifty])</f>
        <v>-0.2930096369906755</v>
      </c>
      <c r="O188">
        <v>559.24</v>
      </c>
      <c r="P188">
        <v>547.82245659562102</v>
      </c>
      <c r="Q188">
        <v>440.51184301146498</v>
      </c>
      <c r="R188">
        <v>43.3244231777959</v>
      </c>
      <c r="S188" s="1">
        <f>(Table2[[#This Row],[Close Price]]-Table2[[#This Row],[20D EMA]])/Table2[[#This Row],[20D EMA]]</f>
        <v>-3.0380516415134843E-2</v>
      </c>
      <c r="T188" s="1">
        <f>(Table2[[#This Row],[Close Price]]-Table2[[#This Row],[50D EMA]])/Table2[[#This Row],[50D EMA]]</f>
        <v>-1.0172011987698357E-2</v>
      </c>
      <c r="U188" s="1">
        <f>(Table2[[#This Row],[Close Price]]-Table2[[#This Row],[200D EMA]])/Table2[[#This Row],[200D EMA]]</f>
        <v>0.23095441950668993</v>
      </c>
      <c r="V188">
        <v>0.34695978767723201</v>
      </c>
      <c r="W188">
        <v>538.04999999999995</v>
      </c>
      <c r="X188">
        <v>559</v>
      </c>
      <c r="Y188">
        <v>511.4</v>
      </c>
      <c r="Z188">
        <v>561.95000000000005</v>
      </c>
      <c r="AA188">
        <v>511.4</v>
      </c>
      <c r="AB188">
        <v>593.04999999999995</v>
      </c>
      <c r="AC188" s="1">
        <f>(Table2[[#This Row],[Close Price]]/Table2[[#This Row],[Day Low]])-1</f>
        <v>7.8059659882911969E-3</v>
      </c>
      <c r="AD188" s="1">
        <f>(Table2[[#This Row],[Day High]]/Table2[[#This Row],[Close Price]])-1</f>
        <v>3.0889810972798415E-2</v>
      </c>
      <c r="AE188" s="1">
        <f>(Table2[[#This Row],[Close Price]]/Table2[[#This Row],[Current Week Low]])-1</f>
        <v>6.0324599139616852E-2</v>
      </c>
      <c r="AF188" s="1">
        <f>(Table2[[#This Row],[Current Week High]]/Table2[[#This Row],[Close Price]])-1</f>
        <v>3.6330106039649701E-2</v>
      </c>
      <c r="AG188" s="1">
        <f>(Table2[[#This Row],[Close Price]]/Table2[[#This Row],[Current Month Low]])-1</f>
        <v>6.0324599139616852E-2</v>
      </c>
      <c r="AH188" s="1">
        <f>(Table2[[#This Row],[Current Month High]]/Table2[[#This Row],[Close Price]])-1</f>
        <v>9.3683725218994818E-2</v>
      </c>
      <c r="AI188">
        <v>24.481327800829799</v>
      </c>
      <c r="AJ188">
        <v>130.84291187739399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0.34</v>
      </c>
      <c r="AM188" t="s">
        <v>3156</v>
      </c>
      <c r="AN188">
        <v>-4.4400000000000004</v>
      </c>
      <c r="AO188" t="s">
        <v>3155</v>
      </c>
      <c r="AP188">
        <v>8.7741613495600005E-4</v>
      </c>
      <c r="AQ188">
        <f>(Table2[[#This Row],[Sharpe Ratio]]-AVERAGE(Table2[Sharpe Ratio]))/_xlfn.STDEV.P(Table2[Sharpe Ratio])</f>
        <v>-0.69362891869881627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0.16202812119136467</v>
      </c>
      <c r="AS188">
        <f>_xlfn.RANK.AVG(Table2[[#This Row],[1Y Return vs Nifty Z-Score]],Table2[1Y Return vs Nifty Z-Score])</f>
        <v>79</v>
      </c>
      <c r="AT188">
        <f>_xlfn.RANK.AVG(Table2[[#This Row],[6M Return vs Nifty Z-Score]],Table2[6M Return vs Nifty Z-Score])</f>
        <v>111</v>
      </c>
      <c r="AU188">
        <f>_xlfn.RANK.AVG(Table2[[#This Row],[Sharpe Ratio Z-Score]],Table2[Sharpe Ratio Z-Score])</f>
        <v>502</v>
      </c>
      <c r="AV188">
        <f>(Table2[[#This Row],[Rank 1Y]]+Table2[[#This Row],[Rank 6M]]+Table2[[#This Row],[Rank Sharpe]])/3</f>
        <v>230.66666666666666</v>
      </c>
    </row>
    <row r="189" spans="1:48" x14ac:dyDescent="0.3">
      <c r="A189" t="s">
        <v>800</v>
      </c>
      <c r="B189" t="s">
        <v>801</v>
      </c>
      <c r="C189" t="s">
        <v>3121</v>
      </c>
      <c r="D189" t="s">
        <v>554</v>
      </c>
      <c r="E189">
        <v>19276.475043800001</v>
      </c>
      <c r="F189">
        <v>1260.4000000000001</v>
      </c>
      <c r="G189">
        <v>17.7021152904424</v>
      </c>
      <c r="H189">
        <f>(Table2[[#This Row],[1Y Return vs Nifty]]-AVERAGE(Table2[1Y Return vs Nifty]))/_xlfn.STDEV.P(Table2[1Y Return vs Nifty])</f>
        <v>-0.11170253046830111</v>
      </c>
      <c r="I189">
        <v>-10.776764743810601</v>
      </c>
      <c r="J189">
        <f>(Table2[[#This Row],[1M Return vs Nifty]]-AVERAGE(Table2[1M Return vs Nifty]))/_xlfn.STDEV.P(Table2[1M Return vs Nifty])</f>
        <v>-1.0942513346776674</v>
      </c>
      <c r="K189">
        <v>15.6558496609274</v>
      </c>
      <c r="L189">
        <f>(Table2[[#This Row],[6M Return vs Nifty]]-AVERAGE(Table2[6M Return vs Nifty]))/_xlfn.STDEV.P(Table2[6M Return vs Nifty])</f>
        <v>0.44497658662227763</v>
      </c>
      <c r="M189">
        <v>-3.6063865169009399</v>
      </c>
      <c r="N189">
        <f>(Table2[[#This Row],[1W Return vs Nifty]]-AVERAGE(Table2[1W Return vs Nifty]))/_xlfn.STDEV.P(Table2[1W Return vs Nifty])</f>
        <v>0.21765199974161026</v>
      </c>
      <c r="O189">
        <v>1328.93</v>
      </c>
      <c r="P189">
        <v>1381.72379684404</v>
      </c>
      <c r="Q189">
        <v>1286.18237943135</v>
      </c>
      <c r="R189">
        <v>30.492603402580901</v>
      </c>
      <c r="S189" s="1">
        <f>(Table2[[#This Row],[Close Price]]-Table2[[#This Row],[20D EMA]])/Table2[[#This Row],[20D EMA]]</f>
        <v>-5.1567802668312075E-2</v>
      </c>
      <c r="T189" s="1">
        <f>(Table2[[#This Row],[Close Price]]-Table2[[#This Row],[50D EMA]])/Table2[[#This Row],[50D EMA]]</f>
        <v>-8.7806113726312335E-2</v>
      </c>
      <c r="U189" s="1">
        <f>(Table2[[#This Row],[Close Price]]-Table2[[#This Row],[200D EMA]])/Table2[[#This Row],[200D EMA]]</f>
        <v>-2.0045663697203561E-2</v>
      </c>
      <c r="V189">
        <v>0.65863517510495295</v>
      </c>
      <c r="W189">
        <v>1249.8</v>
      </c>
      <c r="X189">
        <v>1292.45</v>
      </c>
      <c r="Y189">
        <v>1225.1500000000001</v>
      </c>
      <c r="Z189">
        <v>1333.05</v>
      </c>
      <c r="AA189">
        <v>1225.1500000000001</v>
      </c>
      <c r="AB189">
        <v>1445</v>
      </c>
      <c r="AC189" s="1">
        <f>(Table2[[#This Row],[Close Price]]/Table2[[#This Row],[Day Low]])-1</f>
        <v>8.4813570171229369E-3</v>
      </c>
      <c r="AD189" s="1">
        <f>(Table2[[#This Row],[Day High]]/Table2[[#This Row],[Close Price]])-1</f>
        <v>2.5428435417327755E-2</v>
      </c>
      <c r="AE189" s="1">
        <f>(Table2[[#This Row],[Close Price]]/Table2[[#This Row],[Current Week Low]])-1</f>
        <v>2.8771987103620056E-2</v>
      </c>
      <c r="AF189" s="1">
        <f>(Table2[[#This Row],[Current Week High]]/Table2[[#This Row],[Close Price]])-1</f>
        <v>5.7640431609012888E-2</v>
      </c>
      <c r="AG189" s="1">
        <f>(Table2[[#This Row],[Close Price]]/Table2[[#This Row],[Current Month Low]])-1</f>
        <v>2.8771987103620056E-2</v>
      </c>
      <c r="AH189" s="1">
        <f>(Table2[[#This Row],[Current Month High]]/Table2[[#This Row],[Close Price]])-1</f>
        <v>0.1464614408124405</v>
      </c>
      <c r="AI189">
        <v>34.8778165661694</v>
      </c>
      <c r="AJ189">
        <v>51.627067669172902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-0.16</v>
      </c>
      <c r="AM189" t="s">
        <v>3155</v>
      </c>
      <c r="AN189">
        <v>-5.51</v>
      </c>
      <c r="AO189" t="s">
        <v>3155</v>
      </c>
      <c r="AP189">
        <v>0.116830992655095</v>
      </c>
      <c r="AQ189">
        <f>(Table2[[#This Row],[Sharpe Ratio]]-AVERAGE(Table2[Sharpe Ratio]))/_xlfn.STDEV.P(Table2[Sharpe Ratio])</f>
        <v>0.67330666584120236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334</v>
      </c>
      <c r="AT189">
        <f>_xlfn.RANK.AVG(Table2[[#This Row],[6M Return vs Nifty Z-Score]],Table2[6M Return vs Nifty Z-Score])</f>
        <v>190</v>
      </c>
      <c r="AU189">
        <f>_xlfn.RANK.AVG(Table2[[#This Row],[Sharpe Ratio Z-Score]],Table2[Sharpe Ratio Z-Score])</f>
        <v>170</v>
      </c>
      <c r="AV189">
        <f>(Table2[[#This Row],[Rank 1Y]]+Table2[[#This Row],[Rank 6M]]+Table2[[#This Row],[Rank Sharpe]])/3</f>
        <v>231.33333333333334</v>
      </c>
    </row>
    <row r="190" spans="1:48" x14ac:dyDescent="0.3">
      <c r="A190" t="s">
        <v>1639</v>
      </c>
      <c r="B190" t="s">
        <v>1640</v>
      </c>
      <c r="C190" t="s">
        <v>3112</v>
      </c>
      <c r="D190" t="s">
        <v>238</v>
      </c>
      <c r="E190">
        <v>5350.6802510199996</v>
      </c>
      <c r="F190">
        <v>277.3</v>
      </c>
      <c r="G190">
        <v>17.998586513376601</v>
      </c>
      <c r="H190">
        <f>(Table2[[#This Row],[1Y Return vs Nifty]]-AVERAGE(Table2[1Y Return vs Nifty]))/_xlfn.STDEV.P(Table2[1Y Return vs Nifty])</f>
        <v>-0.10663451912484578</v>
      </c>
      <c r="I190">
        <v>-3.61430834272198</v>
      </c>
      <c r="J190">
        <f>(Table2[[#This Row],[1M Return vs Nifty]]-AVERAGE(Table2[1M Return vs Nifty]))/_xlfn.STDEV.P(Table2[1M Return vs Nifty])</f>
        <v>-0.27026723189851048</v>
      </c>
      <c r="K190">
        <v>8.7103788569237093</v>
      </c>
      <c r="L190">
        <f>(Table2[[#This Row],[6M Return vs Nifty]]-AVERAGE(Table2[6M Return vs Nifty]))/_xlfn.STDEV.P(Table2[6M Return vs Nifty])</f>
        <v>0.1996807281401933</v>
      </c>
      <c r="M190">
        <v>-6.7815467489924801</v>
      </c>
      <c r="N190">
        <f>(Table2[[#This Row],[1W Return vs Nifty]]-AVERAGE(Table2[1W Return vs Nifty]))/_xlfn.STDEV.P(Table2[1W Return vs Nifty])</f>
        <v>-0.41908472512457329</v>
      </c>
      <c r="O190">
        <v>294.49</v>
      </c>
      <c r="P190">
        <v>287.30728387227703</v>
      </c>
      <c r="Q190">
        <v>252.47633492409699</v>
      </c>
      <c r="R190">
        <v>31.710079110794702</v>
      </c>
      <c r="S190" s="1">
        <f>(Table2[[#This Row],[Close Price]]-Table2[[#This Row],[20D EMA]])/Table2[[#This Row],[20D EMA]]</f>
        <v>-5.8372100920234975E-2</v>
      </c>
      <c r="T190" s="1">
        <f>(Table2[[#This Row],[Close Price]]-Table2[[#This Row],[50D EMA]])/Table2[[#This Row],[50D EMA]]</f>
        <v>-3.4831291909486604E-2</v>
      </c>
      <c r="U190" s="1">
        <f>(Table2[[#This Row],[Close Price]]-Table2[[#This Row],[200D EMA]])/Table2[[#This Row],[200D EMA]]</f>
        <v>9.832075977879616E-2</v>
      </c>
      <c r="V190">
        <v>0.43184986895723398</v>
      </c>
      <c r="W190">
        <v>275.55</v>
      </c>
      <c r="X190">
        <v>287.25</v>
      </c>
      <c r="Y190">
        <v>275.55</v>
      </c>
      <c r="Z190">
        <v>302.60000000000002</v>
      </c>
      <c r="AA190">
        <v>265.60000000000002</v>
      </c>
      <c r="AB190">
        <v>318</v>
      </c>
      <c r="AC190" s="1">
        <f>(Table2[[#This Row],[Close Price]]/Table2[[#This Row],[Day Low]])-1</f>
        <v>6.3509344946470758E-3</v>
      </c>
      <c r="AD190" s="1">
        <f>(Table2[[#This Row],[Day High]]/Table2[[#This Row],[Close Price]])-1</f>
        <v>3.58817165524703E-2</v>
      </c>
      <c r="AE190" s="1">
        <f>(Table2[[#This Row],[Close Price]]/Table2[[#This Row],[Current Week Low]])-1</f>
        <v>6.3509344946470758E-3</v>
      </c>
      <c r="AF190" s="1">
        <f>(Table2[[#This Row],[Current Week High]]/Table2[[#This Row],[Close Price]])-1</f>
        <v>9.1236927515326416E-2</v>
      </c>
      <c r="AG190" s="1">
        <f>(Table2[[#This Row],[Close Price]]/Table2[[#This Row],[Current Month Low]])-1</f>
        <v>4.4051204819277157E-2</v>
      </c>
      <c r="AH190" s="1">
        <f>(Table2[[#This Row],[Current Month High]]/Table2[[#This Row],[Close Price]])-1</f>
        <v>0.14677244861161198</v>
      </c>
      <c r="AI190">
        <v>18.968626036783199</v>
      </c>
      <c r="AJ190">
        <v>56.6666666666666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0.17</v>
      </c>
      <c r="AM190" t="s">
        <v>3156</v>
      </c>
      <c r="AN190">
        <v>-8.65</v>
      </c>
      <c r="AO190" t="s">
        <v>3155</v>
      </c>
      <c r="AP190">
        <v>0.14617848560595201</v>
      </c>
      <c r="AQ190">
        <f>(Table2[[#This Row],[Sharpe Ratio]]-AVERAGE(Table2[Sharpe Ratio]))/_xlfn.STDEV.P(Table2[Sharpe Ratio])</f>
        <v>1.0192738506015306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0.42296810259379436</v>
      </c>
      <c r="AS190">
        <f>_xlfn.RANK.AVG(Table2[[#This Row],[1Y Return vs Nifty Z-Score]],Table2[1Y Return vs Nifty Z-Score])</f>
        <v>331</v>
      </c>
      <c r="AT190">
        <f>_xlfn.RANK.AVG(Table2[[#This Row],[6M Return vs Nifty Z-Score]],Table2[6M Return vs Nifty Z-Score])</f>
        <v>258</v>
      </c>
      <c r="AU190">
        <f>_xlfn.RANK.AVG(Table2[[#This Row],[Sharpe Ratio Z-Score]],Table2[Sharpe Ratio Z-Score])</f>
        <v>106</v>
      </c>
      <c r="AV190">
        <f>(Table2[[#This Row],[Rank 1Y]]+Table2[[#This Row],[Rank 6M]]+Table2[[#This Row],[Rank Sharpe]])/3</f>
        <v>231.66666666666666</v>
      </c>
    </row>
    <row r="191" spans="1:48" x14ac:dyDescent="0.3">
      <c r="A191" t="s">
        <v>1831</v>
      </c>
      <c r="B191" t="s">
        <v>1832</v>
      </c>
      <c r="C191" t="s">
        <v>3109</v>
      </c>
      <c r="D191" t="s">
        <v>287</v>
      </c>
      <c r="E191">
        <v>4026.6258895800001</v>
      </c>
      <c r="F191">
        <v>1474.95</v>
      </c>
      <c r="G191">
        <v>31.919045417859799</v>
      </c>
      <c r="H191">
        <f>(Table2[[#This Row],[1Y Return vs Nifty]]-AVERAGE(Table2[1Y Return vs Nifty]))/_xlfn.STDEV.P(Table2[1Y Return vs Nifty])</f>
        <v>0.131328015436838</v>
      </c>
      <c r="I191">
        <v>7.8215083889860804</v>
      </c>
      <c r="J191">
        <f>(Table2[[#This Row],[1M Return vs Nifty]]-AVERAGE(Table2[1M Return vs Nifty]))/_xlfn.STDEV.P(Table2[1M Return vs Nifty])</f>
        <v>1.0453332634554504</v>
      </c>
      <c r="K191">
        <v>9.1904328077249495</v>
      </c>
      <c r="L191">
        <f>(Table2[[#This Row],[6M Return vs Nifty]]-AVERAGE(Table2[6M Return vs Nifty]))/_xlfn.STDEV.P(Table2[6M Return vs Nifty])</f>
        <v>0.21663497779474902</v>
      </c>
      <c r="M191">
        <v>2.7802538918706099</v>
      </c>
      <c r="N191">
        <f>(Table2[[#This Row],[1W Return vs Nifty]]-AVERAGE(Table2[1W Return vs Nifty]))/_xlfn.STDEV.P(Table2[1W Return vs Nifty])</f>
        <v>1.498408937825477</v>
      </c>
      <c r="O191">
        <v>1400.12</v>
      </c>
      <c r="P191">
        <v>1385.0050054429701</v>
      </c>
      <c r="Q191">
        <v>1270.51952503443</v>
      </c>
      <c r="R191">
        <v>89.647363687363097</v>
      </c>
      <c r="S191" s="1">
        <f>(Table2[[#This Row],[Close Price]]-Table2[[#This Row],[20D EMA]])/Table2[[#This Row],[20D EMA]]</f>
        <v>5.3445418964088907E-2</v>
      </c>
      <c r="T191" s="1">
        <f>(Table2[[#This Row],[Close Price]]-Table2[[#This Row],[50D EMA]])/Table2[[#This Row],[50D EMA]]</f>
        <v>6.4941999634335348E-2</v>
      </c>
      <c r="U191" s="1">
        <f>(Table2[[#This Row],[Close Price]]-Table2[[#This Row],[200D EMA]])/Table2[[#This Row],[200D EMA]]</f>
        <v>0.16090305653510534</v>
      </c>
      <c r="V191">
        <v>2.6039600235511098</v>
      </c>
      <c r="W191">
        <v>1421.6</v>
      </c>
      <c r="X191">
        <v>1552.8</v>
      </c>
      <c r="Y191">
        <v>1366.6</v>
      </c>
      <c r="Z191">
        <v>1552.8</v>
      </c>
      <c r="AA191">
        <v>1365.6</v>
      </c>
      <c r="AB191">
        <v>1552.8</v>
      </c>
      <c r="AC191" s="1">
        <f>(Table2[[#This Row],[Close Price]]/Table2[[#This Row],[Day Low]])-1</f>
        <v>3.7528137310073317E-2</v>
      </c>
      <c r="AD191" s="1">
        <f>(Table2[[#This Row],[Day High]]/Table2[[#This Row],[Close Price]])-1</f>
        <v>5.2781450218651438E-2</v>
      </c>
      <c r="AE191" s="1">
        <f>(Table2[[#This Row],[Close Price]]/Table2[[#This Row],[Current Week Low]])-1</f>
        <v>7.9284355334406698E-2</v>
      </c>
      <c r="AF191" s="1">
        <f>(Table2[[#This Row],[Current Week High]]/Table2[[#This Row],[Close Price]])-1</f>
        <v>5.2781450218651438E-2</v>
      </c>
      <c r="AG191" s="1">
        <f>(Table2[[#This Row],[Close Price]]/Table2[[#This Row],[Current Month Low]])-1</f>
        <v>8.0074692442882345E-2</v>
      </c>
      <c r="AH191" s="1">
        <f>(Table2[[#This Row],[Current Month High]]/Table2[[#This Row],[Close Price]])-1</f>
        <v>5.2781450218651438E-2</v>
      </c>
      <c r="AI191">
        <v>5.2781450218651402</v>
      </c>
      <c r="AJ191">
        <v>61.789063785443901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</v>
      </c>
      <c r="AM191" t="s">
        <v>3157</v>
      </c>
      <c r="AN191">
        <v>6.4</v>
      </c>
      <c r="AO191" t="s">
        <v>3156</v>
      </c>
      <c r="AP191">
        <v>0.108880178300945</v>
      </c>
      <c r="AQ191">
        <f>(Table2[[#This Row],[Sharpe Ratio]]-AVERAGE(Table2[Sharpe Ratio]))/_xlfn.STDEV.P(Table2[Sharpe Ratio])</f>
        <v>0.57957733559607971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3.4712825301085939</v>
      </c>
      <c r="AS191">
        <f>_xlfn.RANK.AVG(Table2[[#This Row],[1Y Return vs Nifty Z-Score]],Table2[1Y Return vs Nifty Z-Score])</f>
        <v>254</v>
      </c>
      <c r="AT191">
        <f>_xlfn.RANK.AVG(Table2[[#This Row],[6M Return vs Nifty Z-Score]],Table2[6M Return vs Nifty Z-Score])</f>
        <v>251</v>
      </c>
      <c r="AU191">
        <f>_xlfn.RANK.AVG(Table2[[#This Row],[Sharpe Ratio Z-Score]],Table2[Sharpe Ratio Z-Score])</f>
        <v>194</v>
      </c>
      <c r="AV191">
        <f>(Table2[[#This Row],[Rank 1Y]]+Table2[[#This Row],[Rank 6M]]+Table2[[#This Row],[Rank Sharpe]])/3</f>
        <v>233</v>
      </c>
    </row>
    <row r="192" spans="1:48" x14ac:dyDescent="0.3">
      <c r="A192" t="s">
        <v>144</v>
      </c>
      <c r="B192" t="s">
        <v>145</v>
      </c>
      <c r="C192" t="s">
        <v>3117</v>
      </c>
      <c r="D192" t="s">
        <v>146</v>
      </c>
      <c r="E192">
        <v>183118.25566386001</v>
      </c>
      <c r="F192">
        <v>469.05</v>
      </c>
      <c r="G192">
        <v>89.8100573157312</v>
      </c>
      <c r="H192">
        <f>(Table2[[#This Row],[1Y Return vs Nifty]]-AVERAGE(Table2[1Y Return vs Nifty]))/_xlfn.STDEV.P(Table2[1Y Return vs Nifty])</f>
        <v>1.1209427985472877</v>
      </c>
      <c r="I192">
        <v>7.0432810977425397</v>
      </c>
      <c r="J192">
        <f>(Table2[[#This Row],[1M Return vs Nifty]]-AVERAGE(Table2[1M Return vs Nifty]))/_xlfn.STDEV.P(Table2[1M Return vs Nifty])</f>
        <v>0.95580435320112767</v>
      </c>
      <c r="K192">
        <v>13.409417155056101</v>
      </c>
      <c r="L192">
        <f>(Table2[[#This Row],[6M Return vs Nifty]]-AVERAGE(Table2[6M Return vs Nifty]))/_xlfn.STDEV.P(Table2[6M Return vs Nifty])</f>
        <v>0.36563846749403722</v>
      </c>
      <c r="M192">
        <v>-4.4783407655045204</v>
      </c>
      <c r="N192">
        <f>(Table2[[#This Row],[1W Return vs Nifty]]-AVERAGE(Table2[1W Return vs Nifty]))/_xlfn.STDEV.P(Table2[1W Return vs Nifty])</f>
        <v>4.2793015657121E-2</v>
      </c>
      <c r="O192">
        <v>479.58</v>
      </c>
      <c r="P192">
        <v>470.67100393843299</v>
      </c>
      <c r="Q192">
        <v>405.28527873373099</v>
      </c>
      <c r="R192">
        <v>38.911114525756702</v>
      </c>
      <c r="S192" s="1">
        <f>(Table2[[#This Row],[Close Price]]-Table2[[#This Row],[20D EMA]])/Table2[[#This Row],[20D EMA]]</f>
        <v>-2.1956712123107663E-2</v>
      </c>
      <c r="T192" s="1">
        <f>(Table2[[#This Row],[Close Price]]-Table2[[#This Row],[50D EMA]])/Table2[[#This Row],[50D EMA]]</f>
        <v>-3.4440276219884071E-3</v>
      </c>
      <c r="U192" s="1">
        <f>(Table2[[#This Row],[Close Price]]-Table2[[#This Row],[200D EMA]])/Table2[[#This Row],[200D EMA]]</f>
        <v>0.15733293216446162</v>
      </c>
      <c r="V192">
        <v>0.57380789834023205</v>
      </c>
      <c r="W192">
        <v>456.25</v>
      </c>
      <c r="X192">
        <v>472.3</v>
      </c>
      <c r="Y192">
        <v>454.1</v>
      </c>
      <c r="Z192">
        <v>489.5</v>
      </c>
      <c r="AA192">
        <v>454.1</v>
      </c>
      <c r="AB192">
        <v>521.35</v>
      </c>
      <c r="AC192" s="1">
        <f>(Table2[[#This Row],[Close Price]]/Table2[[#This Row],[Day Low]])-1</f>
        <v>2.8054794520548043E-2</v>
      </c>
      <c r="AD192" s="1">
        <f>(Table2[[#This Row],[Day High]]/Table2[[#This Row],[Close Price]])-1</f>
        <v>6.9288988380769023E-3</v>
      </c>
      <c r="AE192" s="1">
        <f>(Table2[[#This Row],[Close Price]]/Table2[[#This Row],[Current Week Low]])-1</f>
        <v>3.2922263818542241E-2</v>
      </c>
      <c r="AF192" s="1">
        <f>(Table2[[#This Row],[Current Week High]]/Table2[[#This Row],[Close Price]])-1</f>
        <v>4.3598763458053469E-2</v>
      </c>
      <c r="AG192" s="1">
        <f>(Table2[[#This Row],[Close Price]]/Table2[[#This Row],[Current Month Low]])-1</f>
        <v>3.2922263818542241E-2</v>
      </c>
      <c r="AH192" s="1">
        <f>(Table2[[#This Row],[Current Month High]]/Table2[[#This Row],[Close Price]])-1</f>
        <v>0.11150197207120782</v>
      </c>
      <c r="AI192">
        <v>11.640550047969199</v>
      </c>
      <c r="AJ192">
        <v>122.088068181818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0.09</v>
      </c>
      <c r="AM192" t="s">
        <v>3156</v>
      </c>
      <c r="AN192">
        <v>-5.71</v>
      </c>
      <c r="AO192" t="s">
        <v>3155</v>
      </c>
      <c r="AP192">
        <v>4.1601342736221E-2</v>
      </c>
      <c r="AQ192">
        <f>(Table2[[#This Row],[Sharpe Ratio]]-AVERAGE(Table2[Sharpe Ratio]))/_xlfn.STDEV.P(Table2[Sharpe Ratio])</f>
        <v>-0.21354899288646614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2.2716296420131075</v>
      </c>
      <c r="AS192">
        <f>_xlfn.RANK.AVG(Table2[[#This Row],[1Y Return vs Nifty Z-Score]],Table2[1Y Return vs Nifty Z-Score])</f>
        <v>90</v>
      </c>
      <c r="AT192">
        <f>_xlfn.RANK.AVG(Table2[[#This Row],[6M Return vs Nifty Z-Score]],Table2[6M Return vs Nifty Z-Score])</f>
        <v>213</v>
      </c>
      <c r="AU192">
        <f>_xlfn.RANK.AVG(Table2[[#This Row],[Sharpe Ratio Z-Score]],Table2[Sharpe Ratio Z-Score])</f>
        <v>400</v>
      </c>
      <c r="AV192">
        <f>(Table2[[#This Row],[Rank 1Y]]+Table2[[#This Row],[Rank 6M]]+Table2[[#This Row],[Rank Sharpe]])/3</f>
        <v>234.33333333333334</v>
      </c>
    </row>
    <row r="193" spans="1:48" x14ac:dyDescent="0.3">
      <c r="A193" t="s">
        <v>1560</v>
      </c>
      <c r="B193" t="s">
        <v>1561</v>
      </c>
      <c r="C193" t="s">
        <v>3119</v>
      </c>
      <c r="D193" t="s">
        <v>300</v>
      </c>
      <c r="E193">
        <v>5966.76758496</v>
      </c>
      <c r="F193">
        <v>2194.4</v>
      </c>
      <c r="G193">
        <v>70.301064257555197</v>
      </c>
      <c r="H193">
        <f>(Table2[[#This Row],[1Y Return vs Nifty]]-AVERAGE(Table2[1Y Return vs Nifty]))/_xlfn.STDEV.P(Table2[1Y Return vs Nifty])</f>
        <v>0.7874473680644084</v>
      </c>
      <c r="I193">
        <v>22.1303355690514</v>
      </c>
      <c r="J193">
        <f>(Table2[[#This Row],[1M Return vs Nifty]]-AVERAGE(Table2[1M Return vs Nifty]))/_xlfn.STDEV.P(Table2[1M Return vs Nifty])</f>
        <v>2.6914509450927357</v>
      </c>
      <c r="K193">
        <v>75.675278542786401</v>
      </c>
      <c r="L193">
        <f>(Table2[[#This Row],[6M Return vs Nifty]]-AVERAGE(Table2[6M Return vs Nifty]))/_xlfn.STDEV.P(Table2[6M Return vs Nifty])</f>
        <v>2.5647057955757253</v>
      </c>
      <c r="M193">
        <v>-5.0864589603110497</v>
      </c>
      <c r="N193">
        <f>(Table2[[#This Row],[1W Return vs Nifty]]-AVERAGE(Table2[1W Return vs Nifty]))/_xlfn.STDEV.P(Table2[1W Return vs Nifty])</f>
        <v>-7.9157109498478373E-2</v>
      </c>
      <c r="O193">
        <v>2392.7399999999998</v>
      </c>
      <c r="P193">
        <v>2244.1535031826602</v>
      </c>
      <c r="Q193">
        <v>1778.69492943059</v>
      </c>
      <c r="R193">
        <v>29.403061494181099</v>
      </c>
      <c r="S193" s="1">
        <f>(Table2[[#This Row],[Close Price]]-Table2[[#This Row],[20D EMA]])/Table2[[#This Row],[20D EMA]]</f>
        <v>-8.2892416225749443E-2</v>
      </c>
      <c r="T193" s="1">
        <f>(Table2[[#This Row],[Close Price]]-Table2[[#This Row],[50D EMA]])/Table2[[#This Row],[50D EMA]]</f>
        <v>-2.2170276281056372E-2</v>
      </c>
      <c r="U193" s="1">
        <f>(Table2[[#This Row],[Close Price]]-Table2[[#This Row],[200D EMA]])/Table2[[#This Row],[200D EMA]]</f>
        <v>0.23371352989828834</v>
      </c>
      <c r="V193">
        <v>0.94088755151605996</v>
      </c>
      <c r="W193">
        <v>2156.5</v>
      </c>
      <c r="X193">
        <v>2338.5500000000002</v>
      </c>
      <c r="Y193">
        <v>2156.5</v>
      </c>
      <c r="Z193">
        <v>2607</v>
      </c>
      <c r="AA193">
        <v>2152.1</v>
      </c>
      <c r="AB193">
        <v>2620.1</v>
      </c>
      <c r="AC193" s="1">
        <f>(Table2[[#This Row],[Close Price]]/Table2[[#This Row],[Day Low]])-1</f>
        <v>1.7574773939253552E-2</v>
      </c>
      <c r="AD193" s="1">
        <f>(Table2[[#This Row],[Day High]]/Table2[[#This Row],[Close Price]])-1</f>
        <v>6.5689938024061201E-2</v>
      </c>
      <c r="AE193" s="1">
        <f>(Table2[[#This Row],[Close Price]]/Table2[[#This Row],[Current Week Low]])-1</f>
        <v>1.7574773939253552E-2</v>
      </c>
      <c r="AF193" s="1">
        <f>(Table2[[#This Row],[Current Week High]]/Table2[[#This Row],[Close Price]])-1</f>
        <v>0.18802406124681004</v>
      </c>
      <c r="AG193" s="1">
        <f>(Table2[[#This Row],[Close Price]]/Table2[[#This Row],[Current Month Low]])-1</f>
        <v>1.9655220482319713E-2</v>
      </c>
      <c r="AH193" s="1">
        <f>(Table2[[#This Row],[Current Month High]]/Table2[[#This Row],[Close Price]])-1</f>
        <v>0.19399380240612452</v>
      </c>
      <c r="AI193">
        <v>19.399380240612398</v>
      </c>
      <c r="AJ193">
        <v>130.661691280811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0.17</v>
      </c>
      <c r="AM193" t="s">
        <v>3156</v>
      </c>
      <c r="AN193">
        <v>-6.45</v>
      </c>
      <c r="AO193" t="s">
        <v>3155</v>
      </c>
      <c r="AP193">
        <v>-1.49775313843E-3</v>
      </c>
      <c r="AQ193">
        <f>(Table2[[#This Row],[Sharpe Ratio]]-AVERAGE(Table2[Sharpe Ratio]))/_xlfn.STDEV.P(Table2[Sharpe Ratio])</f>
        <v>-0.72162894678362033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5.2428180524507706</v>
      </c>
      <c r="AS193">
        <f>_xlfn.RANK.AVG(Table2[[#This Row],[1Y Return vs Nifty Z-Score]],Table2[1Y Return vs Nifty Z-Score])</f>
        <v>122</v>
      </c>
      <c r="AT193">
        <f>_xlfn.RANK.AVG(Table2[[#This Row],[6M Return vs Nifty Z-Score]],Table2[6M Return vs Nifty Z-Score])</f>
        <v>18</v>
      </c>
      <c r="AU193">
        <f>_xlfn.RANK.AVG(Table2[[#This Row],[Sharpe Ratio Z-Score]],Table2[Sharpe Ratio Z-Score])</f>
        <v>563</v>
      </c>
      <c r="AV193">
        <f>(Table2[[#This Row],[Rank 1Y]]+Table2[[#This Row],[Rank 6M]]+Table2[[#This Row],[Rank Sharpe]])/3</f>
        <v>234.33333333333334</v>
      </c>
    </row>
    <row r="194" spans="1:48" x14ac:dyDescent="0.3">
      <c r="A194" t="s">
        <v>763</v>
      </c>
      <c r="B194" t="s">
        <v>764</v>
      </c>
      <c r="C194" t="s">
        <v>3114</v>
      </c>
      <c r="D194" t="s">
        <v>249</v>
      </c>
      <c r="E194">
        <v>20835.234345450001</v>
      </c>
      <c r="F194">
        <v>520.70000000000005</v>
      </c>
      <c r="G194">
        <v>15.5477588374007</v>
      </c>
      <c r="H194">
        <f>(Table2[[#This Row],[1Y Return vs Nifty]]-AVERAGE(Table2[1Y Return vs Nifty]))/_xlfn.STDEV.P(Table2[1Y Return vs Nifty])</f>
        <v>-0.14853006075539651</v>
      </c>
      <c r="I194">
        <v>3.3510996869349499</v>
      </c>
      <c r="J194">
        <f>(Table2[[#This Row],[1M Return vs Nifty]]-AVERAGE(Table2[1M Return vs Nifty]))/_xlfn.STDEV.P(Table2[1M Return vs Nifty])</f>
        <v>0.53104801030460747</v>
      </c>
      <c r="K194">
        <v>19.555343028594599</v>
      </c>
      <c r="L194">
        <f>(Table2[[#This Row],[6M Return vs Nifty]]-AVERAGE(Table2[6M Return vs Nifty]))/_xlfn.STDEV.P(Table2[6M Return vs Nifty])</f>
        <v>0.58269649075256802</v>
      </c>
      <c r="M194">
        <v>-1.97786122350403</v>
      </c>
      <c r="N194">
        <f>(Table2[[#This Row],[1W Return vs Nifty]]-AVERAGE(Table2[1W Return vs Nifty]))/_xlfn.STDEV.P(Table2[1W Return vs Nifty])</f>
        <v>0.54423138027140328</v>
      </c>
      <c r="O194">
        <v>538.98</v>
      </c>
      <c r="P194">
        <v>521.09083302357601</v>
      </c>
      <c r="Q194">
        <v>452.28011800637501</v>
      </c>
      <c r="R194">
        <v>34.0592805517472</v>
      </c>
      <c r="S194" s="1">
        <f>(Table2[[#This Row],[Close Price]]-Table2[[#This Row],[20D EMA]])/Table2[[#This Row],[20D EMA]]</f>
        <v>-3.3915915247318955E-2</v>
      </c>
      <c r="T194" s="1">
        <f>(Table2[[#This Row],[Close Price]]-Table2[[#This Row],[50D EMA]])/Table2[[#This Row],[50D EMA]]</f>
        <v>-7.5002859157624494E-4</v>
      </c>
      <c r="U194" s="1">
        <f>(Table2[[#This Row],[Close Price]]-Table2[[#This Row],[200D EMA]])/Table2[[#This Row],[200D EMA]]</f>
        <v>0.15127766901453901</v>
      </c>
      <c r="V194">
        <v>0.601037245229049</v>
      </c>
      <c r="W194">
        <v>520</v>
      </c>
      <c r="X194">
        <v>534.6</v>
      </c>
      <c r="Y194">
        <v>520</v>
      </c>
      <c r="Z194">
        <v>548.4</v>
      </c>
      <c r="AA194">
        <v>519.70000000000005</v>
      </c>
      <c r="AB194">
        <v>566.79999999999995</v>
      </c>
      <c r="AC194" s="1">
        <f>(Table2[[#This Row],[Close Price]]/Table2[[#This Row],[Day Low]])-1</f>
        <v>1.3461538461538858E-3</v>
      </c>
      <c r="AD194" s="1">
        <f>(Table2[[#This Row],[Day High]]/Table2[[#This Row],[Close Price]])-1</f>
        <v>2.6694833877472623E-2</v>
      </c>
      <c r="AE194" s="1">
        <f>(Table2[[#This Row],[Close Price]]/Table2[[#This Row],[Current Week Low]])-1</f>
        <v>1.3461538461538858E-3</v>
      </c>
      <c r="AF194" s="1">
        <f>(Table2[[#This Row],[Current Week High]]/Table2[[#This Row],[Close Price]])-1</f>
        <v>5.3197618590359097E-2</v>
      </c>
      <c r="AG194" s="1">
        <f>(Table2[[#This Row],[Close Price]]/Table2[[#This Row],[Current Month Low]])-1</f>
        <v>1.9241870309794074E-3</v>
      </c>
      <c r="AH194" s="1">
        <f>(Table2[[#This Row],[Current Month High]]/Table2[[#This Row],[Close Price]])-1</f>
        <v>8.853466487420758E-2</v>
      </c>
      <c r="AI194">
        <v>11.3885154599577</v>
      </c>
      <c r="AJ194">
        <v>48.771428571428501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0.17</v>
      </c>
      <c r="AM194" t="s">
        <v>3156</v>
      </c>
      <c r="AN194">
        <v>-3.48</v>
      </c>
      <c r="AO194" t="s">
        <v>3155</v>
      </c>
      <c r="AP194">
        <v>0.108962791317228</v>
      </c>
      <c r="AQ194">
        <f>(Table2[[#This Row],[Sharpe Ratio]]-AVERAGE(Table2[Sharpe Ratio]))/_xlfn.STDEV.P(Table2[Sharpe Ratio])</f>
        <v>0.58055123114197349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2.0899970517151556</v>
      </c>
      <c r="AS194">
        <f>_xlfn.RANK.AVG(Table2[[#This Row],[1Y Return vs Nifty Z-Score]],Table2[1Y Return vs Nifty Z-Score])</f>
        <v>354</v>
      </c>
      <c r="AT194">
        <f>_xlfn.RANK.AVG(Table2[[#This Row],[6M Return vs Nifty Z-Score]],Table2[6M Return vs Nifty Z-Score])</f>
        <v>158</v>
      </c>
      <c r="AU194">
        <f>_xlfn.RANK.AVG(Table2[[#This Row],[Sharpe Ratio Z-Score]],Table2[Sharpe Ratio Z-Score])</f>
        <v>193</v>
      </c>
      <c r="AV194">
        <f>(Table2[[#This Row],[Rank 1Y]]+Table2[[#This Row],[Rank 6M]]+Table2[[#This Row],[Rank Sharpe]])/3</f>
        <v>235</v>
      </c>
    </row>
    <row r="195" spans="1:48" x14ac:dyDescent="0.3">
      <c r="A195" t="s">
        <v>827</v>
      </c>
      <c r="B195" t="s">
        <v>828</v>
      </c>
      <c r="C195" t="s">
        <v>3112</v>
      </c>
      <c r="D195" t="s">
        <v>40</v>
      </c>
      <c r="E195">
        <v>18384.300761859999</v>
      </c>
      <c r="F195">
        <v>500.65</v>
      </c>
      <c r="G195">
        <v>15.850503940334001</v>
      </c>
      <c r="H195">
        <f>(Table2[[#This Row],[1Y Return vs Nifty]]-AVERAGE(Table2[1Y Return vs Nifty]))/_xlfn.STDEV.P(Table2[1Y Return vs Nifty])</f>
        <v>-0.14335480090839936</v>
      </c>
      <c r="I195">
        <v>-1.59459251220297</v>
      </c>
      <c r="J195">
        <f>(Table2[[#This Row],[1M Return vs Nifty]]-AVERAGE(Table2[1M Return vs Nifty]))/_xlfn.STDEV.P(Table2[1M Return vs Nifty])</f>
        <v>-3.7914859571870886E-2</v>
      </c>
      <c r="K195">
        <v>9.8357765239438493</v>
      </c>
      <c r="L195">
        <f>(Table2[[#This Row],[6M Return vs Nifty]]-AVERAGE(Table2[6M Return vs Nifty]))/_xlfn.STDEV.P(Table2[6M Return vs Nifty])</f>
        <v>0.23942682954289576</v>
      </c>
      <c r="M195">
        <v>-2.2260011836252298</v>
      </c>
      <c r="N195">
        <f>(Table2[[#This Row],[1W Return vs Nifty]]-AVERAGE(Table2[1W Return vs Nifty]))/_xlfn.STDEV.P(Table2[1W Return vs Nifty])</f>
        <v>0.49447016698865803</v>
      </c>
      <c r="O195">
        <v>522.83000000000004</v>
      </c>
      <c r="P195">
        <v>528.04067551858202</v>
      </c>
      <c r="Q195">
        <v>478.70335668569902</v>
      </c>
      <c r="R195">
        <v>30.220214135459099</v>
      </c>
      <c r="S195" s="1">
        <f>(Table2[[#This Row],[Close Price]]-Table2[[#This Row],[20D EMA]])/Table2[[#This Row],[20D EMA]]</f>
        <v>-4.2422967312510877E-2</v>
      </c>
      <c r="T195" s="1">
        <f>(Table2[[#This Row],[Close Price]]-Table2[[#This Row],[50D EMA]])/Table2[[#This Row],[50D EMA]]</f>
        <v>-5.1872283307875876E-2</v>
      </c>
      <c r="U195" s="1">
        <f>(Table2[[#This Row],[Close Price]]-Table2[[#This Row],[200D EMA]])/Table2[[#This Row],[200D EMA]]</f>
        <v>4.5846019268067105E-2</v>
      </c>
      <c r="V195">
        <v>1.0766860832023499</v>
      </c>
      <c r="W195">
        <v>496.15</v>
      </c>
      <c r="X195">
        <v>519.70000000000005</v>
      </c>
      <c r="Y195">
        <v>486.45</v>
      </c>
      <c r="Z195">
        <v>545</v>
      </c>
      <c r="AA195">
        <v>486.45</v>
      </c>
      <c r="AB195">
        <v>573.20000000000005</v>
      </c>
      <c r="AC195" s="1">
        <f>(Table2[[#This Row],[Close Price]]/Table2[[#This Row],[Day Low]])-1</f>
        <v>9.0698377506801542E-3</v>
      </c>
      <c r="AD195" s="1">
        <f>(Table2[[#This Row],[Day High]]/Table2[[#This Row],[Close Price]])-1</f>
        <v>3.8050534305403172E-2</v>
      </c>
      <c r="AE195" s="1">
        <f>(Table2[[#This Row],[Close Price]]/Table2[[#This Row],[Current Week Low]])-1</f>
        <v>2.9191078219755306E-2</v>
      </c>
      <c r="AF195" s="1">
        <f>(Table2[[#This Row],[Current Week High]]/Table2[[#This Row],[Close Price]])-1</f>
        <v>8.8584839708379048E-2</v>
      </c>
      <c r="AG195" s="1">
        <f>(Table2[[#This Row],[Close Price]]/Table2[[#This Row],[Current Month Low]])-1</f>
        <v>2.9191078219755306E-2</v>
      </c>
      <c r="AH195" s="1">
        <f>(Table2[[#This Row],[Current Month High]]/Table2[[#This Row],[Close Price]])-1</f>
        <v>0.14491161490062932</v>
      </c>
      <c r="AI195">
        <v>19.015280135823399</v>
      </c>
      <c r="AJ195">
        <v>50.345345345345301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-0.02</v>
      </c>
      <c r="AM195" t="s">
        <v>3155</v>
      </c>
      <c r="AN195">
        <v>-7.52</v>
      </c>
      <c r="AO195" t="s">
        <v>3155</v>
      </c>
      <c r="AP195">
        <v>0.14181167993763599</v>
      </c>
      <c r="AQ195">
        <f>(Table2[[#This Row],[Sharpe Ratio]]-AVERAGE(Table2[Sharpe Ratio]))/_xlfn.STDEV.P(Table2[Sharpe Ratio])</f>
        <v>0.96779512749586183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348</v>
      </c>
      <c r="AT195">
        <f>_xlfn.RANK.AVG(Table2[[#This Row],[6M Return vs Nifty Z-Score]],Table2[6M Return vs Nifty Z-Score])</f>
        <v>241</v>
      </c>
      <c r="AU195">
        <f>_xlfn.RANK.AVG(Table2[[#This Row],[Sharpe Ratio Z-Score]],Table2[Sharpe Ratio Z-Score])</f>
        <v>119</v>
      </c>
      <c r="AV195">
        <f>(Table2[[#This Row],[Rank 1Y]]+Table2[[#This Row],[Rank 6M]]+Table2[[#This Row],[Rank Sharpe]])/3</f>
        <v>236</v>
      </c>
    </row>
    <row r="196" spans="1:48" x14ac:dyDescent="0.3">
      <c r="A196" t="s">
        <v>1009</v>
      </c>
      <c r="B196" t="s">
        <v>1010</v>
      </c>
      <c r="C196" t="s">
        <v>3111</v>
      </c>
      <c r="D196" t="s">
        <v>1011</v>
      </c>
      <c r="E196">
        <v>13288.454741834999</v>
      </c>
      <c r="F196">
        <v>414.05</v>
      </c>
      <c r="G196">
        <v>69.737320338657796</v>
      </c>
      <c r="H196">
        <f>(Table2[[#This Row],[1Y Return vs Nifty]]-AVERAGE(Table2[1Y Return vs Nifty]))/_xlfn.STDEV.P(Table2[1Y Return vs Nifty])</f>
        <v>0.77781047802327918</v>
      </c>
      <c r="I196">
        <v>-9.5456666399276706</v>
      </c>
      <c r="J196">
        <f>(Table2[[#This Row],[1M Return vs Nifty]]-AVERAGE(Table2[1M Return vs Nifty]))/_xlfn.STDEV.P(Table2[1M Return vs Nifty])</f>
        <v>-0.9526232102248724</v>
      </c>
      <c r="K196">
        <v>-4.4221099113873601</v>
      </c>
      <c r="L196">
        <f>(Table2[[#This Row],[6M Return vs Nifty]]-AVERAGE(Table2[6M Return vs Nifty]))/_xlfn.STDEV.P(Table2[6M Return vs Nifty])</f>
        <v>-0.26412441874376758</v>
      </c>
      <c r="M196">
        <v>-8.9128825400102993</v>
      </c>
      <c r="N196">
        <f>(Table2[[#This Row],[1W Return vs Nifty]]-AVERAGE(Table2[1W Return vs Nifty]))/_xlfn.STDEV.P(Table2[1W Return vs Nifty])</f>
        <v>-0.84649615382869725</v>
      </c>
      <c r="O196">
        <v>424.03</v>
      </c>
      <c r="P196">
        <v>445.244276569286</v>
      </c>
      <c r="Q196">
        <v>411.98650270944199</v>
      </c>
      <c r="R196">
        <v>47.907830046387197</v>
      </c>
      <c r="S196" s="1">
        <f>(Table2[[#This Row],[Close Price]]-Table2[[#This Row],[20D EMA]])/Table2[[#This Row],[20D EMA]]</f>
        <v>-2.3536070561045119E-2</v>
      </c>
      <c r="T196" s="1">
        <f>(Table2[[#This Row],[Close Price]]-Table2[[#This Row],[50D EMA]])/Table2[[#This Row],[50D EMA]]</f>
        <v>-7.0061038874312712E-2</v>
      </c>
      <c r="U196" s="1">
        <f>(Table2[[#This Row],[Close Price]]-Table2[[#This Row],[200D EMA]])/Table2[[#This Row],[200D EMA]]</f>
        <v>5.0086526548500125E-3</v>
      </c>
      <c r="V196">
        <v>1.37236025594569</v>
      </c>
      <c r="W196">
        <v>392.05</v>
      </c>
      <c r="X196">
        <v>420.75</v>
      </c>
      <c r="Y196">
        <v>375.1</v>
      </c>
      <c r="Z196">
        <v>425.1</v>
      </c>
      <c r="AA196">
        <v>375.1</v>
      </c>
      <c r="AB196">
        <v>463.65</v>
      </c>
      <c r="AC196" s="1">
        <f>(Table2[[#This Row],[Close Price]]/Table2[[#This Row],[Day Low]])-1</f>
        <v>5.6115291416911184E-2</v>
      </c>
      <c r="AD196" s="1">
        <f>(Table2[[#This Row],[Day High]]/Table2[[#This Row],[Close Price]])-1</f>
        <v>1.6181620577224942E-2</v>
      </c>
      <c r="AE196" s="1">
        <f>(Table2[[#This Row],[Close Price]]/Table2[[#This Row],[Current Week Low]])-1</f>
        <v>0.10383897627299388</v>
      </c>
      <c r="AF196" s="1">
        <f>(Table2[[#This Row],[Current Week High]]/Table2[[#This Row],[Close Price]])-1</f>
        <v>2.6687598116169609E-2</v>
      </c>
      <c r="AG196" s="1">
        <f>(Table2[[#This Row],[Close Price]]/Table2[[#This Row],[Current Month Low]])-1</f>
        <v>0.10383897627299388</v>
      </c>
      <c r="AH196" s="1">
        <f>(Table2[[#This Row],[Current Month High]]/Table2[[#This Row],[Close Price]])-1</f>
        <v>0.11979229561647142</v>
      </c>
      <c r="AI196">
        <v>49.209032725516202</v>
      </c>
      <c r="AJ196">
        <v>104.469135802469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-0.13</v>
      </c>
      <c r="AM196" t="s">
        <v>3155</v>
      </c>
      <c r="AN196">
        <v>-0.68</v>
      </c>
      <c r="AO196" t="s">
        <v>3155</v>
      </c>
      <c r="AP196">
        <v>0.11409582881576701</v>
      </c>
      <c r="AQ196">
        <f>(Table2[[#This Row],[Sharpe Ratio]]-AVERAGE(Table2[Sharpe Ratio]))/_xlfn.STDEV.P(Table2[Sharpe Ratio])</f>
        <v>0.64106278950958118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125</v>
      </c>
      <c r="AT196">
        <f>_xlfn.RANK.AVG(Table2[[#This Row],[6M Return vs Nifty Z-Score]],Table2[6M Return vs Nifty Z-Score])</f>
        <v>407</v>
      </c>
      <c r="AU196">
        <f>_xlfn.RANK.AVG(Table2[[#This Row],[Sharpe Ratio Z-Score]],Table2[Sharpe Ratio Z-Score])</f>
        <v>177</v>
      </c>
      <c r="AV196">
        <f>(Table2[[#This Row],[Rank 1Y]]+Table2[[#This Row],[Rank 6M]]+Table2[[#This Row],[Rank Sharpe]])/3</f>
        <v>236.33333333333334</v>
      </c>
    </row>
    <row r="197" spans="1:48" x14ac:dyDescent="0.3">
      <c r="A197" t="s">
        <v>433</v>
      </c>
      <c r="B197" t="s">
        <v>434</v>
      </c>
      <c r="C197" t="s">
        <v>3109</v>
      </c>
      <c r="D197" t="s">
        <v>21</v>
      </c>
      <c r="E197">
        <v>51370.809390945004</v>
      </c>
      <c r="F197">
        <v>7699.05</v>
      </c>
      <c r="G197">
        <v>30.612519309360501</v>
      </c>
      <c r="H197">
        <f>(Table2[[#This Row],[1Y Return vs Nifty]]-AVERAGE(Table2[1Y Return vs Nifty]))/_xlfn.STDEV.P(Table2[1Y Return vs Nifty])</f>
        <v>0.10899367528449021</v>
      </c>
      <c r="I197">
        <v>16.004253442910802</v>
      </c>
      <c r="J197">
        <f>(Table2[[#This Row],[1M Return vs Nifty]]-AVERAGE(Table2[1M Return vs Nifty]))/_xlfn.STDEV.P(Table2[1M Return vs Nifty])</f>
        <v>1.9866935264657721</v>
      </c>
      <c r="K197">
        <v>39.354001803906897</v>
      </c>
      <c r="L197">
        <f>(Table2[[#This Row],[6M Return vs Nifty]]-AVERAGE(Table2[6M Return vs Nifty]))/_xlfn.STDEV.P(Table2[6M Return vs Nifty])</f>
        <v>1.2819333226581249</v>
      </c>
      <c r="M197">
        <v>5.9498547612640102</v>
      </c>
      <c r="N197">
        <f>(Table2[[#This Row],[1W Return vs Nifty]]-AVERAGE(Table2[1W Return vs Nifty]))/_xlfn.STDEV.P(Table2[1W Return vs Nifty])</f>
        <v>2.1340308054441492</v>
      </c>
      <c r="O197">
        <v>7184.7</v>
      </c>
      <c r="P197">
        <v>6842.9347303328695</v>
      </c>
      <c r="Q197">
        <v>6056.2332949893198</v>
      </c>
      <c r="R197">
        <v>68.209860214863994</v>
      </c>
      <c r="S197" s="1">
        <f>(Table2[[#This Row],[Close Price]]-Table2[[#This Row],[20D EMA]])/Table2[[#This Row],[20D EMA]]</f>
        <v>7.1589627959413801E-2</v>
      </c>
      <c r="T197" s="1">
        <f>(Table2[[#This Row],[Close Price]]-Table2[[#This Row],[50D EMA]])/Table2[[#This Row],[50D EMA]]</f>
        <v>0.12510937242645387</v>
      </c>
      <c r="U197" s="1">
        <f>(Table2[[#This Row],[Close Price]]-Table2[[#This Row],[200D EMA]])/Table2[[#This Row],[200D EMA]]</f>
        <v>0.27126047247385265</v>
      </c>
      <c r="V197">
        <v>1.77779663815238</v>
      </c>
      <c r="W197">
        <v>7515.25</v>
      </c>
      <c r="X197">
        <v>7783.1</v>
      </c>
      <c r="Y197">
        <v>6710.05</v>
      </c>
      <c r="Z197">
        <v>7783.1</v>
      </c>
      <c r="AA197">
        <v>6710.05</v>
      </c>
      <c r="AB197">
        <v>7783.1</v>
      </c>
      <c r="AC197" s="1">
        <f>(Table2[[#This Row],[Close Price]]/Table2[[#This Row],[Day Low]])-1</f>
        <v>2.4456937560294101E-2</v>
      </c>
      <c r="AD197" s="1">
        <f>(Table2[[#This Row],[Day High]]/Table2[[#This Row],[Close Price]])-1</f>
        <v>1.0916931309707056E-2</v>
      </c>
      <c r="AE197" s="1">
        <f>(Table2[[#This Row],[Close Price]]/Table2[[#This Row],[Current Week Low]])-1</f>
        <v>0.14739085401748131</v>
      </c>
      <c r="AF197" s="1">
        <f>(Table2[[#This Row],[Current Week High]]/Table2[[#This Row],[Close Price]])-1</f>
        <v>1.0916931309707056E-2</v>
      </c>
      <c r="AG197" s="1">
        <f>(Table2[[#This Row],[Close Price]]/Table2[[#This Row],[Current Month Low]])-1</f>
        <v>0.14739085401748131</v>
      </c>
      <c r="AH197" s="1">
        <f>(Table2[[#This Row],[Current Month High]]/Table2[[#This Row],[Close Price]])-1</f>
        <v>1.0916931309707056E-2</v>
      </c>
      <c r="AI197">
        <v>1.0916931309707001</v>
      </c>
      <c r="AJ197">
        <v>79.580150446090101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0.2</v>
      </c>
      <c r="AM197" t="s">
        <v>3156</v>
      </c>
      <c r="AN197">
        <v>5.15</v>
      </c>
      <c r="AO197" t="s">
        <v>3156</v>
      </c>
      <c r="AP197">
        <v>4.6024912556247001E-2</v>
      </c>
      <c r="AQ197">
        <f>(Table2[[#This Row],[Sharpe Ratio]]-AVERAGE(Table2[Sharpe Ratio]))/_xlfn.STDEV.P(Table2[Sharpe Ratio])</f>
        <v>-0.16140109733069069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5.3502502325218462</v>
      </c>
      <c r="AS197">
        <f>_xlfn.RANK.AVG(Table2[[#This Row],[1Y Return vs Nifty Z-Score]],Table2[1Y Return vs Nifty Z-Score])</f>
        <v>263</v>
      </c>
      <c r="AT197">
        <f>_xlfn.RANK.AVG(Table2[[#This Row],[6M Return vs Nifty Z-Score]],Table2[6M Return vs Nifty Z-Score])</f>
        <v>66</v>
      </c>
      <c r="AU197">
        <f>_xlfn.RANK.AVG(Table2[[#This Row],[Sharpe Ratio Z-Score]],Table2[Sharpe Ratio Z-Score])</f>
        <v>384</v>
      </c>
      <c r="AV197">
        <f>(Table2[[#This Row],[Rank 1Y]]+Table2[[#This Row],[Rank 6M]]+Table2[[#This Row],[Rank Sharpe]])/3</f>
        <v>237.66666666666666</v>
      </c>
    </row>
    <row r="198" spans="1:48" x14ac:dyDescent="0.3">
      <c r="A198" t="s">
        <v>1698</v>
      </c>
      <c r="B198" t="s">
        <v>1699</v>
      </c>
      <c r="C198" t="s">
        <v>3117</v>
      </c>
      <c r="D198" t="s">
        <v>122</v>
      </c>
      <c r="E198">
        <v>4843.8</v>
      </c>
      <c r="F198">
        <v>8073</v>
      </c>
      <c r="G198">
        <v>19.7125555937508</v>
      </c>
      <c r="H198">
        <f>(Table2[[#This Row],[1Y Return vs Nifty]]-AVERAGE(Table2[1Y Return vs Nifty]))/_xlfn.STDEV.P(Table2[1Y Return vs Nifty])</f>
        <v>-7.7335167047103012E-2</v>
      </c>
      <c r="I198">
        <v>-4.5219751055995197</v>
      </c>
      <c r="J198">
        <f>(Table2[[#This Row],[1M Return vs Nifty]]-AVERAGE(Table2[1M Return vs Nifty]))/_xlfn.STDEV.P(Table2[1M Return vs Nifty])</f>
        <v>-0.37468713218836602</v>
      </c>
      <c r="K198">
        <v>9.9339517709001495</v>
      </c>
      <c r="L198">
        <f>(Table2[[#This Row],[6M Return vs Nifty]]-AVERAGE(Table2[6M Return vs Nifty]))/_xlfn.STDEV.P(Table2[6M Return vs Nifty])</f>
        <v>0.24289412242532418</v>
      </c>
      <c r="M198">
        <v>-8.3309023220273701</v>
      </c>
      <c r="N198">
        <f>(Table2[[#This Row],[1W Return vs Nifty]]-AVERAGE(Table2[1W Return vs Nifty]))/_xlfn.STDEV.P(Table2[1W Return vs Nifty])</f>
        <v>-0.72978765698182868</v>
      </c>
      <c r="O198">
        <v>8634.5499999999993</v>
      </c>
      <c r="P198">
        <v>8406.1660521191297</v>
      </c>
      <c r="Q198">
        <v>7255.0845012529198</v>
      </c>
      <c r="R198">
        <v>30.247846212945301</v>
      </c>
      <c r="S198" s="1">
        <f>(Table2[[#This Row],[Close Price]]-Table2[[#This Row],[20D EMA]])/Table2[[#This Row],[20D EMA]]</f>
        <v>-6.5035236347001216E-2</v>
      </c>
      <c r="T198" s="1">
        <f>(Table2[[#This Row],[Close Price]]-Table2[[#This Row],[50D EMA]])/Table2[[#This Row],[50D EMA]]</f>
        <v>-3.9633532106487609E-2</v>
      </c>
      <c r="U198" s="1">
        <f>(Table2[[#This Row],[Close Price]]-Table2[[#This Row],[200D EMA]])/Table2[[#This Row],[200D EMA]]</f>
        <v>0.11273686731089486</v>
      </c>
      <c r="V198">
        <v>0.50725000510923501</v>
      </c>
      <c r="W198">
        <v>8015</v>
      </c>
      <c r="X198">
        <v>8159.25</v>
      </c>
      <c r="Y198">
        <v>7900</v>
      </c>
      <c r="Z198">
        <v>8781.9500000000007</v>
      </c>
      <c r="AA198">
        <v>7900</v>
      </c>
      <c r="AB198">
        <v>9721.0499999999993</v>
      </c>
      <c r="AC198" s="1">
        <f>(Table2[[#This Row],[Close Price]]/Table2[[#This Row],[Day Low]])-1</f>
        <v>7.2364316905801918E-3</v>
      </c>
      <c r="AD198" s="1">
        <f>(Table2[[#This Row],[Day High]]/Table2[[#This Row],[Close Price]])-1</f>
        <v>1.0683760683760646E-2</v>
      </c>
      <c r="AE198" s="1">
        <f>(Table2[[#This Row],[Close Price]]/Table2[[#This Row],[Current Week Low]])-1</f>
        <v>2.1898734177215218E-2</v>
      </c>
      <c r="AF198" s="1">
        <f>(Table2[[#This Row],[Current Week High]]/Table2[[#This Row],[Close Price]])-1</f>
        <v>8.7817416078285637E-2</v>
      </c>
      <c r="AG198" s="1">
        <f>(Table2[[#This Row],[Close Price]]/Table2[[#This Row],[Current Month Low]])-1</f>
        <v>2.1898734177215218E-2</v>
      </c>
      <c r="AH198" s="1">
        <f>(Table2[[#This Row],[Current Month High]]/Table2[[#This Row],[Close Price]])-1</f>
        <v>0.20414344109996274</v>
      </c>
      <c r="AI198">
        <v>20.4143441099962</v>
      </c>
      <c r="AJ198">
        <v>70.530518266600396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0.16</v>
      </c>
      <c r="AM198" t="s">
        <v>3156</v>
      </c>
      <c r="AN198">
        <v>-10.14</v>
      </c>
      <c r="AO198" t="s">
        <v>3155</v>
      </c>
      <c r="AP198">
        <v>0.122804249646195</v>
      </c>
      <c r="AQ198">
        <f>(Table2[[#This Row],[Sharpe Ratio]]-AVERAGE(Table2[Sharpe Ratio]))/_xlfn.STDEV.P(Table2[Sharpe Ratio])</f>
        <v>0.74372327377842207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-0.19519256001355145</v>
      </c>
      <c r="AS198">
        <f>_xlfn.RANK.AVG(Table2[[#This Row],[1Y Return vs Nifty Z-Score]],Table2[1Y Return vs Nifty Z-Score])</f>
        <v>318</v>
      </c>
      <c r="AT198">
        <f>_xlfn.RANK.AVG(Table2[[#This Row],[6M Return vs Nifty Z-Score]],Table2[6M Return vs Nifty Z-Score])</f>
        <v>239</v>
      </c>
      <c r="AU198">
        <f>_xlfn.RANK.AVG(Table2[[#This Row],[Sharpe Ratio Z-Score]],Table2[Sharpe Ratio Z-Score])</f>
        <v>161</v>
      </c>
      <c r="AV198">
        <f>(Table2[[#This Row],[Rank 1Y]]+Table2[[#This Row],[Rank 6M]]+Table2[[#This Row],[Rank Sharpe]])/3</f>
        <v>239.33333333333334</v>
      </c>
    </row>
    <row r="199" spans="1:48" x14ac:dyDescent="0.3">
      <c r="A199" t="s">
        <v>1263</v>
      </c>
      <c r="B199" t="s">
        <v>1264</v>
      </c>
      <c r="C199" t="s">
        <v>3116</v>
      </c>
      <c r="D199" t="s">
        <v>192</v>
      </c>
      <c r="E199">
        <v>8739.0445833600006</v>
      </c>
      <c r="F199">
        <v>1983.9</v>
      </c>
      <c r="G199">
        <v>72.086935325800894</v>
      </c>
      <c r="H199">
        <f>(Table2[[#This Row],[1Y Return vs Nifty]]-AVERAGE(Table2[1Y Return vs Nifty]))/_xlfn.STDEV.P(Table2[1Y Return vs Nifty])</f>
        <v>0.81797584479898378</v>
      </c>
      <c r="I199">
        <v>-4.9700818268974496</v>
      </c>
      <c r="J199">
        <f>(Table2[[#This Row],[1M Return vs Nifty]]-AVERAGE(Table2[1M Return vs Nifty]))/_xlfn.STDEV.P(Table2[1M Return vs Nifty])</f>
        <v>-0.42623827526294933</v>
      </c>
      <c r="K199">
        <v>-12.0677504470104</v>
      </c>
      <c r="L199">
        <f>(Table2[[#This Row],[6M Return vs Nifty]]-AVERAGE(Table2[6M Return vs Nifty]))/_xlfn.STDEV.P(Table2[6M Return vs Nifty])</f>
        <v>-0.53414844040547904</v>
      </c>
      <c r="M199">
        <v>-9.8898381031733802</v>
      </c>
      <c r="N199">
        <f>(Table2[[#This Row],[1W Return vs Nifty]]-AVERAGE(Table2[1W Return vs Nifty]))/_xlfn.STDEV.P(Table2[1W Return vs Nifty])</f>
        <v>-1.0424117738786789</v>
      </c>
      <c r="O199">
        <v>2132.8000000000002</v>
      </c>
      <c r="P199">
        <v>2124.4481088334901</v>
      </c>
      <c r="Q199">
        <v>1874.1572607963899</v>
      </c>
      <c r="R199">
        <v>29.435151611332799</v>
      </c>
      <c r="S199" s="1">
        <f>(Table2[[#This Row],[Close Price]]-Table2[[#This Row],[20D EMA]])/Table2[[#This Row],[20D EMA]]</f>
        <v>-6.9814328582145577E-2</v>
      </c>
      <c r="T199" s="1">
        <f>(Table2[[#This Row],[Close Price]]-Table2[[#This Row],[50D EMA]])/Table2[[#This Row],[50D EMA]]</f>
        <v>-6.6157468496918642E-2</v>
      </c>
      <c r="U199" s="1">
        <f>(Table2[[#This Row],[Close Price]]-Table2[[#This Row],[200D EMA]])/Table2[[#This Row],[200D EMA]]</f>
        <v>5.8555779442423614E-2</v>
      </c>
      <c r="V199">
        <v>0.45152772743770098</v>
      </c>
      <c r="W199">
        <v>1971.1</v>
      </c>
      <c r="X199">
        <v>2028.6</v>
      </c>
      <c r="Y199">
        <v>1969.8</v>
      </c>
      <c r="Z199">
        <v>2230.1</v>
      </c>
      <c r="AA199">
        <v>1933</v>
      </c>
      <c r="AB199">
        <v>2277</v>
      </c>
      <c r="AC199" s="1">
        <f>(Table2[[#This Row],[Close Price]]/Table2[[#This Row],[Day Low]])-1</f>
        <v>6.4938359291766279E-3</v>
      </c>
      <c r="AD199" s="1">
        <f>(Table2[[#This Row],[Day High]]/Table2[[#This Row],[Close Price]])-1</f>
        <v>2.2531377589596113E-2</v>
      </c>
      <c r="AE199" s="1">
        <f>(Table2[[#This Row],[Close Price]]/Table2[[#This Row],[Current Week Low]])-1</f>
        <v>7.1580871154433012E-3</v>
      </c>
      <c r="AF199" s="1">
        <f>(Table2[[#This Row],[Current Week High]]/Table2[[#This Row],[Close Price]])-1</f>
        <v>0.12409899692524817</v>
      </c>
      <c r="AG199" s="1">
        <f>(Table2[[#This Row],[Close Price]]/Table2[[#This Row],[Current Month Low]])-1</f>
        <v>2.6332126228660213E-2</v>
      </c>
      <c r="AH199" s="1">
        <f>(Table2[[#This Row],[Current Month High]]/Table2[[#This Row],[Close Price]])-1</f>
        <v>0.14773930137607727</v>
      </c>
      <c r="AI199">
        <v>20.923433640808501</v>
      </c>
      <c r="AJ199">
        <v>109.073664242807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0.14000000000000001</v>
      </c>
      <c r="AM199" t="s">
        <v>3156</v>
      </c>
      <c r="AN199">
        <v>-3.09</v>
      </c>
      <c r="AO199" t="s">
        <v>3155</v>
      </c>
      <c r="AP199">
        <v>0.14889773472682799</v>
      </c>
      <c r="AQ199">
        <f>(Table2[[#This Row],[Sharpe Ratio]]-AVERAGE(Table2[Sharpe Ratio]))/_xlfn.STDEV.P(Table2[Sharpe Ratio])</f>
        <v>1.0513301139623159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-0.13349253078580747</v>
      </c>
      <c r="AS199">
        <f>_xlfn.RANK.AVG(Table2[[#This Row],[1Y Return vs Nifty Z-Score]],Table2[1Y Return vs Nifty Z-Score])</f>
        <v>115</v>
      </c>
      <c r="AT199">
        <f>_xlfn.RANK.AVG(Table2[[#This Row],[6M Return vs Nifty Z-Score]],Table2[6M Return vs Nifty Z-Score])</f>
        <v>501</v>
      </c>
      <c r="AU199">
        <f>_xlfn.RANK.AVG(Table2[[#This Row],[Sharpe Ratio Z-Score]],Table2[Sharpe Ratio Z-Score])</f>
        <v>103</v>
      </c>
      <c r="AV199">
        <f>(Table2[[#This Row],[Rank 1Y]]+Table2[[#This Row],[Rank 6M]]+Table2[[#This Row],[Rank Sharpe]])/3</f>
        <v>239.66666666666666</v>
      </c>
    </row>
    <row r="200" spans="1:48" x14ac:dyDescent="0.3">
      <c r="A200" t="s">
        <v>715</v>
      </c>
      <c r="B200" t="s">
        <v>716</v>
      </c>
      <c r="C200" t="s">
        <v>3114</v>
      </c>
      <c r="D200" t="s">
        <v>51</v>
      </c>
      <c r="E200">
        <v>24004.304777400001</v>
      </c>
      <c r="F200">
        <v>1340.2</v>
      </c>
      <c r="G200">
        <v>41.371880806076597</v>
      </c>
      <c r="H200">
        <f>(Table2[[#This Row],[1Y Return vs Nifty]]-AVERAGE(Table2[1Y Return vs Nifty]))/_xlfn.STDEV.P(Table2[1Y Return vs Nifty])</f>
        <v>0.29291900056233577</v>
      </c>
      <c r="I200">
        <v>-3.0613893457802002</v>
      </c>
      <c r="J200">
        <f>(Table2[[#This Row],[1M Return vs Nifty]]-AVERAGE(Table2[1M Return vs Nifty]))/_xlfn.STDEV.P(Table2[1M Return vs Nifty])</f>
        <v>-0.20665826339779084</v>
      </c>
      <c r="K200">
        <v>25.2936675714103</v>
      </c>
      <c r="L200">
        <f>(Table2[[#This Row],[6M Return vs Nifty]]-AVERAGE(Table2[6M Return vs Nifty]))/_xlfn.STDEV.P(Table2[6M Return vs Nifty])</f>
        <v>0.78535910135160658</v>
      </c>
      <c r="M200">
        <v>-4.5057876835994399</v>
      </c>
      <c r="N200">
        <f>(Table2[[#This Row],[1W Return vs Nifty]]-AVERAGE(Table2[1W Return vs Nifty]))/_xlfn.STDEV.P(Table2[1W Return vs Nifty])</f>
        <v>3.7288896350386881E-2</v>
      </c>
      <c r="O200">
        <v>1397.72</v>
      </c>
      <c r="P200">
        <v>1411.8956608030001</v>
      </c>
      <c r="Q200">
        <v>1200.93110017565</v>
      </c>
      <c r="R200">
        <v>34.746517130741097</v>
      </c>
      <c r="S200" s="1">
        <f>(Table2[[#This Row],[Close Price]]-Table2[[#This Row],[20D EMA]])/Table2[[#This Row],[20D EMA]]</f>
        <v>-4.1152734453252425E-2</v>
      </c>
      <c r="T200" s="1">
        <f>(Table2[[#This Row],[Close Price]]-Table2[[#This Row],[50D EMA]])/Table2[[#This Row],[50D EMA]]</f>
        <v>-5.0779716089093929E-2</v>
      </c>
      <c r="U200" s="1">
        <f>(Table2[[#This Row],[Close Price]]-Table2[[#This Row],[200D EMA]])/Table2[[#This Row],[200D EMA]]</f>
        <v>0.11596743543737048</v>
      </c>
      <c r="V200">
        <v>0.53489955038608195</v>
      </c>
      <c r="W200">
        <v>1316.3</v>
      </c>
      <c r="X200">
        <v>1352</v>
      </c>
      <c r="Y200">
        <v>1310</v>
      </c>
      <c r="Z200">
        <v>1408.65</v>
      </c>
      <c r="AA200">
        <v>1310</v>
      </c>
      <c r="AB200">
        <v>1484.95</v>
      </c>
      <c r="AC200" s="1">
        <f>(Table2[[#This Row],[Close Price]]/Table2[[#This Row],[Day Low]])-1</f>
        <v>1.815695510142068E-2</v>
      </c>
      <c r="AD200" s="1">
        <f>(Table2[[#This Row],[Day High]]/Table2[[#This Row],[Close Price]])-1</f>
        <v>8.8046560214893876E-3</v>
      </c>
      <c r="AE200" s="1">
        <f>(Table2[[#This Row],[Close Price]]/Table2[[#This Row],[Current Week Low]])-1</f>
        <v>2.3053435114503751E-2</v>
      </c>
      <c r="AF200" s="1">
        <f>(Table2[[#This Row],[Current Week High]]/Table2[[#This Row],[Close Price]])-1</f>
        <v>5.1074466497537774E-2</v>
      </c>
      <c r="AG200" s="1">
        <f>(Table2[[#This Row],[Close Price]]/Table2[[#This Row],[Current Month Low]])-1</f>
        <v>2.3053435114503751E-2</v>
      </c>
      <c r="AH200" s="1">
        <f>(Table2[[#This Row],[Current Month High]]/Table2[[#This Row],[Close Price]])-1</f>
        <v>0.10800626772123567</v>
      </c>
      <c r="AI200">
        <v>22.2951798239068</v>
      </c>
      <c r="AJ200">
        <v>85.059375863021202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-0.05</v>
      </c>
      <c r="AM200" t="s">
        <v>3155</v>
      </c>
      <c r="AN200">
        <v>-6.05</v>
      </c>
      <c r="AO200" t="s">
        <v>3155</v>
      </c>
      <c r="AP200">
        <v>4.4964206586363999E-2</v>
      </c>
      <c r="AQ200">
        <f>(Table2[[#This Row],[Sharpe Ratio]]-AVERAGE(Table2[Sharpe Ratio]))/_xlfn.STDEV.P(Table2[Sharpe Ratio])</f>
        <v>-0.17390538377428552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217</v>
      </c>
      <c r="AT200">
        <f>_xlfn.RANK.AVG(Table2[[#This Row],[6M Return vs Nifty Z-Score]],Table2[6M Return vs Nifty Z-Score])</f>
        <v>115</v>
      </c>
      <c r="AU200">
        <f>_xlfn.RANK.AVG(Table2[[#This Row],[Sharpe Ratio Z-Score]],Table2[Sharpe Ratio Z-Score])</f>
        <v>389</v>
      </c>
      <c r="AV200">
        <f>(Table2[[#This Row],[Rank 1Y]]+Table2[[#This Row],[Rank 6M]]+Table2[[#This Row],[Rank Sharpe]])/3</f>
        <v>240.33333333333334</v>
      </c>
    </row>
    <row r="201" spans="1:48" x14ac:dyDescent="0.3">
      <c r="A201" t="s">
        <v>1003</v>
      </c>
      <c r="B201" t="s">
        <v>1004</v>
      </c>
      <c r="C201" t="s">
        <v>3121</v>
      </c>
      <c r="D201" t="s">
        <v>280</v>
      </c>
      <c r="E201">
        <v>13520.5744</v>
      </c>
      <c r="F201">
        <v>4283</v>
      </c>
      <c r="G201">
        <v>21.761905400694101</v>
      </c>
      <c r="H201">
        <f>(Table2[[#This Row],[1Y Return vs Nifty]]-AVERAGE(Table2[1Y Return vs Nifty]))/_xlfn.STDEV.P(Table2[1Y Return vs Nifty])</f>
        <v>-4.2302667212872153E-2</v>
      </c>
      <c r="I201">
        <v>14.4621452970297</v>
      </c>
      <c r="J201">
        <f>(Table2[[#This Row],[1M Return vs Nifty]]-AVERAGE(Table2[1M Return vs Nifty]))/_xlfn.STDEV.P(Table2[1M Return vs Nifty])</f>
        <v>1.8092861503065063</v>
      </c>
      <c r="K201">
        <v>1.02186317914548</v>
      </c>
      <c r="L201">
        <f>(Table2[[#This Row],[6M Return vs Nifty]]-AVERAGE(Table2[6M Return vs Nifty]))/_xlfn.STDEV.P(Table2[6M Return vs Nifty])</f>
        <v>-7.1857531375118439E-2</v>
      </c>
      <c r="M201">
        <v>-2.45084053659519</v>
      </c>
      <c r="N201">
        <f>(Table2[[#This Row],[1W Return vs Nifty]]-AVERAGE(Table2[1W Return vs Nifty]))/_xlfn.STDEV.P(Table2[1W Return vs Nifty])</f>
        <v>0.44938158475455148</v>
      </c>
      <c r="O201">
        <v>4334.09</v>
      </c>
      <c r="P201">
        <v>4280.1683836637903</v>
      </c>
      <c r="Q201">
        <v>3990.0070527033999</v>
      </c>
      <c r="R201">
        <v>42.456775205735298</v>
      </c>
      <c r="S201" s="1">
        <f>(Table2[[#This Row],[Close Price]]-Table2[[#This Row],[20D EMA]])/Table2[[#This Row],[20D EMA]]</f>
        <v>-1.1787941644036036E-2</v>
      </c>
      <c r="T201" s="1">
        <f>(Table2[[#This Row],[Close Price]]-Table2[[#This Row],[50D EMA]])/Table2[[#This Row],[50D EMA]]</f>
        <v>6.6156657458083976E-4</v>
      </c>
      <c r="U201" s="1">
        <f>(Table2[[#This Row],[Close Price]]-Table2[[#This Row],[200D EMA]])/Table2[[#This Row],[200D EMA]]</f>
        <v>7.3431686567592608E-2</v>
      </c>
      <c r="V201">
        <v>1.1761514767832799</v>
      </c>
      <c r="W201">
        <v>4270.1000000000004</v>
      </c>
      <c r="X201">
        <v>4440.05</v>
      </c>
      <c r="Y201">
        <v>4251.75</v>
      </c>
      <c r="Z201">
        <v>4486.45</v>
      </c>
      <c r="AA201">
        <v>3997.85</v>
      </c>
      <c r="AB201">
        <v>4694</v>
      </c>
      <c r="AC201" s="1">
        <f>(Table2[[#This Row],[Close Price]]/Table2[[#This Row],[Day Low]])-1</f>
        <v>3.0210065338047709E-3</v>
      </c>
      <c r="AD201" s="1">
        <f>(Table2[[#This Row],[Day High]]/Table2[[#This Row],[Close Price]])-1</f>
        <v>3.6668223208031758E-2</v>
      </c>
      <c r="AE201" s="1">
        <f>(Table2[[#This Row],[Close Price]]/Table2[[#This Row],[Current Week Low]])-1</f>
        <v>7.3499147409890053E-3</v>
      </c>
      <c r="AF201" s="1">
        <f>(Table2[[#This Row],[Current Week High]]/Table2[[#This Row],[Close Price]])-1</f>
        <v>4.750175110903565E-2</v>
      </c>
      <c r="AG201" s="1">
        <f>(Table2[[#This Row],[Close Price]]/Table2[[#This Row],[Current Month Low]])-1</f>
        <v>7.1325837637730372E-2</v>
      </c>
      <c r="AH201" s="1">
        <f>(Table2[[#This Row],[Current Month High]]/Table2[[#This Row],[Close Price]])-1</f>
        <v>9.5960775157599709E-2</v>
      </c>
      <c r="AI201">
        <v>16.7406023815082</v>
      </c>
      <c r="AJ201">
        <v>55.181159420289802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0.09</v>
      </c>
      <c r="AM201" t="s">
        <v>3156</v>
      </c>
      <c r="AN201">
        <v>4.78</v>
      </c>
      <c r="AO201" t="s">
        <v>3156</v>
      </c>
      <c r="AP201">
        <v>0.17646506137908599</v>
      </c>
      <c r="AQ201">
        <f>(Table2[[#This Row],[Sharpe Ratio]]-AVERAGE(Table2[Sharpe Ratio]))/_xlfn.STDEV.P(Table2[Sharpe Ratio])</f>
        <v>1.3763115496583949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3.5208190861314614</v>
      </c>
      <c r="AS201">
        <f>_xlfn.RANK.AVG(Table2[[#This Row],[1Y Return vs Nifty Z-Score]],Table2[1Y Return vs Nifty Z-Score])</f>
        <v>308</v>
      </c>
      <c r="AT201">
        <f>_xlfn.RANK.AVG(Table2[[#This Row],[6M Return vs Nifty Z-Score]],Table2[6M Return vs Nifty Z-Score])</f>
        <v>353</v>
      </c>
      <c r="AU201">
        <f>_xlfn.RANK.AVG(Table2[[#This Row],[Sharpe Ratio Z-Score]],Table2[Sharpe Ratio Z-Score])</f>
        <v>64</v>
      </c>
      <c r="AV201">
        <f>(Table2[[#This Row],[Rank 1Y]]+Table2[[#This Row],[Rank 6M]]+Table2[[#This Row],[Rank Sharpe]])/3</f>
        <v>241.66666666666666</v>
      </c>
    </row>
    <row r="202" spans="1:48" x14ac:dyDescent="0.3">
      <c r="A202" t="s">
        <v>703</v>
      </c>
      <c r="B202" t="s">
        <v>704</v>
      </c>
      <c r="C202" t="s">
        <v>3110</v>
      </c>
      <c r="D202" t="s">
        <v>402</v>
      </c>
      <c r="E202">
        <v>24751.5216654</v>
      </c>
      <c r="F202">
        <v>6918.85</v>
      </c>
      <c r="G202">
        <v>147.26099132095499</v>
      </c>
      <c r="H202">
        <f>(Table2[[#This Row],[1Y Return vs Nifty]]-AVERAGE(Table2[1Y Return vs Nifty]))/_xlfn.STDEV.P(Table2[1Y Return vs Nifty])</f>
        <v>2.1030346938379068</v>
      </c>
      <c r="I202">
        <v>5.0177902791238598</v>
      </c>
      <c r="J202">
        <f>(Table2[[#This Row],[1M Return vs Nifty]]-AVERAGE(Table2[1M Return vs Nifty]))/_xlfn.STDEV.P(Table2[1M Return vs Nifty])</f>
        <v>0.72278761405374992</v>
      </c>
      <c r="K202">
        <v>19.543287524482199</v>
      </c>
      <c r="L202">
        <f>(Table2[[#This Row],[6M Return vs Nifty]]-AVERAGE(Table2[6M Return vs Nifty]))/_xlfn.STDEV.P(Table2[6M Return vs Nifty])</f>
        <v>0.58227072188618956</v>
      </c>
      <c r="M202">
        <v>-4.9817125863987197</v>
      </c>
      <c r="N202">
        <f>(Table2[[#This Row],[1W Return vs Nifty]]-AVERAGE(Table2[1W Return vs Nifty]))/_xlfn.STDEV.P(Table2[1W Return vs Nifty])</f>
        <v>-5.8151598534827952E-2</v>
      </c>
      <c r="O202">
        <v>6768.95</v>
      </c>
      <c r="P202">
        <v>6522.3977519666896</v>
      </c>
      <c r="Q202">
        <v>5218.0223174438597</v>
      </c>
      <c r="R202">
        <v>54.434881167858499</v>
      </c>
      <c r="S202" s="1">
        <f>(Table2[[#This Row],[Close Price]]-Table2[[#This Row],[20D EMA]])/Table2[[#This Row],[20D EMA]]</f>
        <v>2.2145236705840721E-2</v>
      </c>
      <c r="T202" s="1">
        <f>(Table2[[#This Row],[Close Price]]-Table2[[#This Row],[50D EMA]])/Table2[[#This Row],[50D EMA]]</f>
        <v>6.0783206285413838E-2</v>
      </c>
      <c r="U202" s="1">
        <f>(Table2[[#This Row],[Close Price]]-Table2[[#This Row],[200D EMA]])/Table2[[#This Row],[200D EMA]]</f>
        <v>0.32595255042705934</v>
      </c>
      <c r="V202">
        <v>1.0341537560679599</v>
      </c>
      <c r="W202">
        <v>6706.8</v>
      </c>
      <c r="X202">
        <v>6993.2</v>
      </c>
      <c r="Y202">
        <v>6535</v>
      </c>
      <c r="Z202">
        <v>7233.5</v>
      </c>
      <c r="AA202">
        <v>5849.95</v>
      </c>
      <c r="AB202">
        <v>7395.5</v>
      </c>
      <c r="AC202" s="1">
        <f>(Table2[[#This Row],[Close Price]]/Table2[[#This Row],[Day Low]])-1</f>
        <v>3.1617164668694464E-2</v>
      </c>
      <c r="AD202" s="1">
        <f>(Table2[[#This Row],[Day High]]/Table2[[#This Row],[Close Price]])-1</f>
        <v>1.0746005477788811E-2</v>
      </c>
      <c r="AE202" s="1">
        <f>(Table2[[#This Row],[Close Price]]/Table2[[#This Row],[Current Week Low]])-1</f>
        <v>5.8737566947207442E-2</v>
      </c>
      <c r="AF202" s="1">
        <f>(Table2[[#This Row],[Current Week High]]/Table2[[#This Row],[Close Price]])-1</f>
        <v>4.5477210808154478E-2</v>
      </c>
      <c r="AG202" s="1">
        <f>(Table2[[#This Row],[Close Price]]/Table2[[#This Row],[Current Month Low]])-1</f>
        <v>0.18271951042316603</v>
      </c>
      <c r="AH202" s="1">
        <f>(Table2[[#This Row],[Current Month High]]/Table2[[#This Row],[Close Price]])-1</f>
        <v>6.8891506536490787E-2</v>
      </c>
      <c r="AI202">
        <v>6.8891506536490699</v>
      </c>
      <c r="AJ202">
        <v>181.07125446863799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0.12</v>
      </c>
      <c r="AM202" t="s">
        <v>3156</v>
      </c>
      <c r="AN202">
        <v>9.36</v>
      </c>
      <c r="AO202" t="s">
        <v>3156</v>
      </c>
      <c r="AQ202">
        <f>(Table2[[#This Row],[Sharpe Ratio]]-AVERAGE(Table2[Sharpe Ratio]))/_xlfn.STDEV.P(Table2[Sharpe Ratio])</f>
        <v>-0.70397246629187049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2.6459689649511478</v>
      </c>
      <c r="AS202">
        <f>_xlfn.RANK.AVG(Table2[[#This Row],[1Y Return vs Nifty Z-Score]],Table2[1Y Return vs Nifty Z-Score])</f>
        <v>34</v>
      </c>
      <c r="AT202">
        <f>_xlfn.RANK.AVG(Table2[[#This Row],[6M Return vs Nifty Z-Score]],Table2[6M Return vs Nifty Z-Score])</f>
        <v>159</v>
      </c>
      <c r="AU202">
        <f>_xlfn.RANK.AVG(Table2[[#This Row],[Sharpe Ratio Z-Score]],Table2[Sharpe Ratio Z-Score])</f>
        <v>532.5</v>
      </c>
      <c r="AV202">
        <f>(Table2[[#This Row],[Rank 1Y]]+Table2[[#This Row],[Rank 6M]]+Table2[[#This Row],[Rank Sharpe]])/3</f>
        <v>241.83333333333334</v>
      </c>
    </row>
    <row r="203" spans="1:48" x14ac:dyDescent="0.3">
      <c r="A203" t="s">
        <v>1275</v>
      </c>
      <c r="B203" t="s">
        <v>1276</v>
      </c>
      <c r="C203" t="s">
        <v>617</v>
      </c>
      <c r="D203" t="s">
        <v>453</v>
      </c>
      <c r="E203">
        <v>8667.2046465099993</v>
      </c>
      <c r="F203">
        <v>331.15</v>
      </c>
      <c r="G203">
        <v>68.252698948029902</v>
      </c>
      <c r="H203">
        <f>(Table2[[#This Row],[1Y Return vs Nifty]]-AVERAGE(Table2[1Y Return vs Nifty]))/_xlfn.STDEV.P(Table2[1Y Return vs Nifty])</f>
        <v>0.75243169766823459</v>
      </c>
      <c r="I203">
        <v>-9.44023340856773</v>
      </c>
      <c r="J203">
        <f>(Table2[[#This Row],[1M Return vs Nifty]]-AVERAGE(Table2[1M Return vs Nifty]))/_xlfn.STDEV.P(Table2[1M Return vs Nifty])</f>
        <v>-0.94049394874245362</v>
      </c>
      <c r="K203">
        <v>-4.9098264911315104</v>
      </c>
      <c r="L203">
        <f>(Table2[[#This Row],[6M Return vs Nifty]]-AVERAGE(Table2[6M Return vs Nifty]))/_xlfn.STDEV.P(Table2[6M Return vs Nifty])</f>
        <v>-0.28134929240608636</v>
      </c>
      <c r="M203">
        <v>-7.0636429485290604</v>
      </c>
      <c r="N203">
        <f>(Table2[[#This Row],[1W Return vs Nifty]]-AVERAGE(Table2[1W Return vs Nifty]))/_xlfn.STDEV.P(Table2[1W Return vs Nifty])</f>
        <v>-0.47565541669934142</v>
      </c>
      <c r="O203">
        <v>359.53</v>
      </c>
      <c r="P203">
        <v>371.93210536892599</v>
      </c>
      <c r="Q203">
        <v>336.021366429426</v>
      </c>
      <c r="R203">
        <v>20.396639965270499</v>
      </c>
      <c r="S203" s="1">
        <f>(Table2[[#This Row],[Close Price]]-Table2[[#This Row],[20D EMA]])/Table2[[#This Row],[20D EMA]]</f>
        <v>-7.8936389174755928E-2</v>
      </c>
      <c r="T203" s="1">
        <f>(Table2[[#This Row],[Close Price]]-Table2[[#This Row],[50D EMA]])/Table2[[#This Row],[50D EMA]]</f>
        <v>-0.1096493278752409</v>
      </c>
      <c r="U203" s="1">
        <f>(Table2[[#This Row],[Close Price]]-Table2[[#This Row],[200D EMA]])/Table2[[#This Row],[200D EMA]]</f>
        <v>-1.4497192488648317E-2</v>
      </c>
      <c r="V203">
        <v>0.57564243834053797</v>
      </c>
      <c r="W203">
        <v>327.35000000000002</v>
      </c>
      <c r="X203">
        <v>344.35</v>
      </c>
      <c r="Y203">
        <v>327.35000000000002</v>
      </c>
      <c r="Z203">
        <v>365.1</v>
      </c>
      <c r="AA203">
        <v>327.35000000000002</v>
      </c>
      <c r="AB203">
        <v>376.9</v>
      </c>
      <c r="AC203" s="1">
        <f>(Table2[[#This Row],[Close Price]]/Table2[[#This Row],[Day Low]])-1</f>
        <v>1.160837024591399E-2</v>
      </c>
      <c r="AD203" s="1">
        <f>(Table2[[#This Row],[Day High]]/Table2[[#This Row],[Close Price]])-1</f>
        <v>3.9861090140419941E-2</v>
      </c>
      <c r="AE203" s="1">
        <f>(Table2[[#This Row],[Close Price]]/Table2[[#This Row],[Current Week Low]])-1</f>
        <v>1.160837024591399E-2</v>
      </c>
      <c r="AF203" s="1">
        <f>(Table2[[#This Row],[Current Week High]]/Table2[[#This Row],[Close Price]])-1</f>
        <v>0.10252151592933734</v>
      </c>
      <c r="AG203" s="1">
        <f>(Table2[[#This Row],[Close Price]]/Table2[[#This Row],[Current Month Low]])-1</f>
        <v>1.160837024591399E-2</v>
      </c>
      <c r="AH203" s="1">
        <f>(Table2[[#This Row],[Current Month High]]/Table2[[#This Row],[Close Price]])-1</f>
        <v>0.13815491469122754</v>
      </c>
      <c r="AI203">
        <v>27.223312698173</v>
      </c>
      <c r="AJ203">
        <v>102.476306939773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-0.16</v>
      </c>
      <c r="AM203" t="s">
        <v>3155</v>
      </c>
      <c r="AN203">
        <v>-5.36</v>
      </c>
      <c r="AO203" t="s">
        <v>3155</v>
      </c>
      <c r="AP203">
        <v>0.110228516614894</v>
      </c>
      <c r="AQ203">
        <f>(Table2[[#This Row],[Sharpe Ratio]]-AVERAGE(Table2[Sharpe Ratio]))/_xlfn.STDEV.P(Table2[Sharpe Ratio])</f>
        <v>0.59547241771987658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129</v>
      </c>
      <c r="AT203">
        <f>_xlfn.RANK.AVG(Table2[[#This Row],[6M Return vs Nifty Z-Score]],Table2[6M Return vs Nifty Z-Score])</f>
        <v>414</v>
      </c>
      <c r="AU203">
        <f>_xlfn.RANK.AVG(Table2[[#This Row],[Sharpe Ratio Z-Score]],Table2[Sharpe Ratio Z-Score])</f>
        <v>189</v>
      </c>
      <c r="AV203">
        <f>(Table2[[#This Row],[Rank 1Y]]+Table2[[#This Row],[Rank 6M]]+Table2[[#This Row],[Rank Sharpe]])/3</f>
        <v>244</v>
      </c>
    </row>
    <row r="204" spans="1:48" x14ac:dyDescent="0.3">
      <c r="A204" t="s">
        <v>552</v>
      </c>
      <c r="B204" t="s">
        <v>553</v>
      </c>
      <c r="C204" t="s">
        <v>3121</v>
      </c>
      <c r="D204" t="s">
        <v>554</v>
      </c>
      <c r="E204">
        <v>35769.51520527</v>
      </c>
      <c r="F204">
        <v>3961.65</v>
      </c>
      <c r="G204">
        <v>35.1519815703478</v>
      </c>
      <c r="H204">
        <f>(Table2[[#This Row],[1Y Return vs Nifty]]-AVERAGE(Table2[1Y Return vs Nifty]))/_xlfn.STDEV.P(Table2[1Y Return vs Nifty])</f>
        <v>0.18659326827087913</v>
      </c>
      <c r="I204">
        <v>1.3856630060444</v>
      </c>
      <c r="J204">
        <f>(Table2[[#This Row],[1M Return vs Nifty]]-AVERAGE(Table2[1M Return vs Nifty]))/_xlfn.STDEV.P(Table2[1M Return vs Nifty])</f>
        <v>0.30494002592278308</v>
      </c>
      <c r="K204">
        <v>-8.59515939735366</v>
      </c>
      <c r="L204">
        <f>(Table2[[#This Row],[6M Return vs Nifty]]-AVERAGE(Table2[6M Return vs Nifty]))/_xlfn.STDEV.P(Table2[6M Return vs Nifty])</f>
        <v>-0.41150560931162011</v>
      </c>
      <c r="M204">
        <v>-3.61210228572424</v>
      </c>
      <c r="N204">
        <f>(Table2[[#This Row],[1W Return vs Nifty]]-AVERAGE(Table2[1W Return vs Nifty]))/_xlfn.STDEV.P(Table2[1W Return vs Nifty])</f>
        <v>0.21650577729782419</v>
      </c>
      <c r="O204">
        <v>4237.4799999999996</v>
      </c>
      <c r="P204">
        <v>4307.4457865245904</v>
      </c>
      <c r="Q204">
        <v>3935.53220182516</v>
      </c>
      <c r="R204">
        <v>30.3743283751798</v>
      </c>
      <c r="S204" s="1">
        <f>(Table2[[#This Row],[Close Price]]-Table2[[#This Row],[20D EMA]])/Table2[[#This Row],[20D EMA]]</f>
        <v>-6.5092932592012112E-2</v>
      </c>
      <c r="T204" s="1">
        <f>(Table2[[#This Row],[Close Price]]-Table2[[#This Row],[50D EMA]])/Table2[[#This Row],[50D EMA]]</f>
        <v>-8.0278616066713493E-2</v>
      </c>
      <c r="U204" s="1">
        <f>(Table2[[#This Row],[Close Price]]-Table2[[#This Row],[200D EMA]])/Table2[[#This Row],[200D EMA]]</f>
        <v>6.6364081998179589E-3</v>
      </c>
      <c r="V204">
        <v>2.0846532582175499</v>
      </c>
      <c r="W204">
        <v>3953.15</v>
      </c>
      <c r="X204">
        <v>4098.95</v>
      </c>
      <c r="Y204">
        <v>3926.55</v>
      </c>
      <c r="Z204">
        <v>4139.7</v>
      </c>
      <c r="AA204">
        <v>3926.55</v>
      </c>
      <c r="AB204">
        <v>4725</v>
      </c>
      <c r="AC204" s="1">
        <f>(Table2[[#This Row],[Close Price]]/Table2[[#This Row],[Day Low]])-1</f>
        <v>2.1501840304567477E-3</v>
      </c>
      <c r="AD204" s="1">
        <f>(Table2[[#This Row],[Day High]]/Table2[[#This Row],[Close Price]])-1</f>
        <v>3.4657276639783907E-2</v>
      </c>
      <c r="AE204" s="1">
        <f>(Table2[[#This Row],[Close Price]]/Table2[[#This Row],[Current Week Low]])-1</f>
        <v>8.93914505099902E-3</v>
      </c>
      <c r="AF204" s="1">
        <f>(Table2[[#This Row],[Current Week High]]/Table2[[#This Row],[Close Price]])-1</f>
        <v>4.4943394797622105E-2</v>
      </c>
      <c r="AG204" s="1">
        <f>(Table2[[#This Row],[Close Price]]/Table2[[#This Row],[Current Month Low]])-1</f>
        <v>8.93914505099902E-3</v>
      </c>
      <c r="AH204" s="1">
        <f>(Table2[[#This Row],[Current Month High]]/Table2[[#This Row],[Close Price]])-1</f>
        <v>0.19268486615425395</v>
      </c>
      <c r="AI204">
        <v>27.212146454128899</v>
      </c>
      <c r="AJ204">
        <v>70.679850071086904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-0.02</v>
      </c>
      <c r="AM204" t="s">
        <v>3155</v>
      </c>
      <c r="AN204">
        <v>-5.71</v>
      </c>
      <c r="AO204" t="s">
        <v>3155</v>
      </c>
      <c r="AP204">
        <v>0.19477660433527</v>
      </c>
      <c r="AQ204">
        <f>(Table2[[#This Row],[Sharpe Ratio]]-AVERAGE(Table2[Sharpe Ratio]))/_xlfn.STDEV.P(Table2[Sharpe Ratio])</f>
        <v>1.5921798344136622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236</v>
      </c>
      <c r="AT204">
        <f>_xlfn.RANK.AVG(Table2[[#This Row],[6M Return vs Nifty Z-Score]],Table2[6M Return vs Nifty Z-Score])</f>
        <v>461</v>
      </c>
      <c r="AU204">
        <f>_xlfn.RANK.AVG(Table2[[#This Row],[Sharpe Ratio Z-Score]],Table2[Sharpe Ratio Z-Score])</f>
        <v>36</v>
      </c>
      <c r="AV204">
        <f>(Table2[[#This Row],[Rank 1Y]]+Table2[[#This Row],[Rank 6M]]+Table2[[#This Row],[Rank Sharpe]])/3</f>
        <v>244.33333333333334</v>
      </c>
    </row>
    <row r="205" spans="1:48" x14ac:dyDescent="0.3">
      <c r="A205" t="s">
        <v>890</v>
      </c>
      <c r="B205" t="s">
        <v>891</v>
      </c>
      <c r="C205" t="s">
        <v>3111</v>
      </c>
      <c r="D205" t="s">
        <v>740</v>
      </c>
      <c r="E205">
        <v>16869.511238587998</v>
      </c>
      <c r="F205">
        <v>116.99</v>
      </c>
      <c r="G205">
        <v>57.2606237204526</v>
      </c>
      <c r="H205">
        <f>(Table2[[#This Row],[1Y Return vs Nifty]]-AVERAGE(Table2[1Y Return vs Nifty]))/_xlfn.STDEV.P(Table2[1Y Return vs Nifty])</f>
        <v>0.56452826005924994</v>
      </c>
      <c r="I205">
        <v>-18.9747866745872</v>
      </c>
      <c r="J205">
        <f>(Table2[[#This Row],[1M Return vs Nifty]]-AVERAGE(Table2[1M Return vs Nifty]))/_xlfn.STDEV.P(Table2[1M Return vs Nifty])</f>
        <v>-2.0373690818472152</v>
      </c>
      <c r="K205">
        <v>12.50767584932</v>
      </c>
      <c r="L205">
        <f>(Table2[[#This Row],[6M Return vs Nifty]]-AVERAGE(Table2[6M Return vs Nifty]))/_xlfn.STDEV.P(Table2[6M Return vs Nifty])</f>
        <v>0.33379132365581304</v>
      </c>
      <c r="M205">
        <v>-10.0750306609749</v>
      </c>
      <c r="N205">
        <f>(Table2[[#This Row],[1W Return vs Nifty]]-AVERAGE(Table2[1W Return vs Nifty]))/_xlfn.STDEV.P(Table2[1W Return vs Nifty])</f>
        <v>-1.0795497115274053</v>
      </c>
      <c r="O205">
        <v>133.72999999999999</v>
      </c>
      <c r="P205">
        <v>137.75115531545799</v>
      </c>
      <c r="Q205">
        <v>117.76801121853499</v>
      </c>
      <c r="R205">
        <v>28.335268138062801</v>
      </c>
      <c r="S205" s="1">
        <f>(Table2[[#This Row],[Close Price]]-Table2[[#This Row],[20D EMA]])/Table2[[#This Row],[20D EMA]]</f>
        <v>-0.12517759664996633</v>
      </c>
      <c r="T205" s="1">
        <f>(Table2[[#This Row],[Close Price]]-Table2[[#This Row],[50D EMA]])/Table2[[#This Row],[50D EMA]]</f>
        <v>-0.1507149269849227</v>
      </c>
      <c r="U205" s="1">
        <f>(Table2[[#This Row],[Close Price]]-Table2[[#This Row],[200D EMA]])/Table2[[#This Row],[200D EMA]]</f>
        <v>-6.6063034476424223E-3</v>
      </c>
      <c r="V205">
        <v>0.428994614887376</v>
      </c>
      <c r="W205">
        <v>116.7</v>
      </c>
      <c r="X205">
        <v>123.05</v>
      </c>
      <c r="Y205">
        <v>112.57</v>
      </c>
      <c r="Z205">
        <v>132.84</v>
      </c>
      <c r="AA205">
        <v>112.57</v>
      </c>
      <c r="AB205">
        <v>152.74</v>
      </c>
      <c r="AC205" s="1">
        <f>(Table2[[#This Row],[Close Price]]/Table2[[#This Row],[Day Low]])-1</f>
        <v>2.4850042844901665E-3</v>
      </c>
      <c r="AD205" s="1">
        <f>(Table2[[#This Row],[Day High]]/Table2[[#This Row],[Close Price]])-1</f>
        <v>5.1799299085391937E-2</v>
      </c>
      <c r="AE205" s="1">
        <f>(Table2[[#This Row],[Close Price]]/Table2[[#This Row],[Current Week Low]])-1</f>
        <v>3.9264457670782571E-2</v>
      </c>
      <c r="AF205" s="1">
        <f>(Table2[[#This Row],[Current Week High]]/Table2[[#This Row],[Close Price]])-1</f>
        <v>0.13548166509958115</v>
      </c>
      <c r="AG205" s="1">
        <f>(Table2[[#This Row],[Close Price]]/Table2[[#This Row],[Current Month Low]])-1</f>
        <v>3.9264457670782571E-2</v>
      </c>
      <c r="AH205" s="1">
        <f>(Table2[[#This Row],[Current Month High]]/Table2[[#This Row],[Close Price]])-1</f>
        <v>0.30558167364732047</v>
      </c>
      <c r="AI205">
        <v>46.166339003333597</v>
      </c>
      <c r="AJ205">
        <v>90.227642276422699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</v>
      </c>
      <c r="AM205" t="s">
        <v>3155</v>
      </c>
      <c r="AN205">
        <v>-16.829999999999998</v>
      </c>
      <c r="AO205" t="s">
        <v>3155</v>
      </c>
      <c r="AP205">
        <v>5.1493864387050003E-2</v>
      </c>
      <c r="AQ205">
        <f>(Table2[[#This Row],[Sharpe Ratio]]-AVERAGE(Table2[Sharpe Ratio]))/_xlfn.STDEV.P(Table2[Sharpe Ratio])</f>
        <v>-9.692956404977017E-2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156</v>
      </c>
      <c r="AT205">
        <f>_xlfn.RANK.AVG(Table2[[#This Row],[6M Return vs Nifty Z-Score]],Table2[6M Return vs Nifty Z-Score])</f>
        <v>217</v>
      </c>
      <c r="AU205">
        <f>_xlfn.RANK.AVG(Table2[[#This Row],[Sharpe Ratio Z-Score]],Table2[Sharpe Ratio Z-Score])</f>
        <v>361</v>
      </c>
      <c r="AV205">
        <f>(Table2[[#This Row],[Rank 1Y]]+Table2[[#This Row],[Rank 6M]]+Table2[[#This Row],[Rank Sharpe]])/3</f>
        <v>244.66666666666666</v>
      </c>
    </row>
    <row r="206" spans="1:48" x14ac:dyDescent="0.3">
      <c r="A206" t="s">
        <v>308</v>
      </c>
      <c r="B206" t="s">
        <v>309</v>
      </c>
      <c r="C206" t="s">
        <v>3112</v>
      </c>
      <c r="D206" t="s">
        <v>197</v>
      </c>
      <c r="E206">
        <v>87380.824635180004</v>
      </c>
      <c r="F206">
        <v>3212.7</v>
      </c>
      <c r="G206">
        <v>28.332279719791</v>
      </c>
      <c r="H206">
        <f>(Table2[[#This Row],[1Y Return vs Nifty]]-AVERAGE(Table2[1Y Return vs Nifty]))/_xlfn.STDEV.P(Table2[1Y Return vs Nifty])</f>
        <v>7.001424250393011E-2</v>
      </c>
      <c r="I206">
        <v>-2.9287724283885601</v>
      </c>
      <c r="J206">
        <f>(Table2[[#This Row],[1M Return vs Nifty]]-AVERAGE(Table2[1M Return vs Nifty]))/_xlfn.STDEV.P(Table2[1M Return vs Nifty])</f>
        <v>-0.19140173329539753</v>
      </c>
      <c r="K206">
        <v>7.9962568732888304</v>
      </c>
      <c r="L206">
        <f>(Table2[[#This Row],[6M Return vs Nifty]]-AVERAGE(Table2[6M Return vs Nifty]))/_xlfn.STDEV.P(Table2[6M Return vs Nifty])</f>
        <v>0.17445980792040491</v>
      </c>
      <c r="M206">
        <v>-3.3172011869406299</v>
      </c>
      <c r="N206">
        <f>(Table2[[#This Row],[1W Return vs Nifty]]-AVERAGE(Table2[1W Return vs Nifty]))/_xlfn.STDEV.P(Table2[1W Return vs Nifty])</f>
        <v>0.27564432340994405</v>
      </c>
      <c r="O206">
        <v>3500.32</v>
      </c>
      <c r="P206">
        <v>3511.7488837299802</v>
      </c>
      <c r="Q206">
        <v>3040.4048988549698</v>
      </c>
      <c r="R206">
        <v>14.894425371826101</v>
      </c>
      <c r="S206" s="1">
        <f>(Table2[[#This Row],[Close Price]]-Table2[[#This Row],[20D EMA]])/Table2[[#This Row],[20D EMA]]</f>
        <v>-8.2169630205238472E-2</v>
      </c>
      <c r="T206" s="1">
        <f>(Table2[[#This Row],[Close Price]]-Table2[[#This Row],[50D EMA]])/Table2[[#This Row],[50D EMA]]</f>
        <v>-8.5156682220497396E-2</v>
      </c>
      <c r="U206" s="1">
        <f>(Table2[[#This Row],[Close Price]]-Table2[[#This Row],[200D EMA]])/Table2[[#This Row],[200D EMA]]</f>
        <v>5.6668472416261766E-2</v>
      </c>
      <c r="V206">
        <v>0.83510357501897903</v>
      </c>
      <c r="W206">
        <v>3186.6</v>
      </c>
      <c r="X206">
        <v>3359.95</v>
      </c>
      <c r="Y206">
        <v>3186.6</v>
      </c>
      <c r="Z206">
        <v>3414.7</v>
      </c>
      <c r="AA206">
        <v>3186.6</v>
      </c>
      <c r="AB206">
        <v>3873.25</v>
      </c>
      <c r="AC206" s="1">
        <f>(Table2[[#This Row],[Close Price]]/Table2[[#This Row],[Day Low]])-1</f>
        <v>8.1905479194124275E-3</v>
      </c>
      <c r="AD206" s="1">
        <f>(Table2[[#This Row],[Day High]]/Table2[[#This Row],[Close Price]])-1</f>
        <v>4.5833722414168721E-2</v>
      </c>
      <c r="AE206" s="1">
        <f>(Table2[[#This Row],[Close Price]]/Table2[[#This Row],[Current Week Low]])-1</f>
        <v>8.1905479194124275E-3</v>
      </c>
      <c r="AF206" s="1">
        <f>(Table2[[#This Row],[Current Week High]]/Table2[[#This Row],[Close Price]])-1</f>
        <v>6.2875463006194066E-2</v>
      </c>
      <c r="AG206" s="1">
        <f>(Table2[[#This Row],[Close Price]]/Table2[[#This Row],[Current Month Low]])-1</f>
        <v>8.1905479194124275E-3</v>
      </c>
      <c r="AH206" s="1">
        <f>(Table2[[#This Row],[Current Month High]]/Table2[[#This Row],[Close Price]])-1</f>
        <v>0.20560587667693841</v>
      </c>
      <c r="AI206">
        <v>21.081955987175899</v>
      </c>
      <c r="AJ206">
        <v>60.234413965087199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0</v>
      </c>
      <c r="AM206" t="s">
        <v>3157</v>
      </c>
      <c r="AN206">
        <v>-14.19</v>
      </c>
      <c r="AO206" t="s">
        <v>3155</v>
      </c>
      <c r="AP206">
        <v>0.10545731852106099</v>
      </c>
      <c r="AQ206">
        <f>(Table2[[#This Row],[Sharpe Ratio]]-AVERAGE(Table2[Sharpe Ratio]))/_xlfn.STDEV.P(Table2[Sharpe Ratio])</f>
        <v>0.53922645574890538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269</v>
      </c>
      <c r="AT206">
        <f>_xlfn.RANK.AVG(Table2[[#This Row],[6M Return vs Nifty Z-Score]],Table2[6M Return vs Nifty Z-Score])</f>
        <v>266</v>
      </c>
      <c r="AU206">
        <f>_xlfn.RANK.AVG(Table2[[#This Row],[Sharpe Ratio Z-Score]],Table2[Sharpe Ratio Z-Score])</f>
        <v>208</v>
      </c>
      <c r="AV206">
        <f>(Table2[[#This Row],[Rank 1Y]]+Table2[[#This Row],[Rank 6M]]+Table2[[#This Row],[Rank Sharpe]])/3</f>
        <v>247.66666666666666</v>
      </c>
    </row>
    <row r="207" spans="1:48" x14ac:dyDescent="0.3">
      <c r="A207" t="s">
        <v>723</v>
      </c>
      <c r="B207" t="s">
        <v>724</v>
      </c>
      <c r="C207" t="s">
        <v>3116</v>
      </c>
      <c r="D207" t="s">
        <v>512</v>
      </c>
      <c r="E207">
        <v>23127.084995040001</v>
      </c>
      <c r="F207">
        <v>1263.5999999999999</v>
      </c>
      <c r="G207">
        <v>80.368684461278903</v>
      </c>
      <c r="H207">
        <f>(Table2[[#This Row],[1Y Return vs Nifty]]-AVERAGE(Table2[1Y Return vs Nifty]))/_xlfn.STDEV.P(Table2[1Y Return vs Nifty])</f>
        <v>0.95954775908750523</v>
      </c>
      <c r="I207">
        <v>-2.0594593761083</v>
      </c>
      <c r="J207">
        <f>(Table2[[#This Row],[1M Return vs Nifty]]-AVERAGE(Table2[1M Return vs Nifty]))/_xlfn.STDEV.P(Table2[1M Return vs Nifty])</f>
        <v>-9.1394124829049295E-2</v>
      </c>
      <c r="K207">
        <v>2.5831735062080399</v>
      </c>
      <c r="L207">
        <f>(Table2[[#This Row],[6M Return vs Nifty]]-AVERAGE(Table2[6M Return vs Nifty]))/_xlfn.STDEV.P(Table2[6M Return vs Nifty])</f>
        <v>-1.6716135227720426E-2</v>
      </c>
      <c r="M207">
        <v>-7.9549198340798002</v>
      </c>
      <c r="N207">
        <f>(Table2[[#This Row],[1W Return vs Nifty]]-AVERAGE(Table2[1W Return vs Nifty]))/_xlfn.STDEV.P(Table2[1W Return vs Nifty])</f>
        <v>-0.65438930210098656</v>
      </c>
      <c r="O207">
        <v>1350.89</v>
      </c>
      <c r="P207">
        <v>1398.8925767708099</v>
      </c>
      <c r="Q207">
        <v>1234.6468613925499</v>
      </c>
      <c r="R207">
        <v>26.0006103477597</v>
      </c>
      <c r="S207" s="1">
        <f>(Table2[[#This Row],[Close Price]]-Table2[[#This Row],[20D EMA]])/Table2[[#This Row],[20D EMA]]</f>
        <v>-6.4616660127767761E-2</v>
      </c>
      <c r="T207" s="1">
        <f>(Table2[[#This Row],[Close Price]]-Table2[[#This Row],[50D EMA]])/Table2[[#This Row],[50D EMA]]</f>
        <v>-9.6714057260292335E-2</v>
      </c>
      <c r="U207" s="1">
        <f>(Table2[[#This Row],[Close Price]]-Table2[[#This Row],[200D EMA]])/Table2[[#This Row],[200D EMA]]</f>
        <v>2.3450542428621209E-2</v>
      </c>
      <c r="V207">
        <v>0.66356739702698597</v>
      </c>
      <c r="W207">
        <v>1260.05</v>
      </c>
      <c r="X207">
        <v>1288</v>
      </c>
      <c r="Y207">
        <v>1232.2</v>
      </c>
      <c r="Z207">
        <v>1358</v>
      </c>
      <c r="AA207">
        <v>1232.2</v>
      </c>
      <c r="AB207">
        <v>1444</v>
      </c>
      <c r="AC207" s="1">
        <f>(Table2[[#This Row],[Close Price]]/Table2[[#This Row],[Day Low]])-1</f>
        <v>2.8173485179159297E-3</v>
      </c>
      <c r="AD207" s="1">
        <f>(Table2[[#This Row],[Day High]]/Table2[[#This Row],[Close Price]])-1</f>
        <v>1.9309908198797077E-2</v>
      </c>
      <c r="AE207" s="1">
        <f>(Table2[[#This Row],[Close Price]]/Table2[[#This Row],[Current Week Low]])-1</f>
        <v>2.5482876156468048E-2</v>
      </c>
      <c r="AF207" s="1">
        <f>(Table2[[#This Row],[Current Week High]]/Table2[[#This Row],[Close Price]])-1</f>
        <v>7.4707185818297051E-2</v>
      </c>
      <c r="AG207" s="1">
        <f>(Table2[[#This Row],[Close Price]]/Table2[[#This Row],[Current Month Low]])-1</f>
        <v>2.5482876156468048E-2</v>
      </c>
      <c r="AH207" s="1">
        <f>(Table2[[#This Row],[Current Month High]]/Table2[[#This Row],[Close Price]])-1</f>
        <v>0.14276669832225397</v>
      </c>
      <c r="AI207">
        <v>40.5468502690725</v>
      </c>
      <c r="AJ207">
        <v>110.951585976627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-0.13</v>
      </c>
      <c r="AM207" t="s">
        <v>3155</v>
      </c>
      <c r="AN207">
        <v>-5.48</v>
      </c>
      <c r="AO207" t="s">
        <v>3155</v>
      </c>
      <c r="AP207">
        <v>7.1083949255281997E-2</v>
      </c>
      <c r="AQ207">
        <f>(Table2[[#This Row],[Sharpe Ratio]]-AVERAGE(Table2[Sharpe Ratio]))/_xlfn.STDEV.P(Table2[Sharpe Ratio])</f>
        <v>0.13401099780426079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101</v>
      </c>
      <c r="AT207">
        <f>_xlfn.RANK.AVG(Table2[[#This Row],[6M Return vs Nifty Z-Score]],Table2[6M Return vs Nifty Z-Score])</f>
        <v>336</v>
      </c>
      <c r="AU207">
        <f>_xlfn.RANK.AVG(Table2[[#This Row],[Sharpe Ratio Z-Score]],Table2[Sharpe Ratio Z-Score])</f>
        <v>306</v>
      </c>
      <c r="AV207">
        <f>(Table2[[#This Row],[Rank 1Y]]+Table2[[#This Row],[Rank 6M]]+Table2[[#This Row],[Rank Sharpe]])/3</f>
        <v>247.66666666666666</v>
      </c>
    </row>
    <row r="208" spans="1:48" x14ac:dyDescent="0.3">
      <c r="A208" t="s">
        <v>921</v>
      </c>
      <c r="B208" t="s">
        <v>922</v>
      </c>
      <c r="C208" t="s">
        <v>3112</v>
      </c>
      <c r="D208" t="s">
        <v>923</v>
      </c>
      <c r="E208">
        <v>15729.524698839999</v>
      </c>
      <c r="F208">
        <v>2591.9</v>
      </c>
      <c r="G208">
        <v>68.918782650844804</v>
      </c>
      <c r="H208">
        <f>(Table2[[#This Row],[1Y Return vs Nifty]]-AVERAGE(Table2[1Y Return vs Nifty]))/_xlfn.STDEV.P(Table2[1Y Return vs Nifty])</f>
        <v>0.76381802963039547</v>
      </c>
      <c r="I208">
        <v>5.7412639245042696</v>
      </c>
      <c r="J208">
        <f>(Table2[[#This Row],[1M Return vs Nifty]]-AVERAGE(Table2[1M Return vs Nifty]))/_xlfn.STDEV.P(Table2[1M Return vs Nifty])</f>
        <v>0.80601754931486191</v>
      </c>
      <c r="K208">
        <v>31.969048707664399</v>
      </c>
      <c r="L208">
        <f>(Table2[[#This Row],[6M Return vs Nifty]]-AVERAGE(Table2[6M Return vs Nifty]))/_xlfn.STDEV.P(Table2[6M Return vs Nifty])</f>
        <v>1.0211160993608217</v>
      </c>
      <c r="M208">
        <v>-2.5112774218040599</v>
      </c>
      <c r="N208">
        <f>(Table2[[#This Row],[1W Return vs Nifty]]-AVERAGE(Table2[1W Return vs Nifty]))/_xlfn.STDEV.P(Table2[1W Return vs Nifty])</f>
        <v>0.43726176038787368</v>
      </c>
      <c r="O208">
        <v>2719.51</v>
      </c>
      <c r="P208">
        <v>2624.1622704954102</v>
      </c>
      <c r="Q208">
        <v>2012.1895537719799</v>
      </c>
      <c r="R208">
        <v>35.260070943592098</v>
      </c>
      <c r="S208" s="1">
        <f>(Table2[[#This Row],[Close Price]]-Table2[[#This Row],[20D EMA]])/Table2[[#This Row],[20D EMA]]</f>
        <v>-4.6923894378031378E-2</v>
      </c>
      <c r="T208" s="1">
        <f>(Table2[[#This Row],[Close Price]]-Table2[[#This Row],[50D EMA]])/Table2[[#This Row],[50D EMA]]</f>
        <v>-1.229431230612099E-2</v>
      </c>
      <c r="U208" s="1">
        <f>(Table2[[#This Row],[Close Price]]-Table2[[#This Row],[200D EMA]])/Table2[[#This Row],[200D EMA]]</f>
        <v>0.28809932202526112</v>
      </c>
      <c r="V208">
        <v>1.0860025754946401</v>
      </c>
      <c r="W208">
        <v>2552.3000000000002</v>
      </c>
      <c r="X208">
        <v>2700.85</v>
      </c>
      <c r="Y208">
        <v>2552.3000000000002</v>
      </c>
      <c r="Z208">
        <v>2967.4</v>
      </c>
      <c r="AA208">
        <v>2431.3000000000002</v>
      </c>
      <c r="AB208">
        <v>3038.6</v>
      </c>
      <c r="AC208" s="1">
        <f>(Table2[[#This Row],[Close Price]]/Table2[[#This Row],[Day Low]])-1</f>
        <v>1.5515417466598791E-2</v>
      </c>
      <c r="AD208" s="1">
        <f>(Table2[[#This Row],[Day High]]/Table2[[#This Row],[Close Price]])-1</f>
        <v>4.2034800725336607E-2</v>
      </c>
      <c r="AE208" s="1">
        <f>(Table2[[#This Row],[Close Price]]/Table2[[#This Row],[Current Week Low]])-1</f>
        <v>1.5515417466598791E-2</v>
      </c>
      <c r="AF208" s="1">
        <f>(Table2[[#This Row],[Current Week High]]/Table2[[#This Row],[Close Price]])-1</f>
        <v>0.14487441645125188</v>
      </c>
      <c r="AG208" s="1">
        <f>(Table2[[#This Row],[Close Price]]/Table2[[#This Row],[Current Month Low]])-1</f>
        <v>6.6055196808291861E-2</v>
      </c>
      <c r="AH208" s="1">
        <f>(Table2[[#This Row],[Current Month High]]/Table2[[#This Row],[Close Price]])-1</f>
        <v>0.17234461206065044</v>
      </c>
      <c r="AI208">
        <v>17.234461206064999</v>
      </c>
      <c r="AJ208">
        <v>111.480091383812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0.16</v>
      </c>
      <c r="AM208" t="s">
        <v>3156</v>
      </c>
      <c r="AN208">
        <v>-3.56</v>
      </c>
      <c r="AO208" t="s">
        <v>3155</v>
      </c>
      <c r="AQ208">
        <f>(Table2[[#This Row],[Sharpe Ratio]]-AVERAGE(Table2[Sharpe Ratio]))/_xlfn.STDEV.P(Table2[Sharpe Ratio])</f>
        <v>-0.70397246629187049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2.3242409724020821</v>
      </c>
      <c r="AS208">
        <f>_xlfn.RANK.AVG(Table2[[#This Row],[1Y Return vs Nifty Z-Score]],Table2[1Y Return vs Nifty Z-Score])</f>
        <v>126</v>
      </c>
      <c r="AT208">
        <f>_xlfn.RANK.AVG(Table2[[#This Row],[6M Return vs Nifty Z-Score]],Table2[6M Return vs Nifty Z-Score])</f>
        <v>88</v>
      </c>
      <c r="AU208">
        <f>_xlfn.RANK.AVG(Table2[[#This Row],[Sharpe Ratio Z-Score]],Table2[Sharpe Ratio Z-Score])</f>
        <v>532.5</v>
      </c>
      <c r="AV208">
        <f>(Table2[[#This Row],[Rank 1Y]]+Table2[[#This Row],[Rank 6M]]+Table2[[#This Row],[Rank Sharpe]])/3</f>
        <v>248.83333333333334</v>
      </c>
    </row>
    <row r="209" spans="1:48" x14ac:dyDescent="0.3">
      <c r="A209" t="s">
        <v>867</v>
      </c>
      <c r="B209" t="s">
        <v>868</v>
      </c>
      <c r="C209" t="s">
        <v>3114</v>
      </c>
      <c r="D209" t="s">
        <v>51</v>
      </c>
      <c r="E209">
        <v>17473.261576960002</v>
      </c>
      <c r="F209">
        <v>1283.8</v>
      </c>
      <c r="G209">
        <v>27.529988441685099</v>
      </c>
      <c r="H209">
        <f>(Table2[[#This Row],[1Y Return vs Nifty]]-AVERAGE(Table2[1Y Return vs Nifty]))/_xlfn.STDEV.P(Table2[1Y Return vs Nifty])</f>
        <v>5.6299517486256508E-2</v>
      </c>
      <c r="I209">
        <v>2.5362209204457602</v>
      </c>
      <c r="J209">
        <f>(Table2[[#This Row],[1M Return vs Nifty]]-AVERAGE(Table2[1M Return vs Nifty]))/_xlfn.STDEV.P(Table2[1M Return vs Nifty])</f>
        <v>0.43730263697468008</v>
      </c>
      <c r="K209">
        <v>38.632035574627601</v>
      </c>
      <c r="L209">
        <f>(Table2[[#This Row],[6M Return vs Nifty]]-AVERAGE(Table2[6M Return vs Nifty]))/_xlfn.STDEV.P(Table2[6M Return vs Nifty])</f>
        <v>1.2564353642038109</v>
      </c>
      <c r="M209">
        <v>-5.8402511795968701</v>
      </c>
      <c r="N209">
        <f>(Table2[[#This Row],[1W Return vs Nifty]]-AVERAGE(Table2[1W Return vs Nifty]))/_xlfn.STDEV.P(Table2[1W Return vs Nifty])</f>
        <v>-0.23032024894782249</v>
      </c>
      <c r="O209">
        <v>1334.88</v>
      </c>
      <c r="P209">
        <v>1306.1161204847299</v>
      </c>
      <c r="Q209">
        <v>1094.7077887662899</v>
      </c>
      <c r="R209">
        <v>30.635908317937901</v>
      </c>
      <c r="S209" s="1">
        <f>(Table2[[#This Row],[Close Price]]-Table2[[#This Row],[20D EMA]])/Table2[[#This Row],[20D EMA]]</f>
        <v>-3.8265611890207475E-2</v>
      </c>
      <c r="T209" s="1">
        <f>(Table2[[#This Row],[Close Price]]-Table2[[#This Row],[50D EMA]])/Table2[[#This Row],[50D EMA]]</f>
        <v>-1.7085862531463058E-2</v>
      </c>
      <c r="U209" s="1">
        <f>(Table2[[#This Row],[Close Price]]-Table2[[#This Row],[200D EMA]])/Table2[[#This Row],[200D EMA]]</f>
        <v>0.17273304636556258</v>
      </c>
      <c r="V209">
        <v>0.19987304274067699</v>
      </c>
      <c r="W209">
        <v>1270</v>
      </c>
      <c r="X209">
        <v>1303.2</v>
      </c>
      <c r="Y209">
        <v>1250.3499999999999</v>
      </c>
      <c r="Z209">
        <v>1363.75</v>
      </c>
      <c r="AA209">
        <v>1250.3499999999999</v>
      </c>
      <c r="AB209">
        <v>1440.85</v>
      </c>
      <c r="AC209" s="1">
        <f>(Table2[[#This Row],[Close Price]]/Table2[[#This Row],[Day Low]])-1</f>
        <v>1.0866141732283507E-2</v>
      </c>
      <c r="AD209" s="1">
        <f>(Table2[[#This Row],[Day High]]/Table2[[#This Row],[Close Price]])-1</f>
        <v>1.5111388066677112E-2</v>
      </c>
      <c r="AE209" s="1">
        <f>(Table2[[#This Row],[Close Price]]/Table2[[#This Row],[Current Week Low]])-1</f>
        <v>2.6752509297396809E-2</v>
      </c>
      <c r="AF209" s="1">
        <f>(Table2[[#This Row],[Current Week High]]/Table2[[#This Row],[Close Price]])-1</f>
        <v>6.2276055460352087E-2</v>
      </c>
      <c r="AG209" s="1">
        <f>(Table2[[#This Row],[Close Price]]/Table2[[#This Row],[Current Month Low]])-1</f>
        <v>2.6752509297396809E-2</v>
      </c>
      <c r="AH209" s="1">
        <f>(Table2[[#This Row],[Current Month High]]/Table2[[#This Row],[Close Price]])-1</f>
        <v>0.12233213896245521</v>
      </c>
      <c r="AI209">
        <v>18.558186633432001</v>
      </c>
      <c r="AJ209">
        <v>59.676616915422798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0.11</v>
      </c>
      <c r="AM209" t="s">
        <v>3156</v>
      </c>
      <c r="AN209">
        <v>-6.29</v>
      </c>
      <c r="AO209" t="s">
        <v>3155</v>
      </c>
      <c r="AP209">
        <v>3.8648527501375998E-2</v>
      </c>
      <c r="AQ209">
        <f>(Table2[[#This Row],[Sharpe Ratio]]-AVERAGE(Table2[Sharpe Ratio]))/_xlfn.STDEV.P(Table2[Sharpe Ratio])</f>
        <v>-0.24835868431828234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1.2713585853986427</v>
      </c>
      <c r="AS209">
        <f>_xlfn.RANK.AVG(Table2[[#This Row],[1Y Return vs Nifty Z-Score]],Table2[1Y Return vs Nifty Z-Score])</f>
        <v>275</v>
      </c>
      <c r="AT209">
        <f>_xlfn.RANK.AVG(Table2[[#This Row],[6M Return vs Nifty Z-Score]],Table2[6M Return vs Nifty Z-Score])</f>
        <v>67</v>
      </c>
      <c r="AU209">
        <f>_xlfn.RANK.AVG(Table2[[#This Row],[Sharpe Ratio Z-Score]],Table2[Sharpe Ratio Z-Score])</f>
        <v>408</v>
      </c>
      <c r="AV209">
        <f>(Table2[[#This Row],[Rank 1Y]]+Table2[[#This Row],[Rank 6M]]+Table2[[#This Row],[Rank Sharpe]])/3</f>
        <v>250</v>
      </c>
    </row>
    <row r="210" spans="1:48" x14ac:dyDescent="0.3">
      <c r="A210" t="s">
        <v>1027</v>
      </c>
      <c r="B210" t="s">
        <v>1028</v>
      </c>
      <c r="C210" t="s">
        <v>3121</v>
      </c>
      <c r="D210" t="s">
        <v>163</v>
      </c>
      <c r="E210">
        <v>13039.8799323</v>
      </c>
      <c r="F210">
        <v>581.1</v>
      </c>
      <c r="G210">
        <v>28.8432995307993</v>
      </c>
      <c r="H210">
        <f>(Table2[[#This Row],[1Y Return vs Nifty]]-AVERAGE(Table2[1Y Return vs Nifty]))/_xlfn.STDEV.P(Table2[1Y Return vs Nifty])</f>
        <v>7.874984312407951E-2</v>
      </c>
      <c r="I210">
        <v>-3.8056369764698399</v>
      </c>
      <c r="J210">
        <f>(Table2[[#This Row],[1M Return vs Nifty]]-AVERAGE(Table2[1M Return vs Nifty]))/_xlfn.STDEV.P(Table2[1M Return vs Nifty])</f>
        <v>-0.29227808177827114</v>
      </c>
      <c r="K210">
        <v>-7.72136322355286</v>
      </c>
      <c r="L210">
        <f>(Table2[[#This Row],[6M Return vs Nifty]]-AVERAGE(Table2[6M Return vs Nifty]))/_xlfn.STDEV.P(Table2[6M Return vs Nifty])</f>
        <v>-0.38064541442500816</v>
      </c>
      <c r="M210">
        <v>-17.277205930163699</v>
      </c>
      <c r="N210">
        <f>(Table2[[#This Row],[1W Return vs Nifty]]-AVERAGE(Table2[1W Return vs Nifty]))/_xlfn.STDEV.P(Table2[1W Return vs Nifty])</f>
        <v>-2.523851465645397</v>
      </c>
      <c r="O210">
        <v>646.86</v>
      </c>
      <c r="P210">
        <v>642.82898512261897</v>
      </c>
      <c r="Q210">
        <v>572.66543871779004</v>
      </c>
      <c r="R210">
        <v>29.002622119328901</v>
      </c>
      <c r="S210" s="1">
        <f>(Table2[[#This Row],[Close Price]]-Table2[[#This Row],[20D EMA]])/Table2[[#This Row],[20D EMA]]</f>
        <v>-0.10166032835544012</v>
      </c>
      <c r="T210" s="1">
        <f>(Table2[[#This Row],[Close Price]]-Table2[[#This Row],[50D EMA]])/Table2[[#This Row],[50D EMA]]</f>
        <v>-9.6027071820422361E-2</v>
      </c>
      <c r="U210" s="1">
        <f>(Table2[[#This Row],[Close Price]]-Table2[[#This Row],[200D EMA]])/Table2[[#This Row],[200D EMA]]</f>
        <v>1.4728601923481089E-2</v>
      </c>
      <c r="V210">
        <v>1.98048985702721</v>
      </c>
      <c r="W210">
        <v>574.15</v>
      </c>
      <c r="X210">
        <v>601.29999999999995</v>
      </c>
      <c r="Y210">
        <v>571.4</v>
      </c>
      <c r="Z210">
        <v>637.65</v>
      </c>
      <c r="AA210">
        <v>571.4</v>
      </c>
      <c r="AB210">
        <v>739.1</v>
      </c>
      <c r="AC210" s="1">
        <f>(Table2[[#This Row],[Close Price]]/Table2[[#This Row],[Day Low]])-1</f>
        <v>1.2104850648785304E-2</v>
      </c>
      <c r="AD210" s="1">
        <f>(Table2[[#This Row],[Day High]]/Table2[[#This Row],[Close Price]])-1</f>
        <v>3.4761658922732641E-2</v>
      </c>
      <c r="AE210" s="1">
        <f>(Table2[[#This Row],[Close Price]]/Table2[[#This Row],[Current Week Low]])-1</f>
        <v>1.697584879243963E-2</v>
      </c>
      <c r="AF210" s="1">
        <f>(Table2[[#This Row],[Current Week High]]/Table2[[#This Row],[Close Price]])-1</f>
        <v>9.7315436241610653E-2</v>
      </c>
      <c r="AG210" s="1">
        <f>(Table2[[#This Row],[Close Price]]/Table2[[#This Row],[Current Month Low]])-1</f>
        <v>1.697584879243963E-2</v>
      </c>
      <c r="AH210" s="1">
        <f>(Table2[[#This Row],[Current Month High]]/Table2[[#This Row],[Close Price]])-1</f>
        <v>0.27189812424711746</v>
      </c>
      <c r="AI210">
        <v>27.1898124247117</v>
      </c>
      <c r="AJ210">
        <v>62.944269190325898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0.05</v>
      </c>
      <c r="AM210" t="s">
        <v>3156</v>
      </c>
      <c r="AN210">
        <v>-8.9</v>
      </c>
      <c r="AO210" t="s">
        <v>3155</v>
      </c>
      <c r="AP210">
        <v>0.19617160268504599</v>
      </c>
      <c r="AQ210">
        <f>(Table2[[#This Row],[Sharpe Ratio]]-AVERAGE(Table2[Sharpe Ratio]))/_xlfn.STDEV.P(Table2[Sharpe Ratio])</f>
        <v>1.6086249751493791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-1.5094001435752178</v>
      </c>
      <c r="AS210">
        <f>_xlfn.RANK.AVG(Table2[[#This Row],[1Y Return vs Nifty Z-Score]],Table2[1Y Return vs Nifty Z-Score])</f>
        <v>268</v>
      </c>
      <c r="AT210">
        <f>_xlfn.RANK.AVG(Table2[[#This Row],[6M Return vs Nifty Z-Score]],Table2[6M Return vs Nifty Z-Score])</f>
        <v>452</v>
      </c>
      <c r="AU210">
        <f>_xlfn.RANK.AVG(Table2[[#This Row],[Sharpe Ratio Z-Score]],Table2[Sharpe Ratio Z-Score])</f>
        <v>31</v>
      </c>
      <c r="AV210">
        <f>(Table2[[#This Row],[Rank 1Y]]+Table2[[#This Row],[Rank 6M]]+Table2[[#This Row],[Rank Sharpe]])/3</f>
        <v>250.33333333333334</v>
      </c>
    </row>
    <row r="211" spans="1:48" x14ac:dyDescent="0.3">
      <c r="A211" t="s">
        <v>250</v>
      </c>
      <c r="B211" t="s">
        <v>251</v>
      </c>
      <c r="C211" t="s">
        <v>3122</v>
      </c>
      <c r="D211" t="s">
        <v>125</v>
      </c>
      <c r="E211">
        <v>99775.270067455</v>
      </c>
      <c r="F211">
        <v>7716.55</v>
      </c>
      <c r="G211">
        <v>62.5595823669777</v>
      </c>
      <c r="H211">
        <f>(Table2[[#This Row],[1Y Return vs Nifty]]-AVERAGE(Table2[1Y Return vs Nifty]))/_xlfn.STDEV.P(Table2[1Y Return vs Nifty])</f>
        <v>0.65511102307854696</v>
      </c>
      <c r="I211">
        <v>1.4951470912498299</v>
      </c>
      <c r="J211">
        <f>(Table2[[#This Row],[1M Return vs Nifty]]-AVERAGE(Table2[1M Return vs Nifty]))/_xlfn.STDEV.P(Table2[1M Return vs Nifty])</f>
        <v>0.31753530618206421</v>
      </c>
      <c r="K211">
        <v>22.4123080044956</v>
      </c>
      <c r="L211">
        <f>(Table2[[#This Row],[6M Return vs Nifty]]-AVERAGE(Table2[6M Return vs Nifty]))/_xlfn.STDEV.P(Table2[6M Return vs Nifty])</f>
        <v>0.68359701948460283</v>
      </c>
      <c r="M211">
        <v>-2.23108919835486</v>
      </c>
      <c r="N211">
        <f>(Table2[[#This Row],[1W Return vs Nifty]]-AVERAGE(Table2[1W Return vs Nifty]))/_xlfn.STDEV.P(Table2[1W Return vs Nifty])</f>
        <v>0.49344983239191187</v>
      </c>
      <c r="O211">
        <v>7993.29</v>
      </c>
      <c r="P211">
        <v>7773.9940230327402</v>
      </c>
      <c r="Q211">
        <v>6603.7065493622704</v>
      </c>
      <c r="R211">
        <v>35.415016073158696</v>
      </c>
      <c r="S211" s="1">
        <f>(Table2[[#This Row],[Close Price]]-Table2[[#This Row],[20D EMA]])/Table2[[#This Row],[20D EMA]]</f>
        <v>-3.4621538815681627E-2</v>
      </c>
      <c r="T211" s="1">
        <f>(Table2[[#This Row],[Close Price]]-Table2[[#This Row],[50D EMA]])/Table2[[#This Row],[50D EMA]]</f>
        <v>-7.3892548492506191E-3</v>
      </c>
      <c r="U211" s="1">
        <f>(Table2[[#This Row],[Close Price]]-Table2[[#This Row],[200D EMA]])/Table2[[#This Row],[200D EMA]]</f>
        <v>0.16851800459625188</v>
      </c>
      <c r="V211">
        <v>0.66629183560038396</v>
      </c>
      <c r="W211">
        <v>7658.4</v>
      </c>
      <c r="X211">
        <v>7848.6</v>
      </c>
      <c r="Y211">
        <v>7551</v>
      </c>
      <c r="Z211">
        <v>8159.75</v>
      </c>
      <c r="AA211">
        <v>7551</v>
      </c>
      <c r="AB211">
        <v>8472</v>
      </c>
      <c r="AC211" s="1">
        <f>(Table2[[#This Row],[Close Price]]/Table2[[#This Row],[Day Low]])-1</f>
        <v>7.5929698109267196E-3</v>
      </c>
      <c r="AD211" s="1">
        <f>(Table2[[#This Row],[Day High]]/Table2[[#This Row],[Close Price]])-1</f>
        <v>1.7112569736475569E-2</v>
      </c>
      <c r="AE211" s="1">
        <f>(Table2[[#This Row],[Close Price]]/Table2[[#This Row],[Current Week Low]])-1</f>
        <v>2.1924248443914829E-2</v>
      </c>
      <c r="AF211" s="1">
        <f>(Table2[[#This Row],[Current Week High]]/Table2[[#This Row],[Close Price]])-1</f>
        <v>5.7434993617614172E-2</v>
      </c>
      <c r="AG211" s="1">
        <f>(Table2[[#This Row],[Close Price]]/Table2[[#This Row],[Current Month Low]])-1</f>
        <v>2.1924248443914829E-2</v>
      </c>
      <c r="AH211" s="1">
        <f>(Table2[[#This Row],[Current Month High]]/Table2[[#This Row],[Close Price]])-1</f>
        <v>9.7899968250059866E-2</v>
      </c>
      <c r="AI211">
        <v>9.7899968250059803</v>
      </c>
      <c r="AJ211">
        <v>94.2712201508037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0.04</v>
      </c>
      <c r="AM211" t="s">
        <v>3156</v>
      </c>
      <c r="AN211">
        <v>-6.69</v>
      </c>
      <c r="AO211" t="s">
        <v>3155</v>
      </c>
      <c r="AP211">
        <v>1.3313214169102E-2</v>
      </c>
      <c r="AQ211">
        <f>(Table2[[#This Row],[Sharpe Ratio]]-AVERAGE(Table2[Sharpe Ratio]))/_xlfn.STDEV.P(Table2[Sharpe Ratio])</f>
        <v>-0.54702770668639866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1.6026654744507272</v>
      </c>
      <c r="AS211">
        <f>_xlfn.RANK.AVG(Table2[[#This Row],[1Y Return vs Nifty Z-Score]],Table2[1Y Return vs Nifty Z-Score])</f>
        <v>146</v>
      </c>
      <c r="AT211">
        <f>_xlfn.RANK.AVG(Table2[[#This Row],[6M Return vs Nifty Z-Score]],Table2[6M Return vs Nifty Z-Score])</f>
        <v>133</v>
      </c>
      <c r="AU211">
        <f>_xlfn.RANK.AVG(Table2[[#This Row],[Sharpe Ratio Z-Score]],Table2[Sharpe Ratio Z-Score])</f>
        <v>475</v>
      </c>
      <c r="AV211">
        <f>(Table2[[#This Row],[Rank 1Y]]+Table2[[#This Row],[Rank 6M]]+Table2[[#This Row],[Rank Sharpe]])/3</f>
        <v>251.33333333333334</v>
      </c>
    </row>
    <row r="212" spans="1:48" x14ac:dyDescent="0.3">
      <c r="A212" t="s">
        <v>303</v>
      </c>
      <c r="B212" t="s">
        <v>304</v>
      </c>
      <c r="C212" t="s">
        <v>3114</v>
      </c>
      <c r="D212" t="s">
        <v>249</v>
      </c>
      <c r="E212">
        <v>88089.745982594904</v>
      </c>
      <c r="F212">
        <v>906.15</v>
      </c>
      <c r="G212">
        <v>32.683673551893598</v>
      </c>
      <c r="H212">
        <f>(Table2[[#This Row],[1Y Return vs Nifty]]-AVERAGE(Table2[1Y Return vs Nifty]))/_xlfn.STDEV.P(Table2[1Y Return vs Nifty])</f>
        <v>0.14439890986785811</v>
      </c>
      <c r="I212">
        <v>-8.5682731414797804</v>
      </c>
      <c r="J212">
        <f>(Table2[[#This Row],[1M Return vs Nifty]]-AVERAGE(Table2[1M Return vs Nifty]))/_xlfn.STDEV.P(Table2[1M Return vs Nifty])</f>
        <v>-0.84018179909693036</v>
      </c>
      <c r="K212">
        <v>2.8182056238205502</v>
      </c>
      <c r="L212">
        <f>(Table2[[#This Row],[6M Return vs Nifty]]-AVERAGE(Table2[6M Return vs Nifty]))/_xlfn.STDEV.P(Table2[6M Return vs Nifty])</f>
        <v>-8.4154157102775753E-3</v>
      </c>
      <c r="M212">
        <v>-3.7696779539230798</v>
      </c>
      <c r="N212">
        <f>(Table2[[#This Row],[1W Return vs Nifty]]-AVERAGE(Table2[1W Return vs Nifty]))/_xlfn.STDEV.P(Table2[1W Return vs Nifty])</f>
        <v>0.1849060445116027</v>
      </c>
      <c r="O212">
        <v>941.85</v>
      </c>
      <c r="P212">
        <v>931.95625848746204</v>
      </c>
      <c r="Q212">
        <v>843.231290174533</v>
      </c>
      <c r="R212">
        <v>32.361074431082798</v>
      </c>
      <c r="S212" s="1">
        <f>(Table2[[#This Row],[Close Price]]-Table2[[#This Row],[20D EMA]])/Table2[[#This Row],[20D EMA]]</f>
        <v>-3.7904124860646649E-2</v>
      </c>
      <c r="T212" s="1">
        <f>(Table2[[#This Row],[Close Price]]-Table2[[#This Row],[50D EMA]])/Table2[[#This Row],[50D EMA]]</f>
        <v>-2.7690418141882396E-2</v>
      </c>
      <c r="U212" s="1">
        <f>(Table2[[#This Row],[Close Price]]-Table2[[#This Row],[200D EMA]])/Table2[[#This Row],[200D EMA]]</f>
        <v>7.4616194345022452E-2</v>
      </c>
      <c r="V212">
        <v>0.72894904419116702</v>
      </c>
      <c r="W212">
        <v>888.9</v>
      </c>
      <c r="X212">
        <v>912.8</v>
      </c>
      <c r="Y212">
        <v>888.9</v>
      </c>
      <c r="Z212">
        <v>958</v>
      </c>
      <c r="AA212">
        <v>888.9</v>
      </c>
      <c r="AB212">
        <v>988.7</v>
      </c>
      <c r="AC212" s="1">
        <f>(Table2[[#This Row],[Close Price]]/Table2[[#This Row],[Day Low]])-1</f>
        <v>1.9406007424907168E-2</v>
      </c>
      <c r="AD212" s="1">
        <f>(Table2[[#This Row],[Day High]]/Table2[[#This Row],[Close Price]])-1</f>
        <v>7.3387408265739307E-3</v>
      </c>
      <c r="AE212" s="1">
        <f>(Table2[[#This Row],[Close Price]]/Table2[[#This Row],[Current Week Low]])-1</f>
        <v>1.9406007424907168E-2</v>
      </c>
      <c r="AF212" s="1">
        <f>(Table2[[#This Row],[Current Week High]]/Table2[[#This Row],[Close Price]])-1</f>
        <v>5.7220107046294766E-2</v>
      </c>
      <c r="AG212" s="1">
        <f>(Table2[[#This Row],[Close Price]]/Table2[[#This Row],[Current Month Low]])-1</f>
        <v>1.9406007424907168E-2</v>
      </c>
      <c r="AH212" s="1">
        <f>(Table2[[#This Row],[Current Month High]]/Table2[[#This Row],[Close Price]])-1</f>
        <v>9.1099707553937037E-2</v>
      </c>
      <c r="AI212">
        <v>23.3791314903713</v>
      </c>
      <c r="AJ212">
        <v>68.226120857699797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</v>
      </c>
      <c r="AM212" t="s">
        <v>3157</v>
      </c>
      <c r="AN212">
        <v>-5.2</v>
      </c>
      <c r="AO212" t="s">
        <v>3155</v>
      </c>
      <c r="AP212">
        <v>0.11629256672013499</v>
      </c>
      <c r="AQ212">
        <f>(Table2[[#This Row],[Sharpe Ratio]]-AVERAGE(Table2[Sharpe Ratio]))/_xlfn.STDEV.P(Table2[Sharpe Ratio])</f>
        <v>0.66695935347513458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0.14766709304738743</v>
      </c>
      <c r="AS212">
        <f>_xlfn.RANK.AVG(Table2[[#This Row],[1Y Return vs Nifty Z-Score]],Table2[1Y Return vs Nifty Z-Score])</f>
        <v>250</v>
      </c>
      <c r="AT212">
        <f>_xlfn.RANK.AVG(Table2[[#This Row],[6M Return vs Nifty Z-Score]],Table2[6M Return vs Nifty Z-Score])</f>
        <v>333</v>
      </c>
      <c r="AU212">
        <f>_xlfn.RANK.AVG(Table2[[#This Row],[Sharpe Ratio Z-Score]],Table2[Sharpe Ratio Z-Score])</f>
        <v>172</v>
      </c>
      <c r="AV212">
        <f>(Table2[[#This Row],[Rank 1Y]]+Table2[[#This Row],[Rank 6M]]+Table2[[#This Row],[Rank Sharpe]])/3</f>
        <v>251.66666666666666</v>
      </c>
    </row>
    <row r="213" spans="1:48" x14ac:dyDescent="0.3">
      <c r="A213" t="s">
        <v>147</v>
      </c>
      <c r="B213" t="s">
        <v>148</v>
      </c>
      <c r="C213" t="s">
        <v>3110</v>
      </c>
      <c r="D213" t="s">
        <v>149</v>
      </c>
      <c r="E213">
        <v>181691.438918</v>
      </c>
      <c r="F213">
        <v>139.03</v>
      </c>
      <c r="G213">
        <v>71.225295383474602</v>
      </c>
      <c r="H213">
        <f>(Table2[[#This Row],[1Y Return vs Nifty]]-AVERAGE(Table2[1Y Return vs Nifty]))/_xlfn.STDEV.P(Table2[1Y Return vs Nifty])</f>
        <v>0.80324658723912612</v>
      </c>
      <c r="I213">
        <v>-6.8892705553005102</v>
      </c>
      <c r="J213">
        <f>(Table2[[#This Row],[1M Return vs Nifty]]-AVERAGE(Table2[1M Return vs Nifty]))/_xlfn.STDEV.P(Table2[1M Return vs Nifty])</f>
        <v>-0.64702579757117773</v>
      </c>
      <c r="K213">
        <v>-15.605498643841299</v>
      </c>
      <c r="L213">
        <f>(Table2[[#This Row],[6M Return vs Nifty]]-AVERAGE(Table2[6M Return vs Nifty]))/_xlfn.STDEV.P(Table2[6M Return vs Nifty])</f>
        <v>-0.65909245147739126</v>
      </c>
      <c r="M213">
        <v>-6.6183326139718304</v>
      </c>
      <c r="N213">
        <f>(Table2[[#This Row],[1W Return vs Nifty]]-AVERAGE(Table2[1W Return vs Nifty]))/_xlfn.STDEV.P(Table2[1W Return vs Nifty])</f>
        <v>-0.38635427179672394</v>
      </c>
      <c r="O213">
        <v>149.53</v>
      </c>
      <c r="P213">
        <v>159.72025398294301</v>
      </c>
      <c r="Q213">
        <v>151.54202488517299</v>
      </c>
      <c r="R213">
        <v>23.491474359916001</v>
      </c>
      <c r="S213" s="1">
        <f>(Table2[[#This Row],[Close Price]]-Table2[[#This Row],[20D EMA]])/Table2[[#This Row],[20D EMA]]</f>
        <v>-7.0220022737912127E-2</v>
      </c>
      <c r="T213" s="1">
        <f>(Table2[[#This Row],[Close Price]]-Table2[[#This Row],[50D EMA]])/Table2[[#This Row],[50D EMA]]</f>
        <v>-0.12954057777263853</v>
      </c>
      <c r="U213" s="1">
        <f>(Table2[[#This Row],[Close Price]]-Table2[[#This Row],[200D EMA]])/Table2[[#This Row],[200D EMA]]</f>
        <v>-8.2564720213113493E-2</v>
      </c>
      <c r="V213">
        <v>0.53829772549786603</v>
      </c>
      <c r="W213">
        <v>137.46</v>
      </c>
      <c r="X213">
        <v>140.85</v>
      </c>
      <c r="Y213">
        <v>133.4</v>
      </c>
      <c r="Z213">
        <v>149</v>
      </c>
      <c r="AA213">
        <v>133.4</v>
      </c>
      <c r="AB213">
        <v>158.69999999999999</v>
      </c>
      <c r="AC213" s="1">
        <f>(Table2[[#This Row],[Close Price]]/Table2[[#This Row],[Day Low]])-1</f>
        <v>1.1421504437654439E-2</v>
      </c>
      <c r="AD213" s="1">
        <f>(Table2[[#This Row],[Day High]]/Table2[[#This Row],[Close Price]])-1</f>
        <v>1.3090699848953502E-2</v>
      </c>
      <c r="AE213" s="1">
        <f>(Table2[[#This Row],[Close Price]]/Table2[[#This Row],[Current Week Low]])-1</f>
        <v>4.2203898050974464E-2</v>
      </c>
      <c r="AF213" s="1">
        <f>(Table2[[#This Row],[Current Week High]]/Table2[[#This Row],[Close Price]])-1</f>
        <v>7.1711141480256035E-2</v>
      </c>
      <c r="AG213" s="1">
        <f>(Table2[[#This Row],[Close Price]]/Table2[[#This Row],[Current Month Low]])-1</f>
        <v>4.2203898050974464E-2</v>
      </c>
      <c r="AH213" s="1">
        <f>(Table2[[#This Row],[Current Month High]]/Table2[[#This Row],[Close Price]])-1</f>
        <v>0.14148025605984316</v>
      </c>
      <c r="AI213">
        <v>64.712651945623193</v>
      </c>
      <c r="AJ213">
        <v>111.452471482889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-0.26</v>
      </c>
      <c r="AM213" t="s">
        <v>3155</v>
      </c>
      <c r="AN213">
        <v>-8.42</v>
      </c>
      <c r="AO213" t="s">
        <v>3155</v>
      </c>
      <c r="AP213">
        <v>0.15489084771252901</v>
      </c>
      <c r="AQ213">
        <f>(Table2[[#This Row],[Sharpe Ratio]]-AVERAGE(Table2[Sharpe Ratio]))/_xlfn.STDEV.P(Table2[Sharpe Ratio])</f>
        <v>1.1219807971769105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118</v>
      </c>
      <c r="AT213">
        <f>_xlfn.RANK.AVG(Table2[[#This Row],[6M Return vs Nifty Z-Score]],Table2[6M Return vs Nifty Z-Score])</f>
        <v>543</v>
      </c>
      <c r="AU213">
        <f>_xlfn.RANK.AVG(Table2[[#This Row],[Sharpe Ratio Z-Score]],Table2[Sharpe Ratio Z-Score])</f>
        <v>96</v>
      </c>
      <c r="AV213">
        <f>(Table2[[#This Row],[Rank 1Y]]+Table2[[#This Row],[Rank 6M]]+Table2[[#This Row],[Rank Sharpe]])/3</f>
        <v>252.33333333333334</v>
      </c>
    </row>
    <row r="214" spans="1:48" x14ac:dyDescent="0.3">
      <c r="A214" t="s">
        <v>374</v>
      </c>
      <c r="B214" t="s">
        <v>375</v>
      </c>
      <c r="C214" t="s">
        <v>3110</v>
      </c>
      <c r="D214" t="s">
        <v>43</v>
      </c>
      <c r="E214">
        <v>63149.627999999997</v>
      </c>
      <c r="F214">
        <v>359.95</v>
      </c>
      <c r="G214">
        <v>35.452280670908102</v>
      </c>
      <c r="H214">
        <f>(Table2[[#This Row],[1Y Return vs Nifty]]-AVERAGE(Table2[1Y Return vs Nifty]))/_xlfn.STDEV.P(Table2[1Y Return vs Nifty])</f>
        <v>0.19172671506212743</v>
      </c>
      <c r="I214">
        <v>-2.6489596923638401</v>
      </c>
      <c r="J214">
        <f>(Table2[[#This Row],[1M Return vs Nifty]]-AVERAGE(Table2[1M Return vs Nifty]))/_xlfn.STDEV.P(Table2[1M Return vs Nifty])</f>
        <v>-0.15921148551888514</v>
      </c>
      <c r="K214">
        <v>1.11175848940313</v>
      </c>
      <c r="L214">
        <f>(Table2[[#This Row],[6M Return vs Nifty]]-AVERAGE(Table2[6M Return vs Nifty]))/_xlfn.STDEV.P(Table2[6M Return vs Nifty])</f>
        <v>-6.8682664195423085E-2</v>
      </c>
      <c r="M214">
        <v>-7.5764751473521201</v>
      </c>
      <c r="N214">
        <f>(Table2[[#This Row],[1W Return vs Nifty]]-AVERAGE(Table2[1W Return vs Nifty]))/_xlfn.STDEV.P(Table2[1W Return vs Nifty])</f>
        <v>-0.57849718556006469</v>
      </c>
      <c r="O214">
        <v>382.76</v>
      </c>
      <c r="P214">
        <v>388.70114916242198</v>
      </c>
      <c r="Q214">
        <v>360.31486999112502</v>
      </c>
      <c r="R214">
        <v>23.558584095761699</v>
      </c>
      <c r="S214" s="1">
        <f>(Table2[[#This Row],[Close Price]]-Table2[[#This Row],[20D EMA]])/Table2[[#This Row],[20D EMA]]</f>
        <v>-5.9593478942418232E-2</v>
      </c>
      <c r="T214" s="1">
        <f>(Table2[[#This Row],[Close Price]]-Table2[[#This Row],[50D EMA]])/Table2[[#This Row],[50D EMA]]</f>
        <v>-7.3967234787896366E-2</v>
      </c>
      <c r="U214" s="1">
        <f>(Table2[[#This Row],[Close Price]]-Table2[[#This Row],[200D EMA]])/Table2[[#This Row],[200D EMA]]</f>
        <v>-1.0126420570264569E-3</v>
      </c>
      <c r="V214">
        <v>0.26540160905236998</v>
      </c>
      <c r="W214">
        <v>357.7</v>
      </c>
      <c r="X214">
        <v>366</v>
      </c>
      <c r="Y214">
        <v>350.2</v>
      </c>
      <c r="Z214">
        <v>393.5</v>
      </c>
      <c r="AA214">
        <v>350.2</v>
      </c>
      <c r="AB214">
        <v>405.6</v>
      </c>
      <c r="AC214" s="1">
        <f>(Table2[[#This Row],[Close Price]]/Table2[[#This Row],[Day Low]])-1</f>
        <v>6.2901873077998438E-3</v>
      </c>
      <c r="AD214" s="1">
        <f>(Table2[[#This Row],[Day High]]/Table2[[#This Row],[Close Price]])-1</f>
        <v>1.6807889984720159E-2</v>
      </c>
      <c r="AE214" s="1">
        <f>(Table2[[#This Row],[Close Price]]/Table2[[#This Row],[Current Week Low]])-1</f>
        <v>2.784123358081092E-2</v>
      </c>
      <c r="AF214" s="1">
        <f>(Table2[[#This Row],[Current Week High]]/Table2[[#This Row],[Close Price]])-1</f>
        <v>9.3207389915266114E-2</v>
      </c>
      <c r="AG214" s="1">
        <f>(Table2[[#This Row],[Close Price]]/Table2[[#This Row],[Current Month Low]])-1</f>
        <v>2.784123358081092E-2</v>
      </c>
      <c r="AH214" s="1">
        <f>(Table2[[#This Row],[Current Month High]]/Table2[[#This Row],[Close Price]])-1</f>
        <v>0.12682316988470621</v>
      </c>
      <c r="AI214">
        <v>29.962494790943101</v>
      </c>
      <c r="AJ214">
        <v>69.388235294117607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-0.1</v>
      </c>
      <c r="AM214" t="s">
        <v>3155</v>
      </c>
      <c r="AN214">
        <v>-2.44</v>
      </c>
      <c r="AO214" t="s">
        <v>3155</v>
      </c>
      <c r="AP214">
        <v>0.114937362762324</v>
      </c>
      <c r="AQ214">
        <f>(Table2[[#This Row],[Sharpe Ratio]]-AVERAGE(Table2[Sharpe Ratio]))/_xlfn.STDEV.P(Table2[Sharpe Ratio])</f>
        <v>0.65098333471111158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235</v>
      </c>
      <c r="AT214">
        <f>_xlfn.RANK.AVG(Table2[[#This Row],[6M Return vs Nifty Z-Score]],Table2[6M Return vs Nifty Z-Score])</f>
        <v>351</v>
      </c>
      <c r="AU214">
        <f>_xlfn.RANK.AVG(Table2[[#This Row],[Sharpe Ratio Z-Score]],Table2[Sharpe Ratio Z-Score])</f>
        <v>173</v>
      </c>
      <c r="AV214">
        <f>(Table2[[#This Row],[Rank 1Y]]+Table2[[#This Row],[Rank 6M]]+Table2[[#This Row],[Rank Sharpe]])/3</f>
        <v>253</v>
      </c>
    </row>
    <row r="215" spans="1:48" x14ac:dyDescent="0.3">
      <c r="A215" t="s">
        <v>761</v>
      </c>
      <c r="B215" t="s">
        <v>762</v>
      </c>
      <c r="C215" t="s">
        <v>3112</v>
      </c>
      <c r="D215" t="s">
        <v>128</v>
      </c>
      <c r="E215">
        <v>20903.1562973</v>
      </c>
      <c r="F215">
        <v>834.85</v>
      </c>
      <c r="G215">
        <v>51.161859291605403</v>
      </c>
      <c r="H215">
        <f>(Table2[[#This Row],[1Y Return vs Nifty]]-AVERAGE(Table2[1Y Return vs Nifty]))/_xlfn.STDEV.P(Table2[1Y Return vs Nifty])</f>
        <v>0.46027326019601111</v>
      </c>
      <c r="I215">
        <v>-6.2600735009803703</v>
      </c>
      <c r="J215">
        <f>(Table2[[#This Row],[1M Return vs Nifty]]-AVERAGE(Table2[1M Return vs Nifty]))/_xlfn.STDEV.P(Table2[1M Return vs Nifty])</f>
        <v>-0.57464164034315324</v>
      </c>
      <c r="K215">
        <v>50.317132617783201</v>
      </c>
      <c r="L215">
        <f>(Table2[[#This Row],[6M Return vs Nifty]]-AVERAGE(Table2[6M Return vs Nifty]))/_xlfn.STDEV.P(Table2[6M Return vs Nifty])</f>
        <v>1.6691224219328631</v>
      </c>
      <c r="M215">
        <v>-5.7334608422776299</v>
      </c>
      <c r="N215">
        <f>(Table2[[#This Row],[1W Return vs Nifty]]-AVERAGE(Table2[1W Return vs Nifty]))/_xlfn.STDEV.P(Table2[1W Return vs Nifty])</f>
        <v>-0.20890484794073164</v>
      </c>
      <c r="O215">
        <v>878.82</v>
      </c>
      <c r="P215">
        <v>860.00796801528702</v>
      </c>
      <c r="Q215">
        <v>706.43692417224099</v>
      </c>
      <c r="R215">
        <v>36.531214915098502</v>
      </c>
      <c r="S215" s="1">
        <f>(Table2[[#This Row],[Close Price]]-Table2[[#This Row],[20D EMA]])/Table2[[#This Row],[20D EMA]]</f>
        <v>-5.003299879383722E-2</v>
      </c>
      <c r="T215" s="1">
        <f>(Table2[[#This Row],[Close Price]]-Table2[[#This Row],[50D EMA]])/Table2[[#This Row],[50D EMA]]</f>
        <v>-2.9253180145930698E-2</v>
      </c>
      <c r="U215" s="1">
        <f>(Table2[[#This Row],[Close Price]]-Table2[[#This Row],[200D EMA]])/Table2[[#This Row],[200D EMA]]</f>
        <v>0.18177571334939141</v>
      </c>
      <c r="V215">
        <v>0.65106878602487805</v>
      </c>
      <c r="W215">
        <v>825.1</v>
      </c>
      <c r="X215">
        <v>867.5</v>
      </c>
      <c r="Y215">
        <v>822.8</v>
      </c>
      <c r="Z215">
        <v>916.85</v>
      </c>
      <c r="AA215">
        <v>822.8</v>
      </c>
      <c r="AB215">
        <v>965</v>
      </c>
      <c r="AC215" s="1">
        <f>(Table2[[#This Row],[Close Price]]/Table2[[#This Row],[Day Low]])-1</f>
        <v>1.1816749484910849E-2</v>
      </c>
      <c r="AD215" s="1">
        <f>(Table2[[#This Row],[Day High]]/Table2[[#This Row],[Close Price]])-1</f>
        <v>3.9108821944061845E-2</v>
      </c>
      <c r="AE215" s="1">
        <f>(Table2[[#This Row],[Close Price]]/Table2[[#This Row],[Current Week Low]])-1</f>
        <v>1.464511424404491E-2</v>
      </c>
      <c r="AF215" s="1">
        <f>(Table2[[#This Row],[Current Week High]]/Table2[[#This Row],[Close Price]])-1</f>
        <v>9.822123734802668E-2</v>
      </c>
      <c r="AG215" s="1">
        <f>(Table2[[#This Row],[Close Price]]/Table2[[#This Row],[Current Month Low]])-1</f>
        <v>1.464511424404491E-2</v>
      </c>
      <c r="AH215" s="1">
        <f>(Table2[[#This Row],[Current Month High]]/Table2[[#This Row],[Close Price]])-1</f>
        <v>0.15589626879080076</v>
      </c>
      <c r="AI215">
        <v>20.734263640174799</v>
      </c>
      <c r="AJ215">
        <v>85.439804531319396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0.2</v>
      </c>
      <c r="AM215" t="s">
        <v>3156</v>
      </c>
      <c r="AN215">
        <v>-3.2</v>
      </c>
      <c r="AO215" t="s">
        <v>3155</v>
      </c>
      <c r="AQ215">
        <f>(Table2[[#This Row],[Sharpe Ratio]]-AVERAGE(Table2[Sharpe Ratio]))/_xlfn.STDEV.P(Table2[Sharpe Ratio])</f>
        <v>-0.70397246629187049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0.64187672755311886</v>
      </c>
      <c r="AS215">
        <f>_xlfn.RANK.AVG(Table2[[#This Row],[1Y Return vs Nifty Z-Score]],Table2[1Y Return vs Nifty Z-Score])</f>
        <v>177</v>
      </c>
      <c r="AT215">
        <f>_xlfn.RANK.AVG(Table2[[#This Row],[6M Return vs Nifty Z-Score]],Table2[6M Return vs Nifty Z-Score])</f>
        <v>50</v>
      </c>
      <c r="AU215">
        <f>_xlfn.RANK.AVG(Table2[[#This Row],[Sharpe Ratio Z-Score]],Table2[Sharpe Ratio Z-Score])</f>
        <v>532.5</v>
      </c>
      <c r="AV215">
        <f>(Table2[[#This Row],[Rank 1Y]]+Table2[[#This Row],[Rank 6M]]+Table2[[#This Row],[Rank Sharpe]])/3</f>
        <v>253.16666666666666</v>
      </c>
    </row>
    <row r="216" spans="1:48" x14ac:dyDescent="0.3">
      <c r="A216" t="s">
        <v>1402</v>
      </c>
      <c r="B216" t="s">
        <v>1403</v>
      </c>
      <c r="C216" t="s">
        <v>3122</v>
      </c>
      <c r="D216" t="s">
        <v>617</v>
      </c>
      <c r="E216">
        <v>7446.3889687949904</v>
      </c>
      <c r="F216">
        <v>558.95000000000005</v>
      </c>
      <c r="G216">
        <v>50.089960665799701</v>
      </c>
      <c r="H216">
        <f>(Table2[[#This Row],[1Y Return vs Nifty]]-AVERAGE(Table2[1Y Return vs Nifty]))/_xlfn.STDEV.P(Table2[1Y Return vs Nifty])</f>
        <v>0.44194974690236799</v>
      </c>
      <c r="I216">
        <v>0.31390020394417201</v>
      </c>
      <c r="J216">
        <f>(Table2[[#This Row],[1M Return vs Nifty]]-AVERAGE(Table2[1M Return vs Nifty]))/_xlfn.STDEV.P(Table2[1M Return vs Nifty])</f>
        <v>0.18164217090946577</v>
      </c>
      <c r="K216">
        <v>8.0821135202808705</v>
      </c>
      <c r="L216">
        <f>(Table2[[#This Row],[6M Return vs Nifty]]-AVERAGE(Table2[6M Return vs Nifty]))/_xlfn.STDEV.P(Table2[6M Return vs Nifty])</f>
        <v>0.17749204007926239</v>
      </c>
      <c r="M216">
        <v>-5.7338058701878598</v>
      </c>
      <c r="N216">
        <f>(Table2[[#This Row],[1W Return vs Nifty]]-AVERAGE(Table2[1W Return vs Nifty]))/_xlfn.STDEV.P(Table2[1W Return vs Nifty])</f>
        <v>-0.20897403876119064</v>
      </c>
      <c r="O216">
        <v>588.57000000000005</v>
      </c>
      <c r="P216">
        <v>569.58045749182895</v>
      </c>
      <c r="Q216">
        <v>498.02949082730998</v>
      </c>
      <c r="R216">
        <v>32.832602470338202</v>
      </c>
      <c r="S216" s="1">
        <f>(Table2[[#This Row],[Close Price]]-Table2[[#This Row],[20D EMA]])/Table2[[#This Row],[20D EMA]]</f>
        <v>-5.0325364867390456E-2</v>
      </c>
      <c r="T216" s="1">
        <f>(Table2[[#This Row],[Close Price]]-Table2[[#This Row],[50D EMA]])/Table2[[#This Row],[50D EMA]]</f>
        <v>-1.8663662616938376E-2</v>
      </c>
      <c r="U216" s="1">
        <f>(Table2[[#This Row],[Close Price]]-Table2[[#This Row],[200D EMA]])/Table2[[#This Row],[200D EMA]]</f>
        <v>0.1223230959104268</v>
      </c>
      <c r="V216">
        <v>0.60978757452698196</v>
      </c>
      <c r="W216">
        <v>557.04999999999995</v>
      </c>
      <c r="X216">
        <v>582.95000000000005</v>
      </c>
      <c r="Y216">
        <v>553.54999999999995</v>
      </c>
      <c r="Z216">
        <v>613.95000000000005</v>
      </c>
      <c r="AA216">
        <v>544.45000000000005</v>
      </c>
      <c r="AB216">
        <v>639.70000000000005</v>
      </c>
      <c r="AC216" s="1">
        <f>(Table2[[#This Row],[Close Price]]/Table2[[#This Row],[Day Low]])-1</f>
        <v>3.4108248810700292E-3</v>
      </c>
      <c r="AD216" s="1">
        <f>(Table2[[#This Row],[Day High]]/Table2[[#This Row],[Close Price]])-1</f>
        <v>4.2937650952679096E-2</v>
      </c>
      <c r="AE216" s="1">
        <f>(Table2[[#This Row],[Close Price]]/Table2[[#This Row],[Current Week Low]])-1</f>
        <v>9.7552163309548856E-3</v>
      </c>
      <c r="AF216" s="1">
        <f>(Table2[[#This Row],[Current Week High]]/Table2[[#This Row],[Close Price]])-1</f>
        <v>9.8398783433222947E-2</v>
      </c>
      <c r="AG216" s="1">
        <f>(Table2[[#This Row],[Close Price]]/Table2[[#This Row],[Current Month Low]])-1</f>
        <v>2.6632381302231556E-2</v>
      </c>
      <c r="AH216" s="1">
        <f>(Table2[[#This Row],[Current Month High]]/Table2[[#This Row],[Close Price]])-1</f>
        <v>0.1444673047678684</v>
      </c>
      <c r="AI216">
        <v>14.446730476786801</v>
      </c>
      <c r="AJ216">
        <v>87.033628910824802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0.15</v>
      </c>
      <c r="AM216" t="s">
        <v>3156</v>
      </c>
      <c r="AN216">
        <v>-3.38</v>
      </c>
      <c r="AO216" t="s">
        <v>3155</v>
      </c>
      <c r="AP216">
        <v>6.9218655031382997E-2</v>
      </c>
      <c r="AQ216">
        <f>(Table2[[#This Row],[Sharpe Ratio]]-AVERAGE(Table2[Sharpe Ratio]))/_xlfn.STDEV.P(Table2[Sharpe Ratio])</f>
        <v>0.11202170582376153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0.70413162495366688</v>
      </c>
      <c r="AS216">
        <f>_xlfn.RANK.AVG(Table2[[#This Row],[1Y Return vs Nifty Z-Score]],Table2[1Y Return vs Nifty Z-Score])</f>
        <v>183</v>
      </c>
      <c r="AT216">
        <f>_xlfn.RANK.AVG(Table2[[#This Row],[6M Return vs Nifty Z-Score]],Table2[6M Return vs Nifty Z-Score])</f>
        <v>264</v>
      </c>
      <c r="AU216">
        <f>_xlfn.RANK.AVG(Table2[[#This Row],[Sharpe Ratio Z-Score]],Table2[Sharpe Ratio Z-Score])</f>
        <v>313</v>
      </c>
      <c r="AV216">
        <f>(Table2[[#This Row],[Rank 1Y]]+Table2[[#This Row],[Rank 6M]]+Table2[[#This Row],[Rank Sharpe]])/3</f>
        <v>253.33333333333334</v>
      </c>
    </row>
    <row r="217" spans="1:48" x14ac:dyDescent="0.3">
      <c r="A217" t="s">
        <v>347</v>
      </c>
      <c r="B217" t="s">
        <v>348</v>
      </c>
      <c r="C217" t="s">
        <v>3114</v>
      </c>
      <c r="D217" t="s">
        <v>51</v>
      </c>
      <c r="E217">
        <v>71272.098675000001</v>
      </c>
      <c r="F217">
        <v>5960.95</v>
      </c>
      <c r="G217">
        <v>39.717105573357301</v>
      </c>
      <c r="H217">
        <f>(Table2[[#This Row],[1Y Return vs Nifty]]-AVERAGE(Table2[1Y Return vs Nifty]))/_xlfn.STDEV.P(Table2[1Y Return vs Nifty])</f>
        <v>0.26463153452334148</v>
      </c>
      <c r="I217">
        <v>3.4505546977251802</v>
      </c>
      <c r="J217">
        <f>(Table2[[#This Row],[1M Return vs Nifty]]-AVERAGE(Table2[1M Return vs Nifty]))/_xlfn.STDEV.P(Table2[1M Return vs Nifty])</f>
        <v>0.54248952467395484</v>
      </c>
      <c r="K217">
        <v>17.3516763957916</v>
      </c>
      <c r="L217">
        <f>(Table2[[#This Row],[6M Return vs Nifty]]-AVERAGE(Table2[6M Return vs Nifty]))/_xlfn.STDEV.P(Table2[6M Return vs Nifty])</f>
        <v>0.50486875037964218</v>
      </c>
      <c r="M217">
        <v>-2.9425475093142301</v>
      </c>
      <c r="N217">
        <f>(Table2[[#This Row],[1W Return vs Nifty]]-AVERAGE(Table2[1W Return vs Nifty]))/_xlfn.STDEV.P(Table2[1W Return vs Nifty])</f>
        <v>0.35077620281552713</v>
      </c>
      <c r="O217">
        <v>6106.55</v>
      </c>
      <c r="P217">
        <v>6003.4563685461699</v>
      </c>
      <c r="Q217">
        <v>5350.3035274907697</v>
      </c>
      <c r="R217">
        <v>39.501691946730702</v>
      </c>
      <c r="S217" s="1">
        <f>(Table2[[#This Row],[Close Price]]-Table2[[#This Row],[20D EMA]])/Table2[[#This Row],[20D EMA]]</f>
        <v>-2.3843250280436639E-2</v>
      </c>
      <c r="T217" s="1">
        <f>(Table2[[#This Row],[Close Price]]-Table2[[#This Row],[50D EMA]])/Table2[[#This Row],[50D EMA]]</f>
        <v>-7.0803160607401279E-3</v>
      </c>
      <c r="U217" s="1">
        <f>(Table2[[#This Row],[Close Price]]-Table2[[#This Row],[200D EMA]])/Table2[[#This Row],[200D EMA]]</f>
        <v>0.11413305233462449</v>
      </c>
      <c r="V217">
        <v>0.74978681133804703</v>
      </c>
      <c r="W217">
        <v>5864.05</v>
      </c>
      <c r="X217">
        <v>5984.95</v>
      </c>
      <c r="Y217">
        <v>5805</v>
      </c>
      <c r="Z217">
        <v>6250</v>
      </c>
      <c r="AA217">
        <v>5805</v>
      </c>
      <c r="AB217">
        <v>6375.55</v>
      </c>
      <c r="AC217" s="1">
        <f>(Table2[[#This Row],[Close Price]]/Table2[[#This Row],[Day Low]])-1</f>
        <v>1.6524415719511243E-2</v>
      </c>
      <c r="AD217" s="1">
        <f>(Table2[[#This Row],[Day High]]/Table2[[#This Row],[Close Price]])-1</f>
        <v>4.0262038768987818E-3</v>
      </c>
      <c r="AE217" s="1">
        <f>(Table2[[#This Row],[Close Price]]/Table2[[#This Row],[Current Week Low]])-1</f>
        <v>2.6864771748492666E-2</v>
      </c>
      <c r="AF217" s="1">
        <f>(Table2[[#This Row],[Current Week High]]/Table2[[#This Row],[Close Price]])-1</f>
        <v>4.8490592942400212E-2</v>
      </c>
      <c r="AG217" s="1">
        <f>(Table2[[#This Row],[Close Price]]/Table2[[#This Row],[Current Month Low]])-1</f>
        <v>2.6864771748492666E-2</v>
      </c>
      <c r="AH217" s="1">
        <f>(Table2[[#This Row],[Current Month High]]/Table2[[#This Row],[Close Price]])-1</f>
        <v>6.9552671973427183E-2</v>
      </c>
      <c r="AI217">
        <v>8.0347931118361906</v>
      </c>
      <c r="AJ217">
        <v>69.830054559181704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7.0000000000000007E-2</v>
      </c>
      <c r="AM217" t="s">
        <v>3156</v>
      </c>
      <c r="AN217">
        <v>-4.6399999999999997</v>
      </c>
      <c r="AO217" t="s">
        <v>3155</v>
      </c>
      <c r="AP217">
        <v>5.0605606882276E-2</v>
      </c>
      <c r="AQ217">
        <f>(Table2[[#This Row],[Sharpe Ratio]]-AVERAGE(Table2[Sharpe Ratio]))/_xlfn.STDEV.P(Table2[Sharpe Ratio])</f>
        <v>-0.10740091670614493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1.5553650956863208</v>
      </c>
      <c r="AS217">
        <f>_xlfn.RANK.AVG(Table2[[#This Row],[1Y Return vs Nifty Z-Score]],Table2[1Y Return vs Nifty Z-Score])</f>
        <v>225</v>
      </c>
      <c r="AT217">
        <f>_xlfn.RANK.AVG(Table2[[#This Row],[6M Return vs Nifty Z-Score]],Table2[6M Return vs Nifty Z-Score])</f>
        <v>175</v>
      </c>
      <c r="AU217">
        <f>_xlfn.RANK.AVG(Table2[[#This Row],[Sharpe Ratio Z-Score]],Table2[Sharpe Ratio Z-Score])</f>
        <v>366</v>
      </c>
      <c r="AV217">
        <f>(Table2[[#This Row],[Rank 1Y]]+Table2[[#This Row],[Rank 6M]]+Table2[[#This Row],[Rank Sharpe]])/3</f>
        <v>255.33333333333334</v>
      </c>
    </row>
    <row r="218" spans="1:48" x14ac:dyDescent="0.3">
      <c r="A218" t="s">
        <v>419</v>
      </c>
      <c r="B218" t="s">
        <v>420</v>
      </c>
      <c r="C218" t="s">
        <v>3110</v>
      </c>
      <c r="D218" t="s">
        <v>149</v>
      </c>
      <c r="E218">
        <v>53806.361649414001</v>
      </c>
      <c r="F218">
        <v>200.19</v>
      </c>
      <c r="G218">
        <v>207.108581300971</v>
      </c>
      <c r="H218">
        <f>(Table2[[#This Row],[1Y Return vs Nifty]]-AVERAGE(Table2[1Y Return vs Nifty]))/_xlfn.STDEV.P(Table2[1Y Return vs Nifty])</f>
        <v>3.1260960955325343</v>
      </c>
      <c r="I218">
        <v>-6.63906331922965</v>
      </c>
      <c r="J218">
        <f>(Table2[[#This Row],[1M Return vs Nifty]]-AVERAGE(Table2[1M Return vs Nifty]))/_xlfn.STDEV.P(Table2[1M Return vs Nifty])</f>
        <v>-0.61824142900017109</v>
      </c>
      <c r="K218">
        <v>11.2478413498742</v>
      </c>
      <c r="L218">
        <f>(Table2[[#This Row],[6M Return vs Nifty]]-AVERAGE(Table2[6M Return vs Nifty]))/_xlfn.STDEV.P(Table2[6M Return vs Nifty])</f>
        <v>0.28929726503724329</v>
      </c>
      <c r="M218">
        <v>-8.3047525431358196</v>
      </c>
      <c r="N218">
        <f>(Table2[[#This Row],[1W Return vs Nifty]]-AVERAGE(Table2[1W Return vs Nifty]))/_xlfn.STDEV.P(Table2[1W Return vs Nifty])</f>
        <v>-0.7245436619232194</v>
      </c>
      <c r="O218">
        <v>217.6</v>
      </c>
      <c r="P218">
        <v>225.21851063475901</v>
      </c>
      <c r="Q218">
        <v>186.853731269338</v>
      </c>
      <c r="R218">
        <v>23.106479856656499</v>
      </c>
      <c r="S218" s="1">
        <f>(Table2[[#This Row],[Close Price]]-Table2[[#This Row],[20D EMA]])/Table2[[#This Row],[20D EMA]]</f>
        <v>-8.0009191176470582E-2</v>
      </c>
      <c r="T218" s="1">
        <f>(Table2[[#This Row],[Close Price]]-Table2[[#This Row],[50D EMA]])/Table2[[#This Row],[50D EMA]]</f>
        <v>-0.11112990030978498</v>
      </c>
      <c r="U218" s="1">
        <f>(Table2[[#This Row],[Close Price]]-Table2[[#This Row],[200D EMA]])/Table2[[#This Row],[200D EMA]]</f>
        <v>7.1372771847079672E-2</v>
      </c>
      <c r="V218">
        <v>0.56147165413514899</v>
      </c>
      <c r="W218">
        <v>197.2</v>
      </c>
      <c r="X218">
        <v>203</v>
      </c>
      <c r="Y218">
        <v>188.47</v>
      </c>
      <c r="Z218">
        <v>218.2</v>
      </c>
      <c r="AA218">
        <v>188.47</v>
      </c>
      <c r="AB218">
        <v>239.9</v>
      </c>
      <c r="AC218" s="1">
        <f>(Table2[[#This Row],[Close Price]]/Table2[[#This Row],[Day Low]])-1</f>
        <v>1.5162271805273964E-2</v>
      </c>
      <c r="AD218" s="1">
        <f>(Table2[[#This Row],[Day High]]/Table2[[#This Row],[Close Price]])-1</f>
        <v>1.4036665168090323E-2</v>
      </c>
      <c r="AE218" s="1">
        <f>(Table2[[#This Row],[Close Price]]/Table2[[#This Row],[Current Week Low]])-1</f>
        <v>6.2184963124104708E-2</v>
      </c>
      <c r="AF218" s="1">
        <f>(Table2[[#This Row],[Current Week High]]/Table2[[#This Row],[Close Price]])-1</f>
        <v>8.9964533692991511E-2</v>
      </c>
      <c r="AG218" s="1">
        <f>(Table2[[#This Row],[Close Price]]/Table2[[#This Row],[Current Month Low]])-1</f>
        <v>6.2184963124104708E-2</v>
      </c>
      <c r="AH218" s="1">
        <f>(Table2[[#This Row],[Current Month High]]/Table2[[#This Row],[Close Price]])-1</f>
        <v>0.19836155652130483</v>
      </c>
      <c r="AI218">
        <v>54.852889754732999</v>
      </c>
      <c r="AJ218">
        <v>327.75641025640999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-0.2</v>
      </c>
      <c r="AM218" t="s">
        <v>3155</v>
      </c>
      <c r="AN218">
        <v>-10.78</v>
      </c>
      <c r="AO218" t="s">
        <v>3155</v>
      </c>
      <c r="AQ218">
        <f>(Table2[[#This Row],[Sharpe Ratio]]-AVERAGE(Table2[Sharpe Ratio]))/_xlfn.STDEV.P(Table2[Sharpe Ratio])</f>
        <v>-0.70397246629187049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10</v>
      </c>
      <c r="AT218">
        <f>_xlfn.RANK.AVG(Table2[[#This Row],[6M Return vs Nifty Z-Score]],Table2[6M Return vs Nifty Z-Score])</f>
        <v>226</v>
      </c>
      <c r="AU218">
        <f>_xlfn.RANK.AVG(Table2[[#This Row],[Sharpe Ratio Z-Score]],Table2[Sharpe Ratio Z-Score])</f>
        <v>532.5</v>
      </c>
      <c r="AV218">
        <f>(Table2[[#This Row],[Rank 1Y]]+Table2[[#This Row],[Rank 6M]]+Table2[[#This Row],[Rank Sharpe]])/3</f>
        <v>256.16666666666669</v>
      </c>
    </row>
    <row r="219" spans="1:48" x14ac:dyDescent="0.3">
      <c r="A219" t="s">
        <v>427</v>
      </c>
      <c r="B219" t="s">
        <v>428</v>
      </c>
      <c r="C219" t="s">
        <v>3117</v>
      </c>
      <c r="D219" t="s">
        <v>117</v>
      </c>
      <c r="E219">
        <v>52584.791126115</v>
      </c>
      <c r="F219">
        <v>997.1</v>
      </c>
      <c r="G219">
        <v>66.526642100661306</v>
      </c>
      <c r="H219">
        <f>(Table2[[#This Row],[1Y Return vs Nifty]]-AVERAGE(Table2[1Y Return vs Nifty]))/_xlfn.STDEV.P(Table2[1Y Return vs Nifty])</f>
        <v>0.72292571190902233</v>
      </c>
      <c r="I219">
        <v>17.479442225722298</v>
      </c>
      <c r="J219">
        <f>(Table2[[#This Row],[1M Return vs Nifty]]-AVERAGE(Table2[1M Return vs Nifty]))/_xlfn.STDEV.P(Table2[1M Return vs Nifty])</f>
        <v>2.1564023578451934</v>
      </c>
      <c r="K219">
        <v>27.459981543433699</v>
      </c>
      <c r="L219">
        <f>(Table2[[#This Row],[6M Return vs Nifty]]-AVERAGE(Table2[6M Return vs Nifty]))/_xlfn.STDEV.P(Table2[6M Return vs Nifty])</f>
        <v>0.86186764346554035</v>
      </c>
      <c r="M219">
        <v>-2.4449785679772198</v>
      </c>
      <c r="N219">
        <f>(Table2[[#This Row],[1W Return vs Nifty]]-AVERAGE(Table2[1W Return vs Nifty]))/_xlfn.STDEV.P(Table2[1W Return vs Nifty])</f>
        <v>0.45055712564894468</v>
      </c>
      <c r="O219">
        <v>959.8</v>
      </c>
      <c r="P219">
        <v>886.91260791582704</v>
      </c>
      <c r="Q219">
        <v>732.99350829923105</v>
      </c>
      <c r="R219">
        <v>70.671250758194205</v>
      </c>
      <c r="S219" s="1">
        <f>(Table2[[#This Row],[Close Price]]-Table2[[#This Row],[20D EMA]])/Table2[[#This Row],[20D EMA]]</f>
        <v>3.8862262971452462E-2</v>
      </c>
      <c r="T219" s="1">
        <f>(Table2[[#This Row],[Close Price]]-Table2[[#This Row],[50D EMA]])/Table2[[#This Row],[50D EMA]]</f>
        <v>0.12423703429259446</v>
      </c>
      <c r="U219" s="1">
        <f>(Table2[[#This Row],[Close Price]]-Table2[[#This Row],[200D EMA]])/Table2[[#This Row],[200D EMA]]</f>
        <v>0.3603121838194403</v>
      </c>
      <c r="V219">
        <v>0.88606771903985904</v>
      </c>
      <c r="W219">
        <v>950</v>
      </c>
      <c r="X219">
        <v>1003.9</v>
      </c>
      <c r="Y219">
        <v>950</v>
      </c>
      <c r="Z219">
        <v>1026</v>
      </c>
      <c r="AA219">
        <v>891.05</v>
      </c>
      <c r="AB219">
        <v>1040</v>
      </c>
      <c r="AC219" s="1">
        <f>(Table2[[#This Row],[Close Price]]/Table2[[#This Row],[Day Low]])-1</f>
        <v>4.9578947368421167E-2</v>
      </c>
      <c r="AD219" s="1">
        <f>(Table2[[#This Row],[Day High]]/Table2[[#This Row],[Close Price]])-1</f>
        <v>6.8197773543274831E-3</v>
      </c>
      <c r="AE219" s="1">
        <f>(Table2[[#This Row],[Close Price]]/Table2[[#This Row],[Current Week Low]])-1</f>
        <v>4.9578947368421167E-2</v>
      </c>
      <c r="AF219" s="1">
        <f>(Table2[[#This Row],[Current Week High]]/Table2[[#This Row],[Close Price]])-1</f>
        <v>2.8984053755892081E-2</v>
      </c>
      <c r="AG219" s="1">
        <f>(Table2[[#This Row],[Close Price]]/Table2[[#This Row],[Current Month Low]])-1</f>
        <v>0.11901689018573602</v>
      </c>
      <c r="AH219" s="1">
        <f>(Table2[[#This Row],[Current Month High]]/Table2[[#This Row],[Close Price]])-1</f>
        <v>4.3024771838331199E-2</v>
      </c>
      <c r="AI219">
        <v>4.3024771838331199</v>
      </c>
      <c r="AJ219">
        <v>102.662601626016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0.33</v>
      </c>
      <c r="AM219" t="s">
        <v>3156</v>
      </c>
      <c r="AN219">
        <v>7.41</v>
      </c>
      <c r="AO219" t="s">
        <v>3156</v>
      </c>
      <c r="AQ219">
        <f>(Table2[[#This Row],[Sharpe Ratio]]-AVERAGE(Table2[Sharpe Ratio]))/_xlfn.STDEV.P(Table2[Sharpe Ratio])</f>
        <v>-0.70397246629187049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3.4877803725768297</v>
      </c>
      <c r="AS219">
        <f>_xlfn.RANK.AVG(Table2[[#This Row],[1Y Return vs Nifty Z-Score]],Table2[1Y Return vs Nifty Z-Score])</f>
        <v>135</v>
      </c>
      <c r="AT219">
        <f>_xlfn.RANK.AVG(Table2[[#This Row],[6M Return vs Nifty Z-Score]],Table2[6M Return vs Nifty Z-Score])</f>
        <v>104</v>
      </c>
      <c r="AU219">
        <f>_xlfn.RANK.AVG(Table2[[#This Row],[Sharpe Ratio Z-Score]],Table2[Sharpe Ratio Z-Score])</f>
        <v>532.5</v>
      </c>
      <c r="AV219">
        <f>(Table2[[#This Row],[Rank 1Y]]+Table2[[#This Row],[Rank 6M]]+Table2[[#This Row],[Rank Sharpe]])/3</f>
        <v>257.16666666666669</v>
      </c>
    </row>
    <row r="220" spans="1:48" x14ac:dyDescent="0.3">
      <c r="A220" t="s">
        <v>78</v>
      </c>
      <c r="B220" t="s">
        <v>79</v>
      </c>
      <c r="C220" t="s">
        <v>3115</v>
      </c>
      <c r="D220" t="s">
        <v>80</v>
      </c>
      <c r="E220">
        <v>296828.77088338498</v>
      </c>
      <c r="F220">
        <v>319.14999999999998</v>
      </c>
      <c r="G220">
        <v>33.433518644329503</v>
      </c>
      <c r="H220">
        <f>(Table2[[#This Row],[1Y Return vs Nifty]]-AVERAGE(Table2[1Y Return vs Nifty]))/_xlfn.STDEV.P(Table2[1Y Return vs Nifty])</f>
        <v>0.15721709639094905</v>
      </c>
      <c r="I220">
        <v>-1.9373663528525</v>
      </c>
      <c r="J220">
        <f>(Table2[[#This Row],[1M Return vs Nifty]]-AVERAGE(Table2[1M Return vs Nifty]))/_xlfn.STDEV.P(Table2[1M Return vs Nifty])</f>
        <v>-7.7348285721709736E-2</v>
      </c>
      <c r="K220">
        <v>0.98591426499069501</v>
      </c>
      <c r="L220">
        <f>(Table2[[#This Row],[6M Return vs Nifty]]-AVERAGE(Table2[6M Return vs Nifty]))/_xlfn.STDEV.P(Table2[6M Return vs Nifty])</f>
        <v>-7.3127152975718007E-2</v>
      </c>
      <c r="M220">
        <v>-1.9829039455670601</v>
      </c>
      <c r="N220">
        <f>(Table2[[#This Row],[1W Return vs Nifty]]-AVERAGE(Table2[1W Return vs Nifty]))/_xlfn.STDEV.P(Table2[1W Return vs Nifty])</f>
        <v>0.54322012852468149</v>
      </c>
      <c r="O220">
        <v>331.05</v>
      </c>
      <c r="P220">
        <v>334.47372017089998</v>
      </c>
      <c r="Q220">
        <v>305.48540492834701</v>
      </c>
      <c r="R220">
        <v>30.089288761728302</v>
      </c>
      <c r="S220" s="1">
        <f>(Table2[[#This Row],[Close Price]]-Table2[[#This Row],[20D EMA]])/Table2[[#This Row],[20D EMA]]</f>
        <v>-3.5946231687056435E-2</v>
      </c>
      <c r="T220" s="1">
        <f>(Table2[[#This Row],[Close Price]]-Table2[[#This Row],[50D EMA]])/Table2[[#This Row],[50D EMA]]</f>
        <v>-4.5814422021169018E-2</v>
      </c>
      <c r="U220" s="1">
        <f>(Table2[[#This Row],[Close Price]]-Table2[[#This Row],[200D EMA]])/Table2[[#This Row],[200D EMA]]</f>
        <v>4.4730762423357218E-2</v>
      </c>
      <c r="V220">
        <v>0.83656614251126105</v>
      </c>
      <c r="W220">
        <v>315.25</v>
      </c>
      <c r="X220">
        <v>320.8</v>
      </c>
      <c r="Y220">
        <v>313.85000000000002</v>
      </c>
      <c r="Z220">
        <v>335.65</v>
      </c>
      <c r="AA220">
        <v>313.85000000000002</v>
      </c>
      <c r="AB220">
        <v>356</v>
      </c>
      <c r="AC220" s="1">
        <f>(Table2[[#This Row],[Close Price]]/Table2[[#This Row],[Day Low]])-1</f>
        <v>1.2371134020618513E-2</v>
      </c>
      <c r="AD220" s="1">
        <f>(Table2[[#This Row],[Day High]]/Table2[[#This Row],[Close Price]])-1</f>
        <v>5.1699827667242015E-3</v>
      </c>
      <c r="AE220" s="1">
        <f>(Table2[[#This Row],[Close Price]]/Table2[[#This Row],[Current Week Low]])-1</f>
        <v>1.688704795284357E-2</v>
      </c>
      <c r="AF220" s="1">
        <f>(Table2[[#This Row],[Current Week High]]/Table2[[#This Row],[Close Price]])-1</f>
        <v>5.1699827667241127E-2</v>
      </c>
      <c r="AG220" s="1">
        <f>(Table2[[#This Row],[Close Price]]/Table2[[#This Row],[Current Month Low]])-1</f>
        <v>1.688704795284357E-2</v>
      </c>
      <c r="AH220" s="1">
        <f>(Table2[[#This Row],[Current Month High]]/Table2[[#This Row],[Close Price]])-1</f>
        <v>0.11546294845683858</v>
      </c>
      <c r="AI220">
        <v>14.7579508068306</v>
      </c>
      <c r="AJ220">
        <v>62.582781456953597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0</v>
      </c>
      <c r="AM220" t="s">
        <v>3157</v>
      </c>
      <c r="AN220">
        <v>-2.4500000000000002</v>
      </c>
      <c r="AO220" t="s">
        <v>3155</v>
      </c>
      <c r="AP220">
        <v>0.11473274052057</v>
      </c>
      <c r="AQ220">
        <f>(Table2[[#This Row],[Sharpe Ratio]]-AVERAGE(Table2[Sharpe Ratio]))/_xlfn.STDEV.P(Table2[Sharpe Ratio])</f>
        <v>0.64857111568315162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244</v>
      </c>
      <c r="AT220">
        <f>_xlfn.RANK.AVG(Table2[[#This Row],[6M Return vs Nifty Z-Score]],Table2[6M Return vs Nifty Z-Score])</f>
        <v>354</v>
      </c>
      <c r="AU220">
        <f>_xlfn.RANK.AVG(Table2[[#This Row],[Sharpe Ratio Z-Score]],Table2[Sharpe Ratio Z-Score])</f>
        <v>175</v>
      </c>
      <c r="AV220">
        <f>(Table2[[#This Row],[Rank 1Y]]+Table2[[#This Row],[Rank 6M]]+Table2[[#This Row],[Rank Sharpe]])/3</f>
        <v>257.66666666666669</v>
      </c>
    </row>
    <row r="221" spans="1:48" x14ac:dyDescent="0.3">
      <c r="A221" t="s">
        <v>84</v>
      </c>
      <c r="B221" t="s">
        <v>85</v>
      </c>
      <c r="C221" t="s">
        <v>3108</v>
      </c>
      <c r="D221" t="s">
        <v>86</v>
      </c>
      <c r="E221">
        <v>294116.20940607501</v>
      </c>
      <c r="F221">
        <v>477.25</v>
      </c>
      <c r="G221">
        <v>27.261352812411602</v>
      </c>
      <c r="H221">
        <f>(Table2[[#This Row],[1Y Return vs Nifty]]-AVERAGE(Table2[1Y Return vs Nifty]))/_xlfn.STDEV.P(Table2[1Y Return vs Nifty])</f>
        <v>5.1707340198559007E-2</v>
      </c>
      <c r="I221">
        <v>-9.4540141146461004E-2</v>
      </c>
      <c r="J221">
        <f>(Table2[[#This Row],[1M Return vs Nifty]]-AVERAGE(Table2[1M Return vs Nifty]))/_xlfn.STDEV.P(Table2[1M Return vs Nifty])</f>
        <v>0.13465433148091963</v>
      </c>
      <c r="K221">
        <v>-1.3891587019207301</v>
      </c>
      <c r="L221">
        <f>(Table2[[#This Row],[6M Return vs Nifty]]-AVERAGE(Table2[6M Return vs Nifty]))/_xlfn.STDEV.P(Table2[6M Return vs Nifty])</f>
        <v>-0.15700851664660034</v>
      </c>
      <c r="M221">
        <v>-2.8062540446373099</v>
      </c>
      <c r="N221">
        <f>(Table2[[#This Row],[1W Return vs Nifty]]-AVERAGE(Table2[1W Return vs Nifty]))/_xlfn.STDEV.P(Table2[1W Return vs Nifty])</f>
        <v>0.37810806891851162</v>
      </c>
      <c r="O221">
        <v>489.24</v>
      </c>
      <c r="P221">
        <v>495.60955052517699</v>
      </c>
      <c r="Q221">
        <v>457.691144417896</v>
      </c>
      <c r="R221">
        <v>38.5101155551422</v>
      </c>
      <c r="S221" s="1">
        <f>(Table2[[#This Row],[Close Price]]-Table2[[#This Row],[20D EMA]])/Table2[[#This Row],[20D EMA]]</f>
        <v>-2.4507399231461061E-2</v>
      </c>
      <c r="T221" s="1">
        <f>(Table2[[#This Row],[Close Price]]-Table2[[#This Row],[50D EMA]])/Table2[[#This Row],[50D EMA]]</f>
        <v>-3.7044384043289982E-2</v>
      </c>
      <c r="U221" s="1">
        <f>(Table2[[#This Row],[Close Price]]-Table2[[#This Row],[200D EMA]])/Table2[[#This Row],[200D EMA]]</f>
        <v>4.2733742657353538E-2</v>
      </c>
      <c r="V221">
        <v>0.62110628247189104</v>
      </c>
      <c r="W221">
        <v>473.05</v>
      </c>
      <c r="X221">
        <v>483.8</v>
      </c>
      <c r="Y221">
        <v>458.95</v>
      </c>
      <c r="Z221">
        <v>494.75</v>
      </c>
      <c r="AA221">
        <v>458.95</v>
      </c>
      <c r="AB221">
        <v>516</v>
      </c>
      <c r="AC221" s="1">
        <f>(Table2[[#This Row],[Close Price]]/Table2[[#This Row],[Day Low]])-1</f>
        <v>8.8785540640523575E-3</v>
      </c>
      <c r="AD221" s="1">
        <f>(Table2[[#This Row],[Day High]]/Table2[[#This Row],[Close Price]])-1</f>
        <v>1.3724463069670012E-2</v>
      </c>
      <c r="AE221" s="1">
        <f>(Table2[[#This Row],[Close Price]]/Table2[[#This Row],[Current Week Low]])-1</f>
        <v>3.9873624577840827E-2</v>
      </c>
      <c r="AF221" s="1">
        <f>(Table2[[#This Row],[Current Week High]]/Table2[[#This Row],[Close Price]])-1</f>
        <v>3.6668412781561077E-2</v>
      </c>
      <c r="AG221" s="1">
        <f>(Table2[[#This Row],[Close Price]]/Table2[[#This Row],[Current Month Low]])-1</f>
        <v>3.9873624577840827E-2</v>
      </c>
      <c r="AH221" s="1">
        <f>(Table2[[#This Row],[Current Month High]]/Table2[[#This Row],[Close Price]])-1</f>
        <v>8.1194342587742163E-2</v>
      </c>
      <c r="AI221">
        <v>13.892090099528501</v>
      </c>
      <c r="AJ221">
        <v>57.560250907890399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-0.08</v>
      </c>
      <c r="AM221" t="s">
        <v>3155</v>
      </c>
      <c r="AN221">
        <v>-2.97</v>
      </c>
      <c r="AO221" t="s">
        <v>3155</v>
      </c>
      <c r="AP221">
        <v>0.138570910725794</v>
      </c>
      <c r="AQ221">
        <f>(Table2[[#This Row],[Sharpe Ratio]]-AVERAGE(Table2[Sharpe Ratio]))/_xlfn.STDEV.P(Table2[Sharpe Ratio])</f>
        <v>0.92959084876730413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278</v>
      </c>
      <c r="AT221">
        <f>_xlfn.RANK.AVG(Table2[[#This Row],[6M Return vs Nifty Z-Score]],Table2[6M Return vs Nifty Z-Score])</f>
        <v>375</v>
      </c>
      <c r="AU221">
        <f>_xlfn.RANK.AVG(Table2[[#This Row],[Sharpe Ratio Z-Score]],Table2[Sharpe Ratio Z-Score])</f>
        <v>121</v>
      </c>
      <c r="AV221">
        <f>(Table2[[#This Row],[Rank 1Y]]+Table2[[#This Row],[Rank 6M]]+Table2[[#This Row],[Rank Sharpe]])/3</f>
        <v>258</v>
      </c>
    </row>
    <row r="222" spans="1:48" x14ac:dyDescent="0.3">
      <c r="A222" t="s">
        <v>218</v>
      </c>
      <c r="B222" t="s">
        <v>219</v>
      </c>
      <c r="C222" t="s">
        <v>3110</v>
      </c>
      <c r="D222" t="s">
        <v>220</v>
      </c>
      <c r="E222">
        <v>112598.9828723</v>
      </c>
      <c r="F222">
        <v>10117.299999999999</v>
      </c>
      <c r="G222">
        <v>21.027134393153101</v>
      </c>
      <c r="H222">
        <f>(Table2[[#This Row],[1Y Return vs Nifty]]-AVERAGE(Table2[1Y Return vs Nifty]))/_xlfn.STDEV.P(Table2[1Y Return vs Nifty])</f>
        <v>-5.4863170604077666E-2</v>
      </c>
      <c r="I222">
        <v>-1.9414903830914001</v>
      </c>
      <c r="J222">
        <f>(Table2[[#This Row],[1M Return vs Nifty]]-AVERAGE(Table2[1M Return vs Nifty]))/_xlfn.STDEV.P(Table2[1M Return vs Nifty])</f>
        <v>-7.7822722865329583E-2</v>
      </c>
      <c r="K222">
        <v>14.017732781537999</v>
      </c>
      <c r="L222">
        <f>(Table2[[#This Row],[6M Return vs Nifty]]-AVERAGE(Table2[6M Return vs Nifty]))/_xlfn.STDEV.P(Table2[6M Return vs Nifty])</f>
        <v>0.38712258398329363</v>
      </c>
      <c r="M222">
        <v>-1.3145112271934201</v>
      </c>
      <c r="N222">
        <f>(Table2[[#This Row],[1W Return vs Nifty]]-AVERAGE(Table2[1W Return vs Nifty]))/_xlfn.STDEV.P(Table2[1W Return vs Nifty])</f>
        <v>0.6772575185499693</v>
      </c>
      <c r="O222">
        <v>10427.709999999999</v>
      </c>
      <c r="P222">
        <v>10277.975187743399</v>
      </c>
      <c r="Q222">
        <v>9166.49496944778</v>
      </c>
      <c r="R222">
        <v>29.682784583868401</v>
      </c>
      <c r="S222" s="1">
        <f>(Table2[[#This Row],[Close Price]]-Table2[[#This Row],[20D EMA]])/Table2[[#This Row],[20D EMA]]</f>
        <v>-2.9767801367702004E-2</v>
      </c>
      <c r="T222" s="1">
        <f>(Table2[[#This Row],[Close Price]]-Table2[[#This Row],[50D EMA]])/Table2[[#This Row],[50D EMA]]</f>
        <v>-1.5632961240751666E-2</v>
      </c>
      <c r="U222" s="1">
        <f>(Table2[[#This Row],[Close Price]]-Table2[[#This Row],[200D EMA]])/Table2[[#This Row],[200D EMA]]</f>
        <v>0.10372612800435529</v>
      </c>
      <c r="V222">
        <v>0.57957887904184602</v>
      </c>
      <c r="W222">
        <v>10072.799999999999</v>
      </c>
      <c r="X222">
        <v>10346.5</v>
      </c>
      <c r="Y222">
        <v>10072.799999999999</v>
      </c>
      <c r="Z222">
        <v>10574.95</v>
      </c>
      <c r="AA222">
        <v>10004.85</v>
      </c>
      <c r="AB222">
        <v>10897</v>
      </c>
      <c r="AC222" s="1">
        <f>(Table2[[#This Row],[Close Price]]/Table2[[#This Row],[Day Low]])-1</f>
        <v>4.4178381383528365E-3</v>
      </c>
      <c r="AD222" s="1">
        <f>(Table2[[#This Row],[Day High]]/Table2[[#This Row],[Close Price]])-1</f>
        <v>2.2654265466082846E-2</v>
      </c>
      <c r="AE222" s="1">
        <f>(Table2[[#This Row],[Close Price]]/Table2[[#This Row],[Current Week Low]])-1</f>
        <v>4.4178381383528365E-3</v>
      </c>
      <c r="AF222" s="1">
        <f>(Table2[[#This Row],[Current Week High]]/Table2[[#This Row],[Close Price]])-1</f>
        <v>4.5234400482342174E-2</v>
      </c>
      <c r="AG222" s="1">
        <f>(Table2[[#This Row],[Close Price]]/Table2[[#This Row],[Current Month Low]])-1</f>
        <v>1.1239548818822831E-2</v>
      </c>
      <c r="AH222" s="1">
        <f>(Table2[[#This Row],[Current Month High]]/Table2[[#This Row],[Close Price]])-1</f>
        <v>7.7066015636582996E-2</v>
      </c>
      <c r="AI222">
        <v>12.184080733001901</v>
      </c>
      <c r="AJ222">
        <v>52.647143137343598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0.04</v>
      </c>
      <c r="AM222" t="s">
        <v>3156</v>
      </c>
      <c r="AN222">
        <v>-2.09</v>
      </c>
      <c r="AO222" t="s">
        <v>3155</v>
      </c>
      <c r="AP222">
        <v>8.9701971213696996E-2</v>
      </c>
      <c r="AQ222">
        <f>(Table2[[#This Row],[Sharpe Ratio]]-AVERAGE(Table2[Sharpe Ratio]))/_xlfn.STDEV.P(Table2[Sharpe Ratio])</f>
        <v>0.35349225480787527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1.285186463871731</v>
      </c>
      <c r="AS222">
        <f>_xlfn.RANK.AVG(Table2[[#This Row],[1Y Return vs Nifty Z-Score]],Table2[1Y Return vs Nifty Z-Score])</f>
        <v>314</v>
      </c>
      <c r="AT222">
        <f>_xlfn.RANK.AVG(Table2[[#This Row],[6M Return vs Nifty Z-Score]],Table2[6M Return vs Nifty Z-Score])</f>
        <v>209</v>
      </c>
      <c r="AU222">
        <f>_xlfn.RANK.AVG(Table2[[#This Row],[Sharpe Ratio Z-Score]],Table2[Sharpe Ratio Z-Score])</f>
        <v>251</v>
      </c>
      <c r="AV222">
        <f>(Table2[[#This Row],[Rank 1Y]]+Table2[[#This Row],[Rank 6M]]+Table2[[#This Row],[Rank Sharpe]])/3</f>
        <v>258</v>
      </c>
    </row>
    <row r="223" spans="1:48" x14ac:dyDescent="0.3">
      <c r="A223" t="s">
        <v>559</v>
      </c>
      <c r="B223" t="s">
        <v>560</v>
      </c>
      <c r="C223" t="s">
        <v>3126</v>
      </c>
      <c r="D223" t="s">
        <v>166</v>
      </c>
      <c r="E223">
        <v>34964.969400870003</v>
      </c>
      <c r="F223">
        <v>1038.3</v>
      </c>
      <c r="G223">
        <v>40.454962483118202</v>
      </c>
      <c r="H223">
        <f>(Table2[[#This Row],[1Y Return vs Nifty]]-AVERAGE(Table2[1Y Return vs Nifty]))/_xlfn.STDEV.P(Table2[1Y Return vs Nifty])</f>
        <v>0.27724478970374417</v>
      </c>
      <c r="I223">
        <v>-13.5370175807646</v>
      </c>
      <c r="J223">
        <f>(Table2[[#This Row],[1M Return vs Nifty]]-AVERAGE(Table2[1M Return vs Nifty]))/_xlfn.STDEV.P(Table2[1M Return vs Nifty])</f>
        <v>-1.4117966473382062</v>
      </c>
      <c r="K223">
        <v>13.267466333310701</v>
      </c>
      <c r="L223">
        <f>(Table2[[#This Row],[6M Return vs Nifty]]-AVERAGE(Table2[6M Return vs Nifty]))/_xlfn.STDEV.P(Table2[6M Return vs Nifty])</f>
        <v>0.3606251358330354</v>
      </c>
      <c r="M223">
        <v>-3.5193298294047999</v>
      </c>
      <c r="N223">
        <f>(Table2[[#This Row],[1W Return vs Nifty]]-AVERAGE(Table2[1W Return vs Nifty]))/_xlfn.STDEV.P(Table2[1W Return vs Nifty])</f>
        <v>0.23511007619196841</v>
      </c>
      <c r="O223">
        <v>1078.46</v>
      </c>
      <c r="P223">
        <v>1073.7175794959801</v>
      </c>
      <c r="Q223">
        <v>912.94754569842405</v>
      </c>
      <c r="R223">
        <v>40.093148135316603</v>
      </c>
      <c r="S223" s="1">
        <f>(Table2[[#This Row],[Close Price]]-Table2[[#This Row],[20D EMA]])/Table2[[#This Row],[20D EMA]]</f>
        <v>-3.7238284220091684E-2</v>
      </c>
      <c r="T223" s="1">
        <f>(Table2[[#This Row],[Close Price]]-Table2[[#This Row],[50D EMA]])/Table2[[#This Row],[50D EMA]]</f>
        <v>-3.2985936127268869E-2</v>
      </c>
      <c r="U223" s="1">
        <f>(Table2[[#This Row],[Close Price]]-Table2[[#This Row],[200D EMA]])/Table2[[#This Row],[200D EMA]]</f>
        <v>0.13730520980335037</v>
      </c>
      <c r="V223">
        <v>0.43068489015969502</v>
      </c>
      <c r="W223">
        <v>1006.45</v>
      </c>
      <c r="X223">
        <v>1042.5</v>
      </c>
      <c r="Y223">
        <v>973.5</v>
      </c>
      <c r="Z223">
        <v>1044.7</v>
      </c>
      <c r="AA223">
        <v>973.5</v>
      </c>
      <c r="AB223">
        <v>1245.7</v>
      </c>
      <c r="AC223" s="1">
        <f>(Table2[[#This Row],[Close Price]]/Table2[[#This Row],[Day Low]])-1</f>
        <v>3.1645884047891037E-2</v>
      </c>
      <c r="AD223" s="1">
        <f>(Table2[[#This Row],[Day High]]/Table2[[#This Row],[Close Price]])-1</f>
        <v>4.0450736781276753E-3</v>
      </c>
      <c r="AE223" s="1">
        <f>(Table2[[#This Row],[Close Price]]/Table2[[#This Row],[Current Week Low]])-1</f>
        <v>6.6563944530046104E-2</v>
      </c>
      <c r="AF223" s="1">
        <f>(Table2[[#This Row],[Current Week High]]/Table2[[#This Row],[Close Price]])-1</f>
        <v>6.1639217952422776E-3</v>
      </c>
      <c r="AG223" s="1">
        <f>(Table2[[#This Row],[Close Price]]/Table2[[#This Row],[Current Month Low]])-1</f>
        <v>6.6563944530046104E-2</v>
      </c>
      <c r="AH223" s="1">
        <f>(Table2[[#This Row],[Current Month High]]/Table2[[#This Row],[Close Price]])-1</f>
        <v>0.19974959067706832</v>
      </c>
      <c r="AI223">
        <v>26.5530193585668</v>
      </c>
      <c r="AJ223">
        <v>72.360557768924295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0.22</v>
      </c>
      <c r="AM223" t="s">
        <v>3156</v>
      </c>
      <c r="AN223">
        <v>-5.4</v>
      </c>
      <c r="AO223" t="s">
        <v>3155</v>
      </c>
      <c r="AP223">
        <v>6.1201011378846003E-2</v>
      </c>
      <c r="AQ223">
        <f>(Table2[[#This Row],[Sharpe Ratio]]-AVERAGE(Table2[Sharpe Ratio]))/_xlfn.STDEV.P(Table2[Sharpe Ratio])</f>
        <v>1.7504548684492562E-2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-0.52131209692496561</v>
      </c>
      <c r="AS223">
        <f>_xlfn.RANK.AVG(Table2[[#This Row],[1Y Return vs Nifty Z-Score]],Table2[1Y Return vs Nifty Z-Score])</f>
        <v>222</v>
      </c>
      <c r="AT223">
        <f>_xlfn.RANK.AVG(Table2[[#This Row],[6M Return vs Nifty Z-Score]],Table2[6M Return vs Nifty Z-Score])</f>
        <v>214</v>
      </c>
      <c r="AU223">
        <f>_xlfn.RANK.AVG(Table2[[#This Row],[Sharpe Ratio Z-Score]],Table2[Sharpe Ratio Z-Score])</f>
        <v>338</v>
      </c>
      <c r="AV223">
        <f>(Table2[[#This Row],[Rank 1Y]]+Table2[[#This Row],[Rank 6M]]+Table2[[#This Row],[Rank Sharpe]])/3</f>
        <v>258</v>
      </c>
    </row>
    <row r="224" spans="1:48" x14ac:dyDescent="0.3">
      <c r="A224" t="s">
        <v>465</v>
      </c>
      <c r="B224" t="s">
        <v>466</v>
      </c>
      <c r="C224" t="s">
        <v>3124</v>
      </c>
      <c r="D224" t="s">
        <v>467</v>
      </c>
      <c r="E224">
        <v>46959.7765</v>
      </c>
      <c r="F224">
        <v>4274.8999999999996</v>
      </c>
      <c r="G224">
        <v>31.597858097419799</v>
      </c>
      <c r="H224">
        <f>(Table2[[#This Row],[1Y Return vs Nifty]]-AVERAGE(Table2[1Y Return vs Nifty]))/_xlfn.STDEV.P(Table2[1Y Return vs Nifty])</f>
        <v>0.12583749609653355</v>
      </c>
      <c r="I224">
        <v>5.4326041159551899</v>
      </c>
      <c r="J224">
        <f>(Table2[[#This Row],[1M Return vs Nifty]]-AVERAGE(Table2[1M Return vs Nifty]))/_xlfn.STDEV.P(Table2[1M Return vs Nifty])</f>
        <v>0.77050867342520979</v>
      </c>
      <c r="K224">
        <v>7.5442659334650699</v>
      </c>
      <c r="L224">
        <f>(Table2[[#This Row],[6M Return vs Nifty]]-AVERAGE(Table2[6M Return vs Nifty]))/_xlfn.STDEV.P(Table2[6M Return vs Nifty])</f>
        <v>0.15849667039684323</v>
      </c>
      <c r="M224">
        <v>-5.2308403330533801</v>
      </c>
      <c r="N224">
        <f>(Table2[[#This Row],[1W Return vs Nifty]]-AVERAGE(Table2[1W Return vs Nifty]))/_xlfn.STDEV.P(Table2[1W Return vs Nifty])</f>
        <v>-0.10811089944660868</v>
      </c>
      <c r="O224">
        <v>4439.7</v>
      </c>
      <c r="P224">
        <v>4117.4245803509502</v>
      </c>
      <c r="Q224">
        <v>3579.47559379625</v>
      </c>
      <c r="R224">
        <v>35.129702310313597</v>
      </c>
      <c r="S224" s="1">
        <f>(Table2[[#This Row],[Close Price]]-Table2[[#This Row],[20D EMA]])/Table2[[#This Row],[20D EMA]]</f>
        <v>-3.7119625199900939E-2</v>
      </c>
      <c r="T224" s="1">
        <f>(Table2[[#This Row],[Close Price]]-Table2[[#This Row],[50D EMA]])/Table2[[#This Row],[50D EMA]]</f>
        <v>3.8246096941410623E-2</v>
      </c>
      <c r="U224" s="1">
        <f>(Table2[[#This Row],[Close Price]]-Table2[[#This Row],[200D EMA]])/Table2[[#This Row],[200D EMA]]</f>
        <v>0.19428108614821146</v>
      </c>
      <c r="V224">
        <v>1.09177840098859</v>
      </c>
      <c r="W224">
        <v>4260.25</v>
      </c>
      <c r="X224">
        <v>4499</v>
      </c>
      <c r="Y224">
        <v>4260.25</v>
      </c>
      <c r="Z224">
        <v>4849</v>
      </c>
      <c r="AA224">
        <v>3883.05</v>
      </c>
      <c r="AB224">
        <v>4880.95</v>
      </c>
      <c r="AC224" s="1">
        <f>(Table2[[#This Row],[Close Price]]/Table2[[#This Row],[Day Low]])-1</f>
        <v>3.4387653306728883E-3</v>
      </c>
      <c r="AD224" s="1">
        <f>(Table2[[#This Row],[Day High]]/Table2[[#This Row],[Close Price]])-1</f>
        <v>5.2422278883716755E-2</v>
      </c>
      <c r="AE224" s="1">
        <f>(Table2[[#This Row],[Close Price]]/Table2[[#This Row],[Current Week Low]])-1</f>
        <v>3.4387653306728883E-3</v>
      </c>
      <c r="AF224" s="1">
        <f>(Table2[[#This Row],[Current Week High]]/Table2[[#This Row],[Close Price]])-1</f>
        <v>0.13429553907693759</v>
      </c>
      <c r="AG224" s="1">
        <f>(Table2[[#This Row],[Close Price]]/Table2[[#This Row],[Current Month Low]])-1</f>
        <v>0.10091294214599333</v>
      </c>
      <c r="AH224" s="1">
        <f>(Table2[[#This Row],[Current Month High]]/Table2[[#This Row],[Close Price]])-1</f>
        <v>0.14176939811457578</v>
      </c>
      <c r="AI224">
        <v>14.176939811457499</v>
      </c>
      <c r="AJ224">
        <v>72.653473344103304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0.33</v>
      </c>
      <c r="AM224" t="s">
        <v>3156</v>
      </c>
      <c r="AN224">
        <v>3.59</v>
      </c>
      <c r="AO224" t="s">
        <v>3156</v>
      </c>
      <c r="AP224">
        <v>9.1546209949244006E-2</v>
      </c>
      <c r="AQ224">
        <f>(Table2[[#This Row],[Sharpe Ratio]]-AVERAGE(Table2[Sharpe Ratio]))/_xlfn.STDEV.P(Table2[Sharpe Ratio])</f>
        <v>0.37523333110463319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1.321965271576611</v>
      </c>
      <c r="AS224">
        <f>_xlfn.RANK.AVG(Table2[[#This Row],[1Y Return vs Nifty Z-Score]],Table2[1Y Return vs Nifty Z-Score])</f>
        <v>256</v>
      </c>
      <c r="AT224">
        <f>_xlfn.RANK.AVG(Table2[[#This Row],[6M Return vs Nifty Z-Score]],Table2[6M Return vs Nifty Z-Score])</f>
        <v>273</v>
      </c>
      <c r="AU224">
        <f>_xlfn.RANK.AVG(Table2[[#This Row],[Sharpe Ratio Z-Score]],Table2[Sharpe Ratio Z-Score])</f>
        <v>246</v>
      </c>
      <c r="AV224">
        <f>(Table2[[#This Row],[Rank 1Y]]+Table2[[#This Row],[Rank 6M]]+Table2[[#This Row],[Rank Sharpe]])/3</f>
        <v>258.33333333333331</v>
      </c>
    </row>
    <row r="225" spans="1:48" x14ac:dyDescent="0.3">
      <c r="A225" t="s">
        <v>966</v>
      </c>
      <c r="B225" t="s">
        <v>967</v>
      </c>
      <c r="C225" t="s">
        <v>3124</v>
      </c>
      <c r="D225" t="s">
        <v>467</v>
      </c>
      <c r="E225">
        <v>14358.83687512</v>
      </c>
      <c r="F225">
        <v>763.6</v>
      </c>
      <c r="G225">
        <v>11.2303449455358</v>
      </c>
      <c r="H225">
        <f>(Table2[[#This Row],[1Y Return vs Nifty]]-AVERAGE(Table2[1Y Return vs Nifty]))/_xlfn.STDEV.P(Table2[1Y Return vs Nifty])</f>
        <v>-0.22233385986212842</v>
      </c>
      <c r="I225">
        <v>-4.4276597322459397</v>
      </c>
      <c r="J225">
        <f>(Table2[[#This Row],[1M Return vs Nifty]]-AVERAGE(Table2[1M Return vs Nifty]))/_xlfn.STDEV.P(Table2[1M Return vs Nifty])</f>
        <v>-0.36383689255839508</v>
      </c>
      <c r="K225">
        <v>9.6572050953724293</v>
      </c>
      <c r="L225">
        <f>(Table2[[#This Row],[6M Return vs Nifty]]-AVERAGE(Table2[6M Return vs Nifty]))/_xlfn.STDEV.P(Table2[6M Return vs Nifty])</f>
        <v>0.23312015385338761</v>
      </c>
      <c r="M225">
        <v>-0.97362271444561199</v>
      </c>
      <c r="N225">
        <f>(Table2[[#This Row],[1W Return vs Nifty]]-AVERAGE(Table2[1W Return vs Nifty]))/_xlfn.STDEV.P(Table2[1W Return vs Nifty])</f>
        <v>0.74561823715488973</v>
      </c>
      <c r="O225">
        <v>801.08</v>
      </c>
      <c r="P225">
        <v>822.33072964456005</v>
      </c>
      <c r="Q225">
        <v>742.74290810295395</v>
      </c>
      <c r="R225">
        <v>31.4976548712872</v>
      </c>
      <c r="S225" s="1">
        <f>(Table2[[#This Row],[Close Price]]-Table2[[#This Row],[20D EMA]])/Table2[[#This Row],[20D EMA]]</f>
        <v>-4.6786837769011852E-2</v>
      </c>
      <c r="T225" s="1">
        <f>(Table2[[#This Row],[Close Price]]-Table2[[#This Row],[50D EMA]])/Table2[[#This Row],[50D EMA]]</f>
        <v>-7.141984061564316E-2</v>
      </c>
      <c r="U225" s="1">
        <f>(Table2[[#This Row],[Close Price]]-Table2[[#This Row],[200D EMA]])/Table2[[#This Row],[200D EMA]]</f>
        <v>2.8081172730840813E-2</v>
      </c>
      <c r="V225">
        <v>0.63588649994012503</v>
      </c>
      <c r="W225">
        <v>753</v>
      </c>
      <c r="X225">
        <v>787.9</v>
      </c>
      <c r="Y225">
        <v>750.45</v>
      </c>
      <c r="Z225">
        <v>794.4</v>
      </c>
      <c r="AA225">
        <v>750.45</v>
      </c>
      <c r="AB225">
        <v>878.45</v>
      </c>
      <c r="AC225" s="1">
        <f>(Table2[[#This Row],[Close Price]]/Table2[[#This Row],[Day Low]])-1</f>
        <v>1.4077025232403839E-2</v>
      </c>
      <c r="AD225" s="1">
        <f>(Table2[[#This Row],[Day High]]/Table2[[#This Row],[Close Price]])-1</f>
        <v>3.1822943949711746E-2</v>
      </c>
      <c r="AE225" s="1">
        <f>(Table2[[#This Row],[Close Price]]/Table2[[#This Row],[Current Week Low]])-1</f>
        <v>1.7522819641548448E-2</v>
      </c>
      <c r="AF225" s="1">
        <f>(Table2[[#This Row],[Current Week High]]/Table2[[#This Row],[Close Price]])-1</f>
        <v>4.0335254059717052E-2</v>
      </c>
      <c r="AG225" s="1">
        <f>(Table2[[#This Row],[Close Price]]/Table2[[#This Row],[Current Month Low]])-1</f>
        <v>1.7522819641548448E-2</v>
      </c>
      <c r="AH225" s="1">
        <f>(Table2[[#This Row],[Current Month High]]/Table2[[#This Row],[Close Price]])-1</f>
        <v>0.15040597171293868</v>
      </c>
      <c r="AI225">
        <v>21.346254583551499</v>
      </c>
      <c r="AJ225">
        <v>46.494004796162997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-0.02</v>
      </c>
      <c r="AM225" t="s">
        <v>3155</v>
      </c>
      <c r="AN225">
        <v>0.03</v>
      </c>
      <c r="AO225" t="s">
        <v>3156</v>
      </c>
      <c r="AP225">
        <v>0.12733051563009701</v>
      </c>
      <c r="AQ225">
        <f>(Table2[[#This Row],[Sharpe Ratio]]-AVERAGE(Table2[Sharpe Ratio]))/_xlfn.STDEV.P(Table2[Sharpe Ratio])</f>
        <v>0.79708181798351696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383</v>
      </c>
      <c r="AT225">
        <f>_xlfn.RANK.AVG(Table2[[#This Row],[6M Return vs Nifty Z-Score]],Table2[6M Return vs Nifty Z-Score])</f>
        <v>243</v>
      </c>
      <c r="AU225">
        <f>_xlfn.RANK.AVG(Table2[[#This Row],[Sharpe Ratio Z-Score]],Table2[Sharpe Ratio Z-Score])</f>
        <v>150</v>
      </c>
      <c r="AV225">
        <f>(Table2[[#This Row],[Rank 1Y]]+Table2[[#This Row],[Rank 6M]]+Table2[[#This Row],[Rank Sharpe]])/3</f>
        <v>258.66666666666669</v>
      </c>
    </row>
    <row r="226" spans="1:48" x14ac:dyDescent="0.3">
      <c r="A226" t="s">
        <v>241</v>
      </c>
      <c r="B226" t="s">
        <v>242</v>
      </c>
      <c r="C226" t="s">
        <v>3116</v>
      </c>
      <c r="D226" t="s">
        <v>92</v>
      </c>
      <c r="E226">
        <v>102261.83314048</v>
      </c>
      <c r="F226">
        <v>5113.6000000000004</v>
      </c>
      <c r="G226">
        <v>36.268011869129403</v>
      </c>
      <c r="H226">
        <f>(Table2[[#This Row],[1Y Return vs Nifty]]-AVERAGE(Table2[1Y Return vs Nifty]))/_xlfn.STDEV.P(Table2[1Y Return vs Nifty])</f>
        <v>0.20567118806992923</v>
      </c>
      <c r="I226">
        <v>-11.1285026974079</v>
      </c>
      <c r="J226">
        <f>(Table2[[#This Row],[1M Return vs Nifty]]-AVERAGE(Table2[1M Return vs Nifty]))/_xlfn.STDEV.P(Table2[1M Return vs Nifty])</f>
        <v>-1.1347160113023231</v>
      </c>
      <c r="K226">
        <v>7.4798721457358797</v>
      </c>
      <c r="L226">
        <f>(Table2[[#This Row],[6M Return vs Nifty]]-AVERAGE(Table2[6M Return vs Nifty]))/_xlfn.STDEV.P(Table2[6M Return vs Nifty])</f>
        <v>0.15622245027733175</v>
      </c>
      <c r="M226">
        <v>-0.62667412205340201</v>
      </c>
      <c r="N226">
        <f>(Table2[[#This Row],[1W Return vs Nifty]]-AVERAGE(Table2[1W Return vs Nifty]))/_xlfn.STDEV.P(Table2[1W Return vs Nifty])</f>
        <v>0.81519422522123897</v>
      </c>
      <c r="O226">
        <v>5424.31</v>
      </c>
      <c r="P226">
        <v>5512.0869999092201</v>
      </c>
      <c r="Q226">
        <v>5010.03765244236</v>
      </c>
      <c r="R226">
        <v>18.516969222954302</v>
      </c>
      <c r="S226" s="1">
        <f>(Table2[[#This Row],[Close Price]]-Table2[[#This Row],[20D EMA]])/Table2[[#This Row],[20D EMA]]</f>
        <v>-5.7281018230890199E-2</v>
      </c>
      <c r="T226" s="1">
        <f>(Table2[[#This Row],[Close Price]]-Table2[[#This Row],[50D EMA]])/Table2[[#This Row],[50D EMA]]</f>
        <v>-7.2293307401676096E-2</v>
      </c>
      <c r="U226" s="1">
        <f>(Table2[[#This Row],[Close Price]]-Table2[[#This Row],[200D EMA]])/Table2[[#This Row],[200D EMA]]</f>
        <v>2.0670971905202028E-2</v>
      </c>
      <c r="V226">
        <v>0.82328423920934402</v>
      </c>
      <c r="W226">
        <v>5093.6000000000004</v>
      </c>
      <c r="X226">
        <v>5231.2</v>
      </c>
      <c r="Y226">
        <v>5085.05</v>
      </c>
      <c r="Z226">
        <v>5280</v>
      </c>
      <c r="AA226">
        <v>5085.05</v>
      </c>
      <c r="AB226">
        <v>5794</v>
      </c>
      <c r="AC226" s="1">
        <f>(Table2[[#This Row],[Close Price]]/Table2[[#This Row],[Day Low]])-1</f>
        <v>3.9264959949740774E-3</v>
      </c>
      <c r="AD226" s="1">
        <f>(Table2[[#This Row],[Day High]]/Table2[[#This Row],[Close Price]])-1</f>
        <v>2.2997496871088652E-2</v>
      </c>
      <c r="AE226" s="1">
        <f>(Table2[[#This Row],[Close Price]]/Table2[[#This Row],[Current Week Low]])-1</f>
        <v>5.6144973992389158E-3</v>
      </c>
      <c r="AF226" s="1">
        <f>(Table2[[#This Row],[Current Week High]]/Table2[[#This Row],[Close Price]])-1</f>
        <v>3.2540675844805911E-2</v>
      </c>
      <c r="AG226" s="1">
        <f>(Table2[[#This Row],[Close Price]]/Table2[[#This Row],[Current Month Low]])-1</f>
        <v>5.6144973992389158E-3</v>
      </c>
      <c r="AH226" s="1">
        <f>(Table2[[#This Row],[Current Month High]]/Table2[[#This Row],[Close Price]])-1</f>
        <v>0.13305694618272823</v>
      </c>
      <c r="AI226">
        <v>22.149757509386699</v>
      </c>
      <c r="AJ226">
        <v>68.127568633897695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0</v>
      </c>
      <c r="AM226" t="s">
        <v>3157</v>
      </c>
      <c r="AN226">
        <v>-7.53</v>
      </c>
      <c r="AO226" t="s">
        <v>3155</v>
      </c>
      <c r="AP226">
        <v>8.3341333150530994E-2</v>
      </c>
      <c r="AQ226">
        <f>(Table2[[#This Row],[Sharpe Ratio]]-AVERAGE(Table2[Sharpe Ratio]))/_xlfn.STDEV.P(Table2[Sharpe Ratio])</f>
        <v>0.2785089488172125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233</v>
      </c>
      <c r="AT226">
        <f>_xlfn.RANK.AVG(Table2[[#This Row],[6M Return vs Nifty Z-Score]],Table2[6M Return vs Nifty Z-Score])</f>
        <v>275</v>
      </c>
      <c r="AU226">
        <f>_xlfn.RANK.AVG(Table2[[#This Row],[Sharpe Ratio Z-Score]],Table2[Sharpe Ratio Z-Score])</f>
        <v>269</v>
      </c>
      <c r="AV226">
        <f>(Table2[[#This Row],[Rank 1Y]]+Table2[[#This Row],[Rank 6M]]+Table2[[#This Row],[Rank Sharpe]])/3</f>
        <v>259</v>
      </c>
    </row>
    <row r="227" spans="1:48" x14ac:dyDescent="0.3">
      <c r="A227" t="s">
        <v>1034</v>
      </c>
      <c r="B227" t="s">
        <v>1035</v>
      </c>
      <c r="C227" t="s">
        <v>3114</v>
      </c>
      <c r="D227" t="s">
        <v>51</v>
      </c>
      <c r="E227">
        <v>12755.234755199999</v>
      </c>
      <c r="F227">
        <v>1041</v>
      </c>
      <c r="G227">
        <v>42.1781923220408</v>
      </c>
      <c r="H227">
        <f>(Table2[[#This Row],[1Y Return vs Nifty]]-AVERAGE(Table2[1Y Return vs Nifty]))/_xlfn.STDEV.P(Table2[1Y Return vs Nifty])</f>
        <v>0.30670244931942536</v>
      </c>
      <c r="I227">
        <v>0.35233113183097903</v>
      </c>
      <c r="J227">
        <f>(Table2[[#This Row],[1M Return vs Nifty]]-AVERAGE(Table2[1M Return vs Nifty]))/_xlfn.STDEV.P(Table2[1M Return vs Nifty])</f>
        <v>0.18606334597294932</v>
      </c>
      <c r="K227">
        <v>17.0385895910945</v>
      </c>
      <c r="L227">
        <f>(Table2[[#This Row],[6M Return vs Nifty]]-AVERAGE(Table2[6M Return vs Nifty]))/_xlfn.STDEV.P(Table2[6M Return vs Nifty])</f>
        <v>0.49381134351626332</v>
      </c>
      <c r="M227">
        <v>-6.8481071750980398</v>
      </c>
      <c r="N227">
        <f>(Table2[[#This Row],[1W Return vs Nifty]]-AVERAGE(Table2[1W Return vs Nifty]))/_xlfn.STDEV.P(Table2[1W Return vs Nifty])</f>
        <v>-0.43243254527418329</v>
      </c>
      <c r="O227">
        <v>1123.1500000000001</v>
      </c>
      <c r="P227">
        <v>1096.5403492596599</v>
      </c>
      <c r="Q227">
        <v>920.87622957794304</v>
      </c>
      <c r="R227">
        <v>30.990941740926299</v>
      </c>
      <c r="S227" s="1">
        <f>(Table2[[#This Row],[Close Price]]-Table2[[#This Row],[20D EMA]])/Table2[[#This Row],[20D EMA]]</f>
        <v>-7.3142501001647223E-2</v>
      </c>
      <c r="T227" s="1">
        <f>(Table2[[#This Row],[Close Price]]-Table2[[#This Row],[50D EMA]])/Table2[[#This Row],[50D EMA]]</f>
        <v>-5.0650529455809404E-2</v>
      </c>
      <c r="U227" s="1">
        <f>(Table2[[#This Row],[Close Price]]-Table2[[#This Row],[200D EMA]])/Table2[[#This Row],[200D EMA]]</f>
        <v>0.13044507672557931</v>
      </c>
      <c r="V227">
        <v>0.36961774279406601</v>
      </c>
      <c r="W227">
        <v>1030</v>
      </c>
      <c r="X227">
        <v>1091.95</v>
      </c>
      <c r="Y227">
        <v>1015.55</v>
      </c>
      <c r="Z227">
        <v>1144.95</v>
      </c>
      <c r="AA227">
        <v>1015.55</v>
      </c>
      <c r="AB227">
        <v>1223.05</v>
      </c>
      <c r="AC227" s="1">
        <f>(Table2[[#This Row],[Close Price]]/Table2[[#This Row],[Day Low]])-1</f>
        <v>1.0679611650485477E-2</v>
      </c>
      <c r="AD227" s="1">
        <f>(Table2[[#This Row],[Day High]]/Table2[[#This Row],[Close Price]])-1</f>
        <v>4.8943323727185462E-2</v>
      </c>
      <c r="AE227" s="1">
        <f>(Table2[[#This Row],[Close Price]]/Table2[[#This Row],[Current Week Low]])-1</f>
        <v>2.5060312146127695E-2</v>
      </c>
      <c r="AF227" s="1">
        <f>(Table2[[#This Row],[Current Week High]]/Table2[[#This Row],[Close Price]])-1</f>
        <v>9.9855907780979969E-2</v>
      </c>
      <c r="AG227" s="1">
        <f>(Table2[[#This Row],[Close Price]]/Table2[[#This Row],[Current Month Low]])-1</f>
        <v>2.5060312146127695E-2</v>
      </c>
      <c r="AH227" s="1">
        <f>(Table2[[#This Row],[Current Month High]]/Table2[[#This Row],[Close Price]])-1</f>
        <v>0.17487992315081646</v>
      </c>
      <c r="AI227">
        <v>28.251681075888499</v>
      </c>
      <c r="AJ227">
        <v>70.3206806282722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0.08</v>
      </c>
      <c r="AM227" t="s">
        <v>3156</v>
      </c>
      <c r="AN227">
        <v>-13.48</v>
      </c>
      <c r="AO227" t="s">
        <v>3155</v>
      </c>
      <c r="AP227">
        <v>4.603147843337E-2</v>
      </c>
      <c r="AQ227">
        <f>(Table2[[#This Row],[Sharpe Ratio]]-AVERAGE(Table2[Sharpe Ratio]))/_xlfn.STDEV.P(Table2[Sharpe Ratio])</f>
        <v>-0.16132369453422252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0.3928208990002322</v>
      </c>
      <c r="AS227">
        <f>_xlfn.RANK.AVG(Table2[[#This Row],[1Y Return vs Nifty Z-Score]],Table2[1Y Return vs Nifty Z-Score])</f>
        <v>215</v>
      </c>
      <c r="AT227">
        <f>_xlfn.RANK.AVG(Table2[[#This Row],[6M Return vs Nifty Z-Score]],Table2[6M Return vs Nifty Z-Score])</f>
        <v>179</v>
      </c>
      <c r="AU227">
        <f>_xlfn.RANK.AVG(Table2[[#This Row],[Sharpe Ratio Z-Score]],Table2[Sharpe Ratio Z-Score])</f>
        <v>383</v>
      </c>
      <c r="AV227">
        <f>(Table2[[#This Row],[Rank 1Y]]+Table2[[#This Row],[Rank 6M]]+Table2[[#This Row],[Rank Sharpe]])/3</f>
        <v>259</v>
      </c>
    </row>
    <row r="228" spans="1:48" x14ac:dyDescent="0.3">
      <c r="A228" t="s">
        <v>1710</v>
      </c>
      <c r="B228" t="s">
        <v>1711</v>
      </c>
      <c r="C228" t="s">
        <v>3116</v>
      </c>
      <c r="D228" t="s">
        <v>192</v>
      </c>
      <c r="E228">
        <v>4740.6137152499996</v>
      </c>
      <c r="F228">
        <v>662.85</v>
      </c>
      <c r="G228">
        <v>27.717366499947101</v>
      </c>
      <c r="H228">
        <f>(Table2[[#This Row],[1Y Return vs Nifty]]-AVERAGE(Table2[1Y Return vs Nifty]))/_xlfn.STDEV.P(Table2[1Y Return vs Nifty])</f>
        <v>5.9502641605312143E-2</v>
      </c>
      <c r="I228">
        <v>2.65632392423624</v>
      </c>
      <c r="J228">
        <f>(Table2[[#This Row],[1M Return vs Nifty]]-AVERAGE(Table2[1M Return vs Nifty]))/_xlfn.STDEV.P(Table2[1M Return vs Nifty])</f>
        <v>0.4511195400422281</v>
      </c>
      <c r="K228">
        <v>-1.87344834484902</v>
      </c>
      <c r="L228">
        <f>(Table2[[#This Row],[6M Return vs Nifty]]-AVERAGE(Table2[6M Return vs Nifty]))/_xlfn.STDEV.P(Table2[6M Return vs Nifty])</f>
        <v>-0.17411235986592513</v>
      </c>
      <c r="M228">
        <v>-7.9727680861513601</v>
      </c>
      <c r="N228">
        <f>(Table2[[#This Row],[1W Return vs Nifty]]-AVERAGE(Table2[1W Return vs Nifty]))/_xlfn.STDEV.P(Table2[1W Return vs Nifty])</f>
        <v>-0.65796853487600304</v>
      </c>
      <c r="O228">
        <v>694.66</v>
      </c>
      <c r="P228">
        <v>689.91432481797494</v>
      </c>
      <c r="Q228">
        <v>636.86369337518295</v>
      </c>
      <c r="R228">
        <v>32.4810042325946</v>
      </c>
      <c r="S228" s="1">
        <f>(Table2[[#This Row],[Close Price]]-Table2[[#This Row],[20D EMA]])/Table2[[#This Row],[20D EMA]]</f>
        <v>-4.57921861054328E-2</v>
      </c>
      <c r="T228" s="1">
        <f>(Table2[[#This Row],[Close Price]]-Table2[[#This Row],[50D EMA]])/Table2[[#This Row],[50D EMA]]</f>
        <v>-3.9228530042647682E-2</v>
      </c>
      <c r="U228" s="1">
        <f>(Table2[[#This Row],[Close Price]]-Table2[[#This Row],[200D EMA]])/Table2[[#This Row],[200D EMA]]</f>
        <v>4.0803561099703442E-2</v>
      </c>
      <c r="V228">
        <v>0.47227486587747303</v>
      </c>
      <c r="W228">
        <v>656.15</v>
      </c>
      <c r="X228">
        <v>674.6</v>
      </c>
      <c r="Y228">
        <v>638.20000000000005</v>
      </c>
      <c r="Z228">
        <v>713.55</v>
      </c>
      <c r="AA228">
        <v>638.20000000000005</v>
      </c>
      <c r="AB228">
        <v>783.9</v>
      </c>
      <c r="AC228" s="1">
        <f>(Table2[[#This Row],[Close Price]]/Table2[[#This Row],[Day Low]])-1</f>
        <v>1.0211079783586152E-2</v>
      </c>
      <c r="AD228" s="1">
        <f>(Table2[[#This Row],[Day High]]/Table2[[#This Row],[Close Price]])-1</f>
        <v>1.7726484121596053E-2</v>
      </c>
      <c r="AE228" s="1">
        <f>(Table2[[#This Row],[Close Price]]/Table2[[#This Row],[Current Week Low]])-1</f>
        <v>3.8624255719210243E-2</v>
      </c>
      <c r="AF228" s="1">
        <f>(Table2[[#This Row],[Current Week High]]/Table2[[#This Row],[Close Price]])-1</f>
        <v>7.6487893188504019E-2</v>
      </c>
      <c r="AG228" s="1">
        <f>(Table2[[#This Row],[Close Price]]/Table2[[#This Row],[Current Month Low]])-1</f>
        <v>3.8624255719210243E-2</v>
      </c>
      <c r="AH228" s="1">
        <f>(Table2[[#This Row],[Current Month High]]/Table2[[#This Row],[Close Price]])-1</f>
        <v>0.18262050237610317</v>
      </c>
      <c r="AI228">
        <v>20.562721581051498</v>
      </c>
      <c r="AJ228">
        <v>61.3755325623858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</v>
      </c>
      <c r="AM228" t="s">
        <v>3157</v>
      </c>
      <c r="AN228">
        <v>-7.03</v>
      </c>
      <c r="AO228" t="s">
        <v>3155</v>
      </c>
      <c r="AP228">
        <v>0.13824185552178</v>
      </c>
      <c r="AQ228">
        <f>(Table2[[#This Row],[Sharpe Ratio]]-AVERAGE(Table2[Sharpe Ratio]))/_xlfn.STDEV.P(Table2[Sharpe Ratio])</f>
        <v>0.92571173368397863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0.60425302058959074</v>
      </c>
      <c r="AS228">
        <f>_xlfn.RANK.AVG(Table2[[#This Row],[1Y Return vs Nifty Z-Score]],Table2[1Y Return vs Nifty Z-Score])</f>
        <v>273</v>
      </c>
      <c r="AT228">
        <f>_xlfn.RANK.AVG(Table2[[#This Row],[6M Return vs Nifty Z-Score]],Table2[6M Return vs Nifty Z-Score])</f>
        <v>383</v>
      </c>
      <c r="AU228">
        <f>_xlfn.RANK.AVG(Table2[[#This Row],[Sharpe Ratio Z-Score]],Table2[Sharpe Ratio Z-Score])</f>
        <v>125</v>
      </c>
      <c r="AV228">
        <f>(Table2[[#This Row],[Rank 1Y]]+Table2[[#This Row],[Rank 6M]]+Table2[[#This Row],[Rank Sharpe]])/3</f>
        <v>260.33333333333331</v>
      </c>
    </row>
    <row r="229" spans="1:48" x14ac:dyDescent="0.3">
      <c r="A229" t="s">
        <v>1187</v>
      </c>
      <c r="B229" t="s">
        <v>1188</v>
      </c>
      <c r="C229" t="s">
        <v>3119</v>
      </c>
      <c r="D229" t="s">
        <v>83</v>
      </c>
      <c r="E229">
        <v>9747.1722036800002</v>
      </c>
      <c r="F229">
        <v>1254.0999999999999</v>
      </c>
      <c r="G229">
        <v>76.305326145289698</v>
      </c>
      <c r="H229">
        <f>(Table2[[#This Row],[1Y Return vs Nifty]]-AVERAGE(Table2[1Y Return vs Nifty]))/_xlfn.STDEV.P(Table2[1Y Return vs Nifty])</f>
        <v>0.89008689933138896</v>
      </c>
      <c r="I229">
        <v>-0.52976535920358003</v>
      </c>
      <c r="J229">
        <f>(Table2[[#This Row],[1M Return vs Nifty]]-AVERAGE(Table2[1M Return vs Nifty]))/_xlfn.STDEV.P(Table2[1M Return vs Nifty])</f>
        <v>8.4585103729229338E-2</v>
      </c>
      <c r="K229">
        <v>21.436051963087301</v>
      </c>
      <c r="L229">
        <f>(Table2[[#This Row],[6M Return vs Nifty]]-AVERAGE(Table2[6M Return vs Nifty]))/_xlfn.STDEV.P(Table2[6M Return vs Nifty])</f>
        <v>0.64911821012332416</v>
      </c>
      <c r="M229">
        <v>-7.6945052800908504</v>
      </c>
      <c r="N229">
        <f>(Table2[[#This Row],[1W Return vs Nifty]]-AVERAGE(Table2[1W Return vs Nifty]))/_xlfn.STDEV.P(Table2[1W Return vs Nifty])</f>
        <v>-0.60216658006683399</v>
      </c>
      <c r="O229">
        <v>1340.48</v>
      </c>
      <c r="P229">
        <v>1273.09486852333</v>
      </c>
      <c r="Q229">
        <v>1004.3398971174799</v>
      </c>
      <c r="R229">
        <v>24.727792327639001</v>
      </c>
      <c r="S229" s="1">
        <f>(Table2[[#This Row],[Close Price]]-Table2[[#This Row],[20D EMA]])/Table2[[#This Row],[20D EMA]]</f>
        <v>-6.4439603724039229E-2</v>
      </c>
      <c r="T229" s="1">
        <f>(Table2[[#This Row],[Close Price]]-Table2[[#This Row],[50D EMA]])/Table2[[#This Row],[50D EMA]]</f>
        <v>-1.4920230214549782E-2</v>
      </c>
      <c r="U229" s="1">
        <f>(Table2[[#This Row],[Close Price]]-Table2[[#This Row],[200D EMA]])/Table2[[#This Row],[200D EMA]]</f>
        <v>0.24868085356296957</v>
      </c>
      <c r="V229">
        <v>0.61778088150924204</v>
      </c>
      <c r="W229">
        <v>1249.5999999999999</v>
      </c>
      <c r="X229">
        <v>1281.7</v>
      </c>
      <c r="Y229">
        <v>1240.0999999999999</v>
      </c>
      <c r="Z229">
        <v>1408</v>
      </c>
      <c r="AA229">
        <v>1240.0999999999999</v>
      </c>
      <c r="AB229">
        <v>1544</v>
      </c>
      <c r="AC229" s="1">
        <f>(Table2[[#This Row],[Close Price]]/Table2[[#This Row],[Day Low]])-1</f>
        <v>3.6011523687580205E-3</v>
      </c>
      <c r="AD229" s="1">
        <f>(Table2[[#This Row],[Day High]]/Table2[[#This Row],[Close Price]])-1</f>
        <v>2.2007814368870227E-2</v>
      </c>
      <c r="AE229" s="1">
        <f>(Table2[[#This Row],[Close Price]]/Table2[[#This Row],[Current Week Low]])-1</f>
        <v>1.1289412144181998E-2</v>
      </c>
      <c r="AF229" s="1">
        <f>(Table2[[#This Row],[Current Week High]]/Table2[[#This Row],[Close Price]])-1</f>
        <v>0.12271748664380833</v>
      </c>
      <c r="AG229" s="1">
        <f>(Table2[[#This Row],[Close Price]]/Table2[[#This Row],[Current Month Low]])-1</f>
        <v>1.1289412144181998E-2</v>
      </c>
      <c r="AH229" s="1">
        <f>(Table2[[#This Row],[Current Month High]]/Table2[[#This Row],[Close Price]])-1</f>
        <v>0.23116178933099452</v>
      </c>
      <c r="AI229">
        <v>23.116178933099398</v>
      </c>
      <c r="AJ229">
        <v>115.481099656357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0.24</v>
      </c>
      <c r="AM229" t="s">
        <v>3156</v>
      </c>
      <c r="AN229">
        <v>-7.69</v>
      </c>
      <c r="AO229" t="s">
        <v>3155</v>
      </c>
      <c r="AQ229">
        <f>(Table2[[#This Row],[Sharpe Ratio]]-AVERAGE(Table2[Sharpe Ratio]))/_xlfn.STDEV.P(Table2[Sharpe Ratio])</f>
        <v>-0.70397246629187049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0.31765116682523797</v>
      </c>
      <c r="AS229">
        <f>_xlfn.RANK.AVG(Table2[[#This Row],[1Y Return vs Nifty Z-Score]],Table2[1Y Return vs Nifty Z-Score])</f>
        <v>110</v>
      </c>
      <c r="AT229">
        <f>_xlfn.RANK.AVG(Table2[[#This Row],[6M Return vs Nifty Z-Score]],Table2[6M Return vs Nifty Z-Score])</f>
        <v>139</v>
      </c>
      <c r="AU229">
        <f>_xlfn.RANK.AVG(Table2[[#This Row],[Sharpe Ratio Z-Score]],Table2[Sharpe Ratio Z-Score])</f>
        <v>532.5</v>
      </c>
      <c r="AV229">
        <f>(Table2[[#This Row],[Rank 1Y]]+Table2[[#This Row],[Rank 6M]]+Table2[[#This Row],[Rank Sharpe]])/3</f>
        <v>260.5</v>
      </c>
    </row>
    <row r="230" spans="1:48" x14ac:dyDescent="0.3">
      <c r="A230" t="s">
        <v>992</v>
      </c>
      <c r="B230" t="s">
        <v>993</v>
      </c>
      <c r="C230" t="s">
        <v>3124</v>
      </c>
      <c r="D230" t="s">
        <v>994</v>
      </c>
      <c r="E230">
        <v>13723.278037885</v>
      </c>
      <c r="F230">
        <v>772.85</v>
      </c>
      <c r="G230">
        <v>38.368428735090397</v>
      </c>
      <c r="H230">
        <f>(Table2[[#This Row],[1Y Return vs Nifty]]-AVERAGE(Table2[1Y Return vs Nifty]))/_xlfn.STDEV.P(Table2[1Y Return vs Nifty])</f>
        <v>0.24157665099250683</v>
      </c>
      <c r="I230">
        <v>-1.7899982982639899</v>
      </c>
      <c r="J230">
        <f>(Table2[[#This Row],[1M Return vs Nifty]]-AVERAGE(Table2[1M Return vs Nifty]))/_xlfn.STDEV.P(Table2[1M Return vs Nifty])</f>
        <v>-6.0394753659725062E-2</v>
      </c>
      <c r="K230">
        <v>14.642930800522601</v>
      </c>
      <c r="L230">
        <f>(Table2[[#This Row],[6M Return vs Nifty]]-AVERAGE(Table2[6M Return vs Nifty]))/_xlfn.STDEV.P(Table2[6M Return vs Nifty])</f>
        <v>0.40920294240906419</v>
      </c>
      <c r="M230">
        <v>-3.5781744945897</v>
      </c>
      <c r="N230">
        <f>(Table2[[#This Row],[1W Return vs Nifty]]-AVERAGE(Table2[1W Return vs Nifty]))/_xlfn.STDEV.P(Table2[1W Return vs Nifty])</f>
        <v>0.22330955066038</v>
      </c>
      <c r="O230">
        <v>805.29</v>
      </c>
      <c r="P230">
        <v>806.06739550398299</v>
      </c>
      <c r="Q230">
        <v>715.36934865199703</v>
      </c>
      <c r="R230">
        <v>31.560046677606799</v>
      </c>
      <c r="S230" s="1">
        <f>(Table2[[#This Row],[Close Price]]-Table2[[#This Row],[20D EMA]])/Table2[[#This Row],[20D EMA]]</f>
        <v>-4.0283624532776938E-2</v>
      </c>
      <c r="T230" s="1">
        <f>(Table2[[#This Row],[Close Price]]-Table2[[#This Row],[50D EMA]])/Table2[[#This Row],[50D EMA]]</f>
        <v>-4.120920370835026E-2</v>
      </c>
      <c r="U230" s="1">
        <f>(Table2[[#This Row],[Close Price]]-Table2[[#This Row],[200D EMA]])/Table2[[#This Row],[200D EMA]]</f>
        <v>8.0351012321560042E-2</v>
      </c>
      <c r="V230">
        <v>0.49061453882781703</v>
      </c>
      <c r="W230">
        <v>766</v>
      </c>
      <c r="X230">
        <v>784.95</v>
      </c>
      <c r="Y230">
        <v>750.8</v>
      </c>
      <c r="Z230">
        <v>803.7</v>
      </c>
      <c r="AA230">
        <v>750.8</v>
      </c>
      <c r="AB230">
        <v>875.5</v>
      </c>
      <c r="AC230" s="1">
        <f>(Table2[[#This Row],[Close Price]]/Table2[[#This Row],[Day Low]])-1</f>
        <v>8.9425587467362178E-3</v>
      </c>
      <c r="AD230" s="1">
        <f>(Table2[[#This Row],[Day High]]/Table2[[#This Row],[Close Price]])-1</f>
        <v>1.5656336934722237E-2</v>
      </c>
      <c r="AE230" s="1">
        <f>(Table2[[#This Row],[Close Price]]/Table2[[#This Row],[Current Week Low]])-1</f>
        <v>2.9368673415024027E-2</v>
      </c>
      <c r="AF230" s="1">
        <f>(Table2[[#This Row],[Current Week High]]/Table2[[#This Row],[Close Price]])-1</f>
        <v>3.9917189622824534E-2</v>
      </c>
      <c r="AG230" s="1">
        <f>(Table2[[#This Row],[Close Price]]/Table2[[#This Row],[Current Month Low]])-1</f>
        <v>2.9368673415024027E-2</v>
      </c>
      <c r="AH230" s="1">
        <f>(Table2[[#This Row],[Current Month High]]/Table2[[#This Row],[Close Price]])-1</f>
        <v>0.13282008151646507</v>
      </c>
      <c r="AI230">
        <v>13.282008151646499</v>
      </c>
      <c r="AJ230">
        <v>70.720123702231007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0.09</v>
      </c>
      <c r="AM230" t="s">
        <v>3156</v>
      </c>
      <c r="AN230">
        <v>-6.06</v>
      </c>
      <c r="AO230" t="s">
        <v>3155</v>
      </c>
      <c r="AP230">
        <v>5.5415971063585999E-2</v>
      </c>
      <c r="AQ230">
        <f>(Table2[[#This Row],[Sharpe Ratio]]-AVERAGE(Table2[Sharpe Ratio]))/_xlfn.STDEV.P(Table2[Sharpe Ratio])</f>
        <v>-5.0693239622227507E-2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230</v>
      </c>
      <c r="AT230">
        <f>_xlfn.RANK.AVG(Table2[[#This Row],[6M Return vs Nifty Z-Score]],Table2[6M Return vs Nifty Z-Score])</f>
        <v>203</v>
      </c>
      <c r="AU230">
        <f>_xlfn.RANK.AVG(Table2[[#This Row],[Sharpe Ratio Z-Score]],Table2[Sharpe Ratio Z-Score])</f>
        <v>349</v>
      </c>
      <c r="AV230">
        <f>(Table2[[#This Row],[Rank 1Y]]+Table2[[#This Row],[Rank 6M]]+Table2[[#This Row],[Rank Sharpe]])/3</f>
        <v>260.66666666666669</v>
      </c>
    </row>
    <row r="231" spans="1:48" x14ac:dyDescent="0.3">
      <c r="A231" t="s">
        <v>1445</v>
      </c>
      <c r="B231" t="s">
        <v>1446</v>
      </c>
      <c r="C231" t="s">
        <v>3121</v>
      </c>
      <c r="D231" t="s">
        <v>1011</v>
      </c>
      <c r="E231">
        <v>6983.6800634399997</v>
      </c>
      <c r="F231">
        <v>735.55</v>
      </c>
      <c r="G231">
        <v>39.309765066472799</v>
      </c>
      <c r="H231">
        <f>(Table2[[#This Row],[1Y Return vs Nifty]]-AVERAGE(Table2[1Y Return vs Nifty]))/_xlfn.STDEV.P(Table2[1Y Return vs Nifty])</f>
        <v>0.25766827418020299</v>
      </c>
      <c r="I231">
        <v>-12.1810063374342</v>
      </c>
      <c r="J231">
        <f>(Table2[[#This Row],[1M Return vs Nifty]]-AVERAGE(Table2[1M Return vs Nifty]))/_xlfn.STDEV.P(Table2[1M Return vs Nifty])</f>
        <v>-1.2557982516587261</v>
      </c>
      <c r="K231">
        <v>-5.6936228585989399</v>
      </c>
      <c r="L231">
        <f>(Table2[[#This Row],[6M Return vs Nifty]]-AVERAGE(Table2[6M Return vs Nifty]))/_xlfn.STDEV.P(Table2[6M Return vs Nifty])</f>
        <v>-0.30903092958498485</v>
      </c>
      <c r="M231">
        <v>-9.7777039221274595</v>
      </c>
      <c r="N231">
        <f>(Table2[[#This Row],[1W Return vs Nifty]]-AVERAGE(Table2[1W Return vs Nifty]))/_xlfn.STDEV.P(Table2[1W Return vs Nifty])</f>
        <v>-1.0199247351260872</v>
      </c>
      <c r="O231">
        <v>813.03</v>
      </c>
      <c r="P231">
        <v>844.85238654036698</v>
      </c>
      <c r="Q231">
        <v>765.286522942749</v>
      </c>
      <c r="R231">
        <v>19.021468081650301</v>
      </c>
      <c r="S231" s="1">
        <f>(Table2[[#This Row],[Close Price]]-Table2[[#This Row],[20D EMA]])/Table2[[#This Row],[20D EMA]]</f>
        <v>-9.5297836488198492E-2</v>
      </c>
      <c r="T231" s="1">
        <f>(Table2[[#This Row],[Close Price]]-Table2[[#This Row],[50D EMA]])/Table2[[#This Row],[50D EMA]]</f>
        <v>-0.12937453723478895</v>
      </c>
      <c r="U231" s="1">
        <f>(Table2[[#This Row],[Close Price]]-Table2[[#This Row],[200D EMA]])/Table2[[#This Row],[200D EMA]]</f>
        <v>-3.8856718433252266E-2</v>
      </c>
      <c r="V231">
        <v>0.62640387595633895</v>
      </c>
      <c r="W231">
        <v>732.1</v>
      </c>
      <c r="X231">
        <v>756.3</v>
      </c>
      <c r="Y231">
        <v>718.1</v>
      </c>
      <c r="Z231">
        <v>805</v>
      </c>
      <c r="AA231">
        <v>718.1</v>
      </c>
      <c r="AB231">
        <v>884.9</v>
      </c>
      <c r="AC231" s="1">
        <f>(Table2[[#This Row],[Close Price]]/Table2[[#This Row],[Day Low]])-1</f>
        <v>4.7124709739105874E-3</v>
      </c>
      <c r="AD231" s="1">
        <f>(Table2[[#This Row],[Day High]]/Table2[[#This Row],[Close Price]])-1</f>
        <v>2.8210182856365895E-2</v>
      </c>
      <c r="AE231" s="1">
        <f>(Table2[[#This Row],[Close Price]]/Table2[[#This Row],[Current Week Low]])-1</f>
        <v>2.4300236735830483E-2</v>
      </c>
      <c r="AF231" s="1">
        <f>(Table2[[#This Row],[Current Week High]]/Table2[[#This Row],[Close Price]])-1</f>
        <v>9.4419142138535861E-2</v>
      </c>
      <c r="AG231" s="1">
        <f>(Table2[[#This Row],[Close Price]]/Table2[[#This Row],[Current Month Low]])-1</f>
        <v>2.4300236735830483E-2</v>
      </c>
      <c r="AH231" s="1">
        <f>(Table2[[#This Row],[Current Month High]]/Table2[[#This Row],[Close Price]])-1</f>
        <v>0.20304534022160303</v>
      </c>
      <c r="AI231">
        <v>43.973897083814798</v>
      </c>
      <c r="AJ231">
        <v>70.167727009832205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0</v>
      </c>
      <c r="AM231">
        <v>0</v>
      </c>
      <c r="AN231">
        <v>-11.89</v>
      </c>
      <c r="AO231" t="s">
        <v>3155</v>
      </c>
      <c r="AP231">
        <v>0.129939310991845</v>
      </c>
      <c r="AQ231">
        <f>(Table2[[#This Row],[Sharpe Ratio]]-AVERAGE(Table2[Sharpe Ratio]))/_xlfn.STDEV.P(Table2[Sharpe Ratio])</f>
        <v>0.82783598115619772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226</v>
      </c>
      <c r="AT231">
        <f>_xlfn.RANK.AVG(Table2[[#This Row],[6M Return vs Nifty Z-Score]],Table2[6M Return vs Nifty Z-Score])</f>
        <v>423</v>
      </c>
      <c r="AU231">
        <f>_xlfn.RANK.AVG(Table2[[#This Row],[Sharpe Ratio Z-Score]],Table2[Sharpe Ratio Z-Score])</f>
        <v>142</v>
      </c>
      <c r="AV231">
        <f>(Table2[[#This Row],[Rank 1Y]]+Table2[[#This Row],[Rank 6M]]+Table2[[#This Row],[Rank Sharpe]])/3</f>
        <v>263.66666666666669</v>
      </c>
    </row>
    <row r="232" spans="1:48" x14ac:dyDescent="0.3">
      <c r="A232" t="s">
        <v>494</v>
      </c>
      <c r="B232" t="s">
        <v>495</v>
      </c>
      <c r="C232" t="s">
        <v>3110</v>
      </c>
      <c r="D232" t="s">
        <v>220</v>
      </c>
      <c r="E232">
        <v>43008.84345072</v>
      </c>
      <c r="F232">
        <v>679.2</v>
      </c>
      <c r="G232">
        <v>62.046669597514203</v>
      </c>
      <c r="H232">
        <f>(Table2[[#This Row],[1Y Return vs Nifty]]-AVERAGE(Table2[1Y Return vs Nifty]))/_xlfn.STDEV.P(Table2[1Y Return vs Nifty])</f>
        <v>0.64634306338209779</v>
      </c>
      <c r="I232">
        <v>5.95503337751488</v>
      </c>
      <c r="J232">
        <f>(Table2[[#This Row],[1M Return vs Nifty]]-AVERAGE(Table2[1M Return vs Nifty]))/_xlfn.STDEV.P(Table2[1M Return vs Nifty])</f>
        <v>0.83061003841033021</v>
      </c>
      <c r="K232">
        <v>7.3174869714496404</v>
      </c>
      <c r="L232">
        <f>(Table2[[#This Row],[6M Return vs Nifty]]-AVERAGE(Table2[6M Return vs Nifty]))/_xlfn.STDEV.P(Table2[6M Return vs Nifty])</f>
        <v>0.15048743074368909</v>
      </c>
      <c r="M232">
        <v>-3.5878173547986001</v>
      </c>
      <c r="N232">
        <f>(Table2[[#This Row],[1W Return vs Nifty]]-AVERAGE(Table2[1W Return vs Nifty]))/_xlfn.STDEV.P(Table2[1W Return vs Nifty])</f>
        <v>0.22137580156460193</v>
      </c>
      <c r="O232">
        <v>681.39</v>
      </c>
      <c r="P232">
        <v>673.18846758120003</v>
      </c>
      <c r="Q232">
        <v>592.29304377060805</v>
      </c>
      <c r="R232">
        <v>47.930609720085499</v>
      </c>
      <c r="S232" s="1">
        <f>(Table2[[#This Row],[Close Price]]-Table2[[#This Row],[20D EMA]])/Table2[[#This Row],[20D EMA]]</f>
        <v>-3.2140184035573472E-3</v>
      </c>
      <c r="T232" s="1">
        <f>(Table2[[#This Row],[Close Price]]-Table2[[#This Row],[50D EMA]])/Table2[[#This Row],[50D EMA]]</f>
        <v>8.9299396948966658E-3</v>
      </c>
      <c r="U232" s="1">
        <f>(Table2[[#This Row],[Close Price]]-Table2[[#This Row],[200D EMA]])/Table2[[#This Row],[200D EMA]]</f>
        <v>0.14672965881235403</v>
      </c>
      <c r="V232">
        <v>1.3995595373165</v>
      </c>
      <c r="W232">
        <v>663.1</v>
      </c>
      <c r="X232">
        <v>693.95</v>
      </c>
      <c r="Y232">
        <v>655</v>
      </c>
      <c r="Z232">
        <v>716.3</v>
      </c>
      <c r="AA232">
        <v>625</v>
      </c>
      <c r="AB232">
        <v>748.6</v>
      </c>
      <c r="AC232" s="1">
        <f>(Table2[[#This Row],[Close Price]]/Table2[[#This Row],[Day Low]])-1</f>
        <v>2.427989745136494E-2</v>
      </c>
      <c r="AD232" s="1">
        <f>(Table2[[#This Row],[Day High]]/Table2[[#This Row],[Close Price]])-1</f>
        <v>2.1716725559481675E-2</v>
      </c>
      <c r="AE232" s="1">
        <f>(Table2[[#This Row],[Close Price]]/Table2[[#This Row],[Current Week Low]])-1</f>
        <v>3.6946564885496302E-2</v>
      </c>
      <c r="AF232" s="1">
        <f>(Table2[[#This Row],[Current Week High]]/Table2[[#This Row],[Close Price]])-1</f>
        <v>5.4623085983509956E-2</v>
      </c>
      <c r="AG232" s="1">
        <f>(Table2[[#This Row],[Close Price]]/Table2[[#This Row],[Current Month Low]])-1</f>
        <v>8.672000000000013E-2</v>
      </c>
      <c r="AH232" s="1">
        <f>(Table2[[#This Row],[Current Month High]]/Table2[[#This Row],[Close Price]])-1</f>
        <v>0.1021790341578328</v>
      </c>
      <c r="AI232">
        <v>10.2179034157832</v>
      </c>
      <c r="AJ232">
        <v>96.869565217391298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7.0000000000000007E-2</v>
      </c>
      <c r="AM232" t="s">
        <v>3156</v>
      </c>
      <c r="AN232">
        <v>7.22</v>
      </c>
      <c r="AO232" t="s">
        <v>3156</v>
      </c>
      <c r="AP232">
        <v>5.0015693622635998E-2</v>
      </c>
      <c r="AQ232">
        <f>(Table2[[#This Row],[Sharpe Ratio]]-AVERAGE(Table2[Sharpe Ratio]))/_xlfn.STDEV.P(Table2[Sharpe Ratio])</f>
        <v>-0.11435519488016796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1.7344611392205511</v>
      </c>
      <c r="AS232">
        <f>_xlfn.RANK.AVG(Table2[[#This Row],[1Y Return vs Nifty Z-Score]],Table2[1Y Return vs Nifty Z-Score])</f>
        <v>147</v>
      </c>
      <c r="AT232">
        <f>_xlfn.RANK.AVG(Table2[[#This Row],[6M Return vs Nifty Z-Score]],Table2[6M Return vs Nifty Z-Score])</f>
        <v>279</v>
      </c>
      <c r="AU232">
        <f>_xlfn.RANK.AVG(Table2[[#This Row],[Sharpe Ratio Z-Score]],Table2[Sharpe Ratio Z-Score])</f>
        <v>369</v>
      </c>
      <c r="AV232">
        <f>(Table2[[#This Row],[Rank 1Y]]+Table2[[#This Row],[Rank 6M]]+Table2[[#This Row],[Rank Sharpe]])/3</f>
        <v>265</v>
      </c>
    </row>
    <row r="233" spans="1:48" x14ac:dyDescent="0.3">
      <c r="A233" t="s">
        <v>1066</v>
      </c>
      <c r="B233" t="s">
        <v>1067</v>
      </c>
      <c r="C233" t="s">
        <v>3121</v>
      </c>
      <c r="D233" t="s">
        <v>117</v>
      </c>
      <c r="E233">
        <v>12063.21246585</v>
      </c>
      <c r="F233">
        <v>395.85</v>
      </c>
      <c r="G233">
        <v>15.5695129110949</v>
      </c>
      <c r="H233">
        <f>(Table2[[#This Row],[1Y Return vs Nifty]]-AVERAGE(Table2[1Y Return vs Nifty]))/_xlfn.STDEV.P(Table2[1Y Return vs Nifty])</f>
        <v>-0.14815818691496974</v>
      </c>
      <c r="I233">
        <v>16.618914791856501</v>
      </c>
      <c r="J233">
        <f>(Table2[[#This Row],[1M Return vs Nifty]]-AVERAGE(Table2[1M Return vs Nifty]))/_xlfn.STDEV.P(Table2[1M Return vs Nifty])</f>
        <v>2.057405465465787</v>
      </c>
      <c r="K233">
        <v>0.61815062466329995</v>
      </c>
      <c r="L233">
        <f>(Table2[[#This Row],[6M Return vs Nifty]]-AVERAGE(Table2[6M Return vs Nifty]))/_xlfn.STDEV.P(Table2[6M Return vs Nifty])</f>
        <v>-8.6115602631370303E-2</v>
      </c>
      <c r="M233">
        <v>-9.3717030552918104</v>
      </c>
      <c r="N233">
        <f>(Table2[[#This Row],[1W Return vs Nifty]]-AVERAGE(Table2[1W Return vs Nifty]))/_xlfn.STDEV.P(Table2[1W Return vs Nifty])</f>
        <v>-0.93850658821528588</v>
      </c>
      <c r="O233">
        <v>390.91</v>
      </c>
      <c r="P233">
        <v>373.70259501935197</v>
      </c>
      <c r="Q233">
        <v>349.30529007503202</v>
      </c>
      <c r="R233">
        <v>48.820053389779503</v>
      </c>
      <c r="S233" s="1">
        <f>(Table2[[#This Row],[Close Price]]-Table2[[#This Row],[20D EMA]])/Table2[[#This Row],[20D EMA]]</f>
        <v>1.2637179913535078E-2</v>
      </c>
      <c r="T233" s="1">
        <f>(Table2[[#This Row],[Close Price]]-Table2[[#This Row],[50D EMA]])/Table2[[#This Row],[50D EMA]]</f>
        <v>5.9264787763920017E-2</v>
      </c>
      <c r="U233" s="1">
        <f>(Table2[[#This Row],[Close Price]]-Table2[[#This Row],[200D EMA]])/Table2[[#This Row],[200D EMA]]</f>
        <v>0.13324937024277542</v>
      </c>
      <c r="V233">
        <v>3.62301153944557</v>
      </c>
      <c r="W233">
        <v>391.3</v>
      </c>
      <c r="X233">
        <v>406</v>
      </c>
      <c r="Y233">
        <v>388.05</v>
      </c>
      <c r="Z233">
        <v>437.8</v>
      </c>
      <c r="AA233">
        <v>334.4</v>
      </c>
      <c r="AB233">
        <v>451</v>
      </c>
      <c r="AC233" s="1">
        <f>(Table2[[#This Row],[Close Price]]/Table2[[#This Row],[Day Low]])-1</f>
        <v>1.1627906976744207E-2</v>
      </c>
      <c r="AD233" s="1">
        <f>(Table2[[#This Row],[Day High]]/Table2[[#This Row],[Close Price]])-1</f>
        <v>2.564102564102555E-2</v>
      </c>
      <c r="AE233" s="1">
        <f>(Table2[[#This Row],[Close Price]]/Table2[[#This Row],[Current Week Low]])-1</f>
        <v>2.0100502512562901E-2</v>
      </c>
      <c r="AF233" s="1">
        <f>(Table2[[#This Row],[Current Week High]]/Table2[[#This Row],[Close Price]])-1</f>
        <v>0.10597448528483011</v>
      </c>
      <c r="AG233" s="1">
        <f>(Table2[[#This Row],[Close Price]]/Table2[[#This Row],[Current Month Low]])-1</f>
        <v>0.18376196172248815</v>
      </c>
      <c r="AH233" s="1">
        <f>(Table2[[#This Row],[Current Month High]]/Table2[[#This Row],[Close Price]])-1</f>
        <v>0.13932044966527712</v>
      </c>
      <c r="AI233">
        <v>13.9320449665277</v>
      </c>
      <c r="AJ233">
        <v>56.586234177215204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0.09</v>
      </c>
      <c r="AM233" t="s">
        <v>3156</v>
      </c>
      <c r="AN233">
        <v>14.56</v>
      </c>
      <c r="AO233" t="s">
        <v>3156</v>
      </c>
      <c r="AP233">
        <v>0.165708022722904</v>
      </c>
      <c r="AQ233">
        <f>(Table2[[#This Row],[Sharpe Ratio]]-AVERAGE(Table2[Sharpe Ratio]))/_xlfn.STDEV.P(Table2[Sharpe Ratio])</f>
        <v>1.2495006364921772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2.1341257241963385</v>
      </c>
      <c r="AS233">
        <f>_xlfn.RANK.AVG(Table2[[#This Row],[1Y Return vs Nifty Z-Score]],Table2[1Y Return vs Nifty Z-Score])</f>
        <v>353</v>
      </c>
      <c r="AT233">
        <f>_xlfn.RANK.AVG(Table2[[#This Row],[6M Return vs Nifty Z-Score]],Table2[6M Return vs Nifty Z-Score])</f>
        <v>360</v>
      </c>
      <c r="AU233">
        <f>_xlfn.RANK.AVG(Table2[[#This Row],[Sharpe Ratio Z-Score]],Table2[Sharpe Ratio Z-Score])</f>
        <v>82</v>
      </c>
      <c r="AV233">
        <f>(Table2[[#This Row],[Rank 1Y]]+Table2[[#This Row],[Rank 6M]]+Table2[[#This Row],[Rank Sharpe]])/3</f>
        <v>265</v>
      </c>
    </row>
    <row r="234" spans="1:48" x14ac:dyDescent="0.3">
      <c r="A234" t="s">
        <v>1732</v>
      </c>
      <c r="B234" t="s">
        <v>1733</v>
      </c>
      <c r="C234" t="s">
        <v>3114</v>
      </c>
      <c r="D234" t="s">
        <v>51</v>
      </c>
      <c r="E234">
        <v>4543.45825135</v>
      </c>
      <c r="F234">
        <v>182.3</v>
      </c>
      <c r="G234">
        <v>56.490709815027301</v>
      </c>
      <c r="H234">
        <f>(Table2[[#This Row],[1Y Return vs Nifty]]-AVERAGE(Table2[1Y Return vs Nifty]))/_xlfn.STDEV.P(Table2[1Y Return vs Nifty])</f>
        <v>0.55136700829403096</v>
      </c>
      <c r="I234">
        <v>4.9007955291407299</v>
      </c>
      <c r="J234">
        <f>(Table2[[#This Row],[1M Return vs Nifty]]-AVERAGE(Table2[1M Return vs Nifty]))/_xlfn.STDEV.P(Table2[1M Return vs Nifty])</f>
        <v>0.70932829106505169</v>
      </c>
      <c r="K234">
        <v>35.710925274439703</v>
      </c>
      <c r="L234">
        <f>(Table2[[#This Row],[6M Return vs Nifty]]-AVERAGE(Table2[6M Return vs Nifty]))/_xlfn.STDEV.P(Table2[6M Return vs Nifty])</f>
        <v>1.1532693904310314</v>
      </c>
      <c r="M234">
        <v>-6.85864322137882</v>
      </c>
      <c r="N234">
        <f>(Table2[[#This Row],[1W Return vs Nifty]]-AVERAGE(Table2[1W Return vs Nifty]))/_xlfn.STDEV.P(Table2[1W Return vs Nifty])</f>
        <v>-0.43454541111763184</v>
      </c>
      <c r="O234">
        <v>190.36</v>
      </c>
      <c r="P234">
        <v>180.40862567566299</v>
      </c>
      <c r="Q234">
        <v>145.87084430987099</v>
      </c>
      <c r="R234">
        <v>37.929240281860402</v>
      </c>
      <c r="S234" s="1">
        <f>(Table2[[#This Row],[Close Price]]-Table2[[#This Row],[20D EMA]])/Table2[[#This Row],[20D EMA]]</f>
        <v>-4.2340827905022076E-2</v>
      </c>
      <c r="T234" s="1">
        <f>(Table2[[#This Row],[Close Price]]-Table2[[#This Row],[50D EMA]])/Table2[[#This Row],[50D EMA]]</f>
        <v>1.0483835333557266E-2</v>
      </c>
      <c r="U234" s="1">
        <f>(Table2[[#This Row],[Close Price]]-Table2[[#This Row],[200D EMA]])/Table2[[#This Row],[200D EMA]]</f>
        <v>0.24973568818689482</v>
      </c>
      <c r="V234">
        <v>0.113652591211065</v>
      </c>
      <c r="W234">
        <v>172</v>
      </c>
      <c r="X234">
        <v>183.85</v>
      </c>
      <c r="Y234">
        <v>171</v>
      </c>
      <c r="Z234">
        <v>199</v>
      </c>
      <c r="AA234">
        <v>171</v>
      </c>
      <c r="AB234">
        <v>240.7</v>
      </c>
      <c r="AC234" s="1">
        <f>(Table2[[#This Row],[Close Price]]/Table2[[#This Row],[Day Low]])-1</f>
        <v>5.9883720930232531E-2</v>
      </c>
      <c r="AD234" s="1">
        <f>(Table2[[#This Row],[Day High]]/Table2[[#This Row],[Close Price]])-1</f>
        <v>8.5024684585846E-3</v>
      </c>
      <c r="AE234" s="1">
        <f>(Table2[[#This Row],[Close Price]]/Table2[[#This Row],[Current Week Low]])-1</f>
        <v>6.6081871345029297E-2</v>
      </c>
      <c r="AF234" s="1">
        <f>(Table2[[#This Row],[Current Week High]]/Table2[[#This Row],[Close Price]])-1</f>
        <v>9.1607240811848456E-2</v>
      </c>
      <c r="AG234" s="1">
        <f>(Table2[[#This Row],[Close Price]]/Table2[[#This Row],[Current Month Low]])-1</f>
        <v>6.6081871345029297E-2</v>
      </c>
      <c r="AH234" s="1">
        <f>(Table2[[#This Row],[Current Month High]]/Table2[[#This Row],[Close Price]])-1</f>
        <v>0.32035106966538662</v>
      </c>
      <c r="AI234">
        <v>32.035106966538599</v>
      </c>
      <c r="AJ234">
        <v>98.044541010320501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0.33</v>
      </c>
      <c r="AM234" t="s">
        <v>3156</v>
      </c>
      <c r="AN234">
        <v>-11.27</v>
      </c>
      <c r="AO234" t="s">
        <v>3155</v>
      </c>
      <c r="AP234">
        <v>-5.4354419853000003E-4</v>
      </c>
      <c r="AQ234">
        <f>(Table2[[#This Row],[Sharpe Ratio]]-AVERAGE(Table2[Sharpe Ratio]))/_xlfn.STDEV.P(Table2[Sharpe Ratio])</f>
        <v>-0.71038011605170259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1.2690391626207795</v>
      </c>
      <c r="AS234">
        <f>_xlfn.RANK.AVG(Table2[[#This Row],[1Y Return vs Nifty Z-Score]],Table2[1Y Return vs Nifty Z-Score])</f>
        <v>159</v>
      </c>
      <c r="AT234">
        <f>_xlfn.RANK.AVG(Table2[[#This Row],[6M Return vs Nifty Z-Score]],Table2[6M Return vs Nifty Z-Score])</f>
        <v>77</v>
      </c>
      <c r="AU234">
        <f>_xlfn.RANK.AVG(Table2[[#This Row],[Sharpe Ratio Z-Score]],Table2[Sharpe Ratio Z-Score])</f>
        <v>559</v>
      </c>
      <c r="AV234">
        <f>(Table2[[#This Row],[Rank 1Y]]+Table2[[#This Row],[Rank 6M]]+Table2[[#This Row],[Rank Sharpe]])/3</f>
        <v>265</v>
      </c>
    </row>
    <row r="235" spans="1:48" x14ac:dyDescent="0.3">
      <c r="A235" t="s">
        <v>1892</v>
      </c>
      <c r="B235" t="s">
        <v>1893</v>
      </c>
      <c r="C235" t="s">
        <v>3119</v>
      </c>
      <c r="D235" t="s">
        <v>48</v>
      </c>
      <c r="E235">
        <v>3749.4193138000001</v>
      </c>
      <c r="F235">
        <v>2212.3000000000002</v>
      </c>
      <c r="G235">
        <v>13.282876586017199</v>
      </c>
      <c r="H235">
        <f>(Table2[[#This Row],[1Y Return vs Nifty]]-AVERAGE(Table2[1Y Return vs Nifty]))/_xlfn.STDEV.P(Table2[1Y Return vs Nifty])</f>
        <v>-0.18724696834595125</v>
      </c>
      <c r="I235">
        <v>16.999090257337301</v>
      </c>
      <c r="J235">
        <f>(Table2[[#This Row],[1M Return vs Nifty]]-AVERAGE(Table2[1M Return vs Nifty]))/_xlfn.STDEV.P(Table2[1M Return vs Nifty])</f>
        <v>2.1011416534829648</v>
      </c>
      <c r="K235">
        <v>20.180717295374102</v>
      </c>
      <c r="L235">
        <f>(Table2[[#This Row],[6M Return vs Nifty]]-AVERAGE(Table2[6M Return vs Nifty]))/_xlfn.STDEV.P(Table2[6M Return vs Nifty])</f>
        <v>0.6047830737893658</v>
      </c>
      <c r="M235">
        <v>-12.681732971840299</v>
      </c>
      <c r="N235">
        <f>(Table2[[#This Row],[1W Return vs Nifty]]-AVERAGE(Table2[1W Return vs Nifty]))/_xlfn.STDEV.P(Table2[1W Return vs Nifty])</f>
        <v>-1.6022896587420425</v>
      </c>
      <c r="O235">
        <v>2243.46</v>
      </c>
      <c r="P235">
        <v>2126.0547249995502</v>
      </c>
      <c r="Q235">
        <v>1864.81972023204</v>
      </c>
      <c r="R235">
        <v>44.8855487307885</v>
      </c>
      <c r="S235" s="1">
        <f>(Table2[[#This Row],[Close Price]]-Table2[[#This Row],[20D EMA]])/Table2[[#This Row],[20D EMA]]</f>
        <v>-1.3889260338940678E-2</v>
      </c>
      <c r="T235" s="1">
        <f>(Table2[[#This Row],[Close Price]]-Table2[[#This Row],[50D EMA]])/Table2[[#This Row],[50D EMA]]</f>
        <v>4.0565877249687549E-2</v>
      </c>
      <c r="U235" s="1">
        <f>(Table2[[#This Row],[Close Price]]-Table2[[#This Row],[200D EMA]])/Table2[[#This Row],[200D EMA]]</f>
        <v>0.1863345158773434</v>
      </c>
      <c r="V235">
        <v>2.7302474376224599</v>
      </c>
      <c r="W235">
        <v>2180</v>
      </c>
      <c r="X235">
        <v>2319.8000000000002</v>
      </c>
      <c r="Y235">
        <v>2144.4</v>
      </c>
      <c r="Z235">
        <v>2382.5500000000002</v>
      </c>
      <c r="AA235">
        <v>2010</v>
      </c>
      <c r="AB235">
        <v>2735</v>
      </c>
      <c r="AC235" s="1">
        <f>(Table2[[#This Row],[Close Price]]/Table2[[#This Row],[Day Low]])-1</f>
        <v>1.4816513761467975E-2</v>
      </c>
      <c r="AD235" s="1">
        <f>(Table2[[#This Row],[Day High]]/Table2[[#This Row],[Close Price]])-1</f>
        <v>4.8591963115309778E-2</v>
      </c>
      <c r="AE235" s="1">
        <f>(Table2[[#This Row],[Close Price]]/Table2[[#This Row],[Current Week Low]])-1</f>
        <v>3.166386868121629E-2</v>
      </c>
      <c r="AF235" s="1">
        <f>(Table2[[#This Row],[Current Week High]]/Table2[[#This Row],[Close Price]])-1</f>
        <v>7.695610902680472E-2</v>
      </c>
      <c r="AG235" s="1">
        <f>(Table2[[#This Row],[Close Price]]/Table2[[#This Row],[Current Month Low]])-1</f>
        <v>0.10064676616915436</v>
      </c>
      <c r="AH235" s="1">
        <f>(Table2[[#This Row],[Current Month High]]/Table2[[#This Row],[Close Price]])-1</f>
        <v>0.23626994530579015</v>
      </c>
      <c r="AI235">
        <v>23.626994530579001</v>
      </c>
      <c r="AJ235">
        <v>56.456859971711403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</v>
      </c>
      <c r="AM235" t="s">
        <v>3156</v>
      </c>
      <c r="AN235">
        <v>2.5299999999999998</v>
      </c>
      <c r="AO235" t="s">
        <v>3156</v>
      </c>
      <c r="AP235">
        <v>8.2286647490339995E-2</v>
      </c>
      <c r="AQ235">
        <f>(Table2[[#This Row],[Sharpe Ratio]]-AVERAGE(Table2[Sharpe Ratio]))/_xlfn.STDEV.P(Table2[Sharpe Ratio])</f>
        <v>0.26607563366915615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1.1824637338534933</v>
      </c>
      <c r="AS235">
        <f>_xlfn.RANK.AVG(Table2[[#This Row],[1Y Return vs Nifty Z-Score]],Table2[1Y Return vs Nifty Z-Score])</f>
        <v>371</v>
      </c>
      <c r="AT235">
        <f>_xlfn.RANK.AVG(Table2[[#This Row],[6M Return vs Nifty Z-Score]],Table2[6M Return vs Nifty Z-Score])</f>
        <v>150</v>
      </c>
      <c r="AU235">
        <f>_xlfn.RANK.AVG(Table2[[#This Row],[Sharpe Ratio Z-Score]],Table2[Sharpe Ratio Z-Score])</f>
        <v>275</v>
      </c>
      <c r="AV235">
        <f>(Table2[[#This Row],[Rank 1Y]]+Table2[[#This Row],[Rank 6M]]+Table2[[#This Row],[Rank Sharpe]])/3</f>
        <v>265.33333333333331</v>
      </c>
    </row>
    <row r="236" spans="1:48" x14ac:dyDescent="0.3">
      <c r="A236" t="s">
        <v>1414</v>
      </c>
      <c r="B236" t="s">
        <v>1415</v>
      </c>
      <c r="C236" t="s">
        <v>3124</v>
      </c>
      <c r="D236" t="s">
        <v>418</v>
      </c>
      <c r="E236">
        <v>7380.9121820219998</v>
      </c>
      <c r="F236">
        <v>90.54</v>
      </c>
      <c r="G236">
        <v>19.0212822656013</v>
      </c>
      <c r="H236">
        <f>(Table2[[#This Row],[1Y Return vs Nifty]]-AVERAGE(Table2[1Y Return vs Nifty]))/_xlfn.STDEV.P(Table2[1Y Return vs Nifty])</f>
        <v>-8.9152101702063835E-2</v>
      </c>
      <c r="I236">
        <v>12.474631532982499</v>
      </c>
      <c r="J236">
        <f>(Table2[[#This Row],[1M Return vs Nifty]]-AVERAGE(Table2[1M Return vs Nifty]))/_xlfn.STDEV.P(Table2[1M Return vs Nifty])</f>
        <v>1.5806383716783885</v>
      </c>
      <c r="K236">
        <v>16.3139922915787</v>
      </c>
      <c r="L236">
        <f>(Table2[[#This Row],[6M Return vs Nifty]]-AVERAGE(Table2[6M Return vs Nifty]))/_xlfn.STDEV.P(Table2[6M Return vs Nifty])</f>
        <v>0.46822046254444061</v>
      </c>
      <c r="M236">
        <v>-0.61951674676472601</v>
      </c>
      <c r="N236">
        <f>(Table2[[#This Row],[1W Return vs Nifty]]-AVERAGE(Table2[1W Return vs Nifty]))/_xlfn.STDEV.P(Table2[1W Return vs Nifty])</f>
        <v>0.81662954292706313</v>
      </c>
      <c r="O236">
        <v>88.91</v>
      </c>
      <c r="P236">
        <v>86.971638160812205</v>
      </c>
      <c r="Q236">
        <v>79.591253993694394</v>
      </c>
      <c r="R236">
        <v>53.133608189879602</v>
      </c>
      <c r="S236" s="1">
        <f>(Table2[[#This Row],[Close Price]]-Table2[[#This Row],[20D EMA]])/Table2[[#This Row],[20D EMA]]</f>
        <v>1.8333145877854118E-2</v>
      </c>
      <c r="T236" s="1">
        <f>(Table2[[#This Row],[Close Price]]-Table2[[#This Row],[50D EMA]])/Table2[[#This Row],[50D EMA]]</f>
        <v>4.102902871151895E-2</v>
      </c>
      <c r="U236" s="1">
        <f>(Table2[[#This Row],[Close Price]]-Table2[[#This Row],[200D EMA]])/Table2[[#This Row],[200D EMA]]</f>
        <v>0.13756217494918505</v>
      </c>
      <c r="V236">
        <v>1.3103636666793901</v>
      </c>
      <c r="W236">
        <v>88.25</v>
      </c>
      <c r="X236">
        <v>91.48</v>
      </c>
      <c r="Y236">
        <v>85.27</v>
      </c>
      <c r="Z236">
        <v>96.39</v>
      </c>
      <c r="AA236">
        <v>78.81</v>
      </c>
      <c r="AB236">
        <v>96.5</v>
      </c>
      <c r="AC236" s="1">
        <f>(Table2[[#This Row],[Close Price]]/Table2[[#This Row],[Day Low]])-1</f>
        <v>2.5949008498583614E-2</v>
      </c>
      <c r="AD236" s="1">
        <f>(Table2[[#This Row],[Day High]]/Table2[[#This Row],[Close Price]])-1</f>
        <v>1.038215153523292E-2</v>
      </c>
      <c r="AE236" s="1">
        <f>(Table2[[#This Row],[Close Price]]/Table2[[#This Row],[Current Week Low]])-1</f>
        <v>6.1803682420546568E-2</v>
      </c>
      <c r="AF236" s="1">
        <f>(Table2[[#This Row],[Current Week High]]/Table2[[#This Row],[Close Price]])-1</f>
        <v>6.4612326043737456E-2</v>
      </c>
      <c r="AG236" s="1">
        <f>(Table2[[#This Row],[Close Price]]/Table2[[#This Row],[Current Month Low]])-1</f>
        <v>0.14883897982489547</v>
      </c>
      <c r="AH236" s="1">
        <f>(Table2[[#This Row],[Current Month High]]/Table2[[#This Row],[Close Price]])-1</f>
        <v>6.5827258670200894E-2</v>
      </c>
      <c r="AI236">
        <v>8.6260216478904095</v>
      </c>
      <c r="AJ236">
        <v>54.373401534526799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0.13</v>
      </c>
      <c r="AM236" t="s">
        <v>3156</v>
      </c>
      <c r="AN236">
        <v>6.62</v>
      </c>
      <c r="AO236" t="s">
        <v>3156</v>
      </c>
      <c r="AP236">
        <v>7.6822062805685001E-2</v>
      </c>
      <c r="AQ236">
        <f>(Table2[[#This Row],[Sharpe Ratio]]-AVERAGE(Table2[Sharpe Ratio]))/_xlfn.STDEV.P(Table2[Sharpe Ratio])</f>
        <v>0.20165558312513562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2.9779918585729641</v>
      </c>
      <c r="AS236">
        <f>_xlfn.RANK.AVG(Table2[[#This Row],[1Y Return vs Nifty Z-Score]],Table2[1Y Return vs Nifty Z-Score])</f>
        <v>325</v>
      </c>
      <c r="AT236">
        <f>_xlfn.RANK.AVG(Table2[[#This Row],[6M Return vs Nifty Z-Score]],Table2[6M Return vs Nifty Z-Score])</f>
        <v>183</v>
      </c>
      <c r="AU236">
        <f>_xlfn.RANK.AVG(Table2[[#This Row],[Sharpe Ratio Z-Score]],Table2[Sharpe Ratio Z-Score])</f>
        <v>289</v>
      </c>
      <c r="AV236">
        <f>(Table2[[#This Row],[Rank 1Y]]+Table2[[#This Row],[Rank 6M]]+Table2[[#This Row],[Rank Sharpe]])/3</f>
        <v>265.66666666666669</v>
      </c>
    </row>
    <row r="237" spans="1:48" x14ac:dyDescent="0.3">
      <c r="A237" t="s">
        <v>1624</v>
      </c>
      <c r="B237" t="s">
        <v>1625</v>
      </c>
      <c r="C237" t="s">
        <v>3114</v>
      </c>
      <c r="D237" t="s">
        <v>249</v>
      </c>
      <c r="E237">
        <v>5497.4196701549999</v>
      </c>
      <c r="F237">
        <v>640.35</v>
      </c>
      <c r="G237">
        <v>48.872908105518398</v>
      </c>
      <c r="H237">
        <f>(Table2[[#This Row],[1Y Return vs Nifty]]-AVERAGE(Table2[1Y Return vs Nifty]))/_xlfn.STDEV.P(Table2[1Y Return vs Nifty])</f>
        <v>0.42114490749825517</v>
      </c>
      <c r="I237">
        <v>13.4844307681642</v>
      </c>
      <c r="J237">
        <f>(Table2[[#This Row],[1M Return vs Nifty]]-AVERAGE(Table2[1M Return vs Nifty]))/_xlfn.STDEV.P(Table2[1M Return vs Nifty])</f>
        <v>1.6968078071616968</v>
      </c>
      <c r="K237">
        <v>35.097920907166603</v>
      </c>
      <c r="L237">
        <f>(Table2[[#This Row],[6M Return vs Nifty]]-AVERAGE(Table2[6M Return vs Nifty]))/_xlfn.STDEV.P(Table2[6M Return vs Nifty])</f>
        <v>1.1316196798834264</v>
      </c>
      <c r="M237">
        <v>-0.72717140327708996</v>
      </c>
      <c r="N237">
        <f>(Table2[[#This Row],[1W Return vs Nifty]]-AVERAGE(Table2[1W Return vs Nifty]))/_xlfn.STDEV.P(Table2[1W Return vs Nifty])</f>
        <v>0.79504081404608862</v>
      </c>
      <c r="O237">
        <v>600.14</v>
      </c>
      <c r="P237">
        <v>558.48731509609502</v>
      </c>
      <c r="Q237">
        <v>471.25447000918899</v>
      </c>
      <c r="R237">
        <v>62.466234628942402</v>
      </c>
      <c r="S237" s="1">
        <f>(Table2[[#This Row],[Close Price]]-Table2[[#This Row],[20D EMA]])/Table2[[#This Row],[20D EMA]]</f>
        <v>6.7001033092278534E-2</v>
      </c>
      <c r="T237" s="1">
        <f>(Table2[[#This Row],[Close Price]]-Table2[[#This Row],[50D EMA]])/Table2[[#This Row],[50D EMA]]</f>
        <v>0.14657930930771357</v>
      </c>
      <c r="U237" s="1">
        <f>(Table2[[#This Row],[Close Price]]-Table2[[#This Row],[200D EMA]])/Table2[[#This Row],[200D EMA]]</f>
        <v>0.35882000225380106</v>
      </c>
      <c r="V237">
        <v>1.0948558198232301</v>
      </c>
      <c r="W237">
        <v>620.1</v>
      </c>
      <c r="X237">
        <v>648.79999999999995</v>
      </c>
      <c r="Y237">
        <v>580</v>
      </c>
      <c r="Z237">
        <v>648.79999999999995</v>
      </c>
      <c r="AA237">
        <v>525.04999999999995</v>
      </c>
      <c r="AB237">
        <v>663</v>
      </c>
      <c r="AC237" s="1">
        <f>(Table2[[#This Row],[Close Price]]/Table2[[#This Row],[Day Low]])-1</f>
        <v>3.2656023222060959E-2</v>
      </c>
      <c r="AD237" s="1">
        <f>(Table2[[#This Row],[Day High]]/Table2[[#This Row],[Close Price]])-1</f>
        <v>1.3195908487545704E-2</v>
      </c>
      <c r="AE237" s="1">
        <f>(Table2[[#This Row],[Close Price]]/Table2[[#This Row],[Current Week Low]])-1</f>
        <v>0.10405172413793107</v>
      </c>
      <c r="AF237" s="1">
        <f>(Table2[[#This Row],[Current Week High]]/Table2[[#This Row],[Close Price]])-1</f>
        <v>1.3195908487545704E-2</v>
      </c>
      <c r="AG237" s="1">
        <f>(Table2[[#This Row],[Close Price]]/Table2[[#This Row],[Current Month Low]])-1</f>
        <v>0.21959813351109436</v>
      </c>
      <c r="AH237" s="1">
        <f>(Table2[[#This Row],[Current Month High]]/Table2[[#This Row],[Close Price]])-1</f>
        <v>3.5371281330522253E-2</v>
      </c>
      <c r="AI237">
        <v>3.53712813305222</v>
      </c>
      <c r="AJ237">
        <v>86.094158674803793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0.41</v>
      </c>
      <c r="AM237" t="s">
        <v>3156</v>
      </c>
      <c r="AN237">
        <v>13.94</v>
      </c>
      <c r="AO237" t="s">
        <v>3156</v>
      </c>
      <c r="AQ237">
        <f>(Table2[[#This Row],[Sharpe Ratio]]-AVERAGE(Table2[Sharpe Ratio]))/_xlfn.STDEV.P(Table2[Sharpe Ratio])</f>
        <v>-0.70397246629187049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3.3406407422975963</v>
      </c>
      <c r="AS237">
        <f>_xlfn.RANK.AVG(Table2[[#This Row],[1Y Return vs Nifty Z-Score]],Table2[1Y Return vs Nifty Z-Score])</f>
        <v>187</v>
      </c>
      <c r="AT237">
        <f>_xlfn.RANK.AVG(Table2[[#This Row],[6M Return vs Nifty Z-Score]],Table2[6M Return vs Nifty Z-Score])</f>
        <v>80</v>
      </c>
      <c r="AU237">
        <f>_xlfn.RANK.AVG(Table2[[#This Row],[Sharpe Ratio Z-Score]],Table2[Sharpe Ratio Z-Score])</f>
        <v>532.5</v>
      </c>
      <c r="AV237">
        <f>(Table2[[#This Row],[Rank 1Y]]+Table2[[#This Row],[Rank 6M]]+Table2[[#This Row],[Rank Sharpe]])/3</f>
        <v>266.5</v>
      </c>
    </row>
    <row r="238" spans="1:48" x14ac:dyDescent="0.3">
      <c r="A238" t="s">
        <v>270</v>
      </c>
      <c r="B238" t="s">
        <v>271</v>
      </c>
      <c r="C238" t="s">
        <v>3110</v>
      </c>
      <c r="D238" t="s">
        <v>220</v>
      </c>
      <c r="E238">
        <v>94727.084587949998</v>
      </c>
      <c r="F238">
        <v>4434.45</v>
      </c>
      <c r="G238">
        <v>33.383222279216497</v>
      </c>
      <c r="H238">
        <f>(Table2[[#This Row],[1Y Return vs Nifty]]-AVERAGE(Table2[1Y Return vs Nifty]))/_xlfn.STDEV.P(Table2[1Y Return vs Nifty])</f>
        <v>0.15635730788802291</v>
      </c>
      <c r="I238">
        <v>8.0420293675372996</v>
      </c>
      <c r="J238">
        <f>(Table2[[#This Row],[1M Return vs Nifty]]-AVERAGE(Table2[1M Return vs Nifty]))/_xlfn.STDEV.P(Table2[1M Return vs Nifty])</f>
        <v>1.070702462300122</v>
      </c>
      <c r="K238">
        <v>12.232372524380899</v>
      </c>
      <c r="L238">
        <f>(Table2[[#This Row],[6M Return vs Nifty]]-AVERAGE(Table2[6M Return vs Nifty]))/_xlfn.STDEV.P(Table2[6M Return vs Nifty])</f>
        <v>0.32406833045066102</v>
      </c>
      <c r="M238">
        <v>-4.8197035326397604</v>
      </c>
      <c r="N238">
        <f>(Table2[[#This Row],[1W Return vs Nifty]]-AVERAGE(Table2[1W Return vs Nifty]))/_xlfn.STDEV.P(Table2[1W Return vs Nifty])</f>
        <v>-2.566280844274569E-2</v>
      </c>
      <c r="O238">
        <v>4487.87</v>
      </c>
      <c r="P238">
        <v>4394.0895827244503</v>
      </c>
      <c r="Q238">
        <v>3922.0597612605202</v>
      </c>
      <c r="R238">
        <v>42.248527013742603</v>
      </c>
      <c r="S238" s="1">
        <f>(Table2[[#This Row],[Close Price]]-Table2[[#This Row],[20D EMA]])/Table2[[#This Row],[20D EMA]]</f>
        <v>-1.1903196839480662E-2</v>
      </c>
      <c r="T238" s="1">
        <f>(Table2[[#This Row],[Close Price]]-Table2[[#This Row],[50D EMA]])/Table2[[#This Row],[50D EMA]]</f>
        <v>9.1851603194955719E-3</v>
      </c>
      <c r="U238" s="1">
        <f>(Table2[[#This Row],[Close Price]]-Table2[[#This Row],[200D EMA]])/Table2[[#This Row],[200D EMA]]</f>
        <v>0.13064314924533463</v>
      </c>
      <c r="V238">
        <v>1.5783301711432001</v>
      </c>
      <c r="W238">
        <v>4361.55</v>
      </c>
      <c r="X238">
        <v>4540.8500000000004</v>
      </c>
      <c r="Y238">
        <v>4361.55</v>
      </c>
      <c r="Z238">
        <v>4800</v>
      </c>
      <c r="AA238">
        <v>4100</v>
      </c>
      <c r="AB238">
        <v>4864</v>
      </c>
      <c r="AC238" s="1">
        <f>(Table2[[#This Row],[Close Price]]/Table2[[#This Row],[Day Low]])-1</f>
        <v>1.6714241496715632E-2</v>
      </c>
      <c r="AD238" s="1">
        <f>(Table2[[#This Row],[Day High]]/Table2[[#This Row],[Close Price]])-1</f>
        <v>2.3993956409475992E-2</v>
      </c>
      <c r="AE238" s="1">
        <f>(Table2[[#This Row],[Close Price]]/Table2[[#This Row],[Current Week Low]])-1</f>
        <v>1.6714241496715632E-2</v>
      </c>
      <c r="AF238" s="1">
        <f>(Table2[[#This Row],[Current Week High]]/Table2[[#This Row],[Close Price]])-1</f>
        <v>8.2434123735750875E-2</v>
      </c>
      <c r="AG238" s="1">
        <f>(Table2[[#This Row],[Close Price]]/Table2[[#This Row],[Current Month Low]])-1</f>
        <v>8.1573170731707334E-2</v>
      </c>
      <c r="AH238" s="1">
        <f>(Table2[[#This Row],[Current Month High]]/Table2[[#This Row],[Close Price]])-1</f>
        <v>9.6866578718894258E-2</v>
      </c>
      <c r="AI238">
        <v>9.6866578718894196</v>
      </c>
      <c r="AJ238">
        <v>64.812681186352407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0.05</v>
      </c>
      <c r="AM238" t="s">
        <v>3156</v>
      </c>
      <c r="AN238">
        <v>5.85</v>
      </c>
      <c r="AO238" t="s">
        <v>3156</v>
      </c>
      <c r="AP238">
        <v>6.0230590569301003E-2</v>
      </c>
      <c r="AQ238">
        <f>(Table2[[#This Row],[Sharpe Ratio]]-AVERAGE(Table2[Sharpe Ratio]))/_xlfn.STDEV.P(Table2[Sharpe Ratio])</f>
        <v>6.0646019717251164E-3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1.5315298941677855</v>
      </c>
      <c r="AS238">
        <f>_xlfn.RANK.AVG(Table2[[#This Row],[1Y Return vs Nifty Z-Score]],Table2[1Y Return vs Nifty Z-Score])</f>
        <v>246</v>
      </c>
      <c r="AT238">
        <f>_xlfn.RANK.AVG(Table2[[#This Row],[6M Return vs Nifty Z-Score]],Table2[6M Return vs Nifty Z-Score])</f>
        <v>218</v>
      </c>
      <c r="AU238">
        <f>_xlfn.RANK.AVG(Table2[[#This Row],[Sharpe Ratio Z-Score]],Table2[Sharpe Ratio Z-Score])</f>
        <v>340</v>
      </c>
      <c r="AV238">
        <f>(Table2[[#This Row],[Rank 1Y]]+Table2[[#This Row],[Rank 6M]]+Table2[[#This Row],[Rank Sharpe]])/3</f>
        <v>268</v>
      </c>
    </row>
    <row r="239" spans="1:48" x14ac:dyDescent="0.3">
      <c r="A239" t="s">
        <v>212</v>
      </c>
      <c r="B239" t="s">
        <v>213</v>
      </c>
      <c r="C239" t="s">
        <v>3115</v>
      </c>
      <c r="D239" t="s">
        <v>57</v>
      </c>
      <c r="E239">
        <v>117094.63912190001</v>
      </c>
      <c r="F239">
        <v>671</v>
      </c>
      <c r="G239">
        <v>56.6917871993872</v>
      </c>
      <c r="H239">
        <f>(Table2[[#This Row],[1Y Return vs Nifty]]-AVERAGE(Table2[1Y Return vs Nifty]))/_xlfn.STDEV.P(Table2[1Y Return vs Nifty])</f>
        <v>0.55480431480480319</v>
      </c>
      <c r="I239">
        <v>-7.4792365524159798</v>
      </c>
      <c r="J239">
        <f>(Table2[[#This Row],[1M Return vs Nifty]]-AVERAGE(Table2[1M Return vs Nifty]))/_xlfn.STDEV.P(Table2[1M Return vs Nifty])</f>
        <v>-0.71489673117009156</v>
      </c>
      <c r="K239">
        <v>2.8446039723116199</v>
      </c>
      <c r="L239">
        <f>(Table2[[#This Row],[6M Return vs Nifty]]-AVERAGE(Table2[6M Return vs Nifty]))/_xlfn.STDEV.P(Table2[6M Return vs Nifty])</f>
        <v>-7.4830951033154876E-3</v>
      </c>
      <c r="M239">
        <v>0.28744603842446198</v>
      </c>
      <c r="N239">
        <f>(Table2[[#This Row],[1W Return vs Nifty]]-AVERAGE(Table2[1W Return vs Nifty]))/_xlfn.STDEV.P(Table2[1W Return vs Nifty])</f>
        <v>0.99850902969440269</v>
      </c>
      <c r="O239">
        <v>701.13</v>
      </c>
      <c r="P239">
        <v>710.33408395995002</v>
      </c>
      <c r="Q239">
        <v>626.19638665946502</v>
      </c>
      <c r="R239">
        <v>36.069951831787399</v>
      </c>
      <c r="S239" s="1">
        <f>(Table2[[#This Row],[Close Price]]-Table2[[#This Row],[20D EMA]])/Table2[[#This Row],[20D EMA]]</f>
        <v>-4.2973485658864968E-2</v>
      </c>
      <c r="T239" s="1">
        <f>(Table2[[#This Row],[Close Price]]-Table2[[#This Row],[50D EMA]])/Table2[[#This Row],[50D EMA]]</f>
        <v>-5.5374062498411314E-2</v>
      </c>
      <c r="U239" s="1">
        <f>(Table2[[#This Row],[Close Price]]-Table2[[#This Row],[200D EMA]])/Table2[[#This Row],[200D EMA]]</f>
        <v>7.1548821256453302E-2</v>
      </c>
      <c r="V239">
        <v>0.66327005160448504</v>
      </c>
      <c r="W239">
        <v>668.6</v>
      </c>
      <c r="X239">
        <v>693</v>
      </c>
      <c r="Y239">
        <v>649.04999999999995</v>
      </c>
      <c r="Z239">
        <v>697.2</v>
      </c>
      <c r="AA239">
        <v>649.04999999999995</v>
      </c>
      <c r="AB239">
        <v>741.45</v>
      </c>
      <c r="AC239" s="1">
        <f>(Table2[[#This Row],[Close Price]]/Table2[[#This Row],[Day Low]])-1</f>
        <v>3.5895901884535064E-3</v>
      </c>
      <c r="AD239" s="1">
        <f>(Table2[[#This Row],[Day High]]/Table2[[#This Row],[Close Price]])-1</f>
        <v>3.2786885245901676E-2</v>
      </c>
      <c r="AE239" s="1">
        <f>(Table2[[#This Row],[Close Price]]/Table2[[#This Row],[Current Week Low]])-1</f>
        <v>3.38186580386719E-2</v>
      </c>
      <c r="AF239" s="1">
        <f>(Table2[[#This Row],[Current Week High]]/Table2[[#This Row],[Close Price]])-1</f>
        <v>3.9046199701937567E-2</v>
      </c>
      <c r="AG239" s="1">
        <f>(Table2[[#This Row],[Close Price]]/Table2[[#This Row],[Current Month Low]])-1</f>
        <v>3.38186580386719E-2</v>
      </c>
      <c r="AH239" s="1">
        <f>(Table2[[#This Row],[Current Month High]]/Table2[[#This Row],[Close Price]])-1</f>
        <v>0.10499254843517147</v>
      </c>
      <c r="AI239">
        <v>19.9552906110283</v>
      </c>
      <c r="AJ239">
        <v>93.093525179856101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0.04</v>
      </c>
      <c r="AM239" t="s">
        <v>3156</v>
      </c>
      <c r="AN239">
        <v>-7.13</v>
      </c>
      <c r="AO239" t="s">
        <v>3155</v>
      </c>
      <c r="AP239">
        <v>6.7817074582930001E-2</v>
      </c>
      <c r="AQ239">
        <f>(Table2[[#This Row],[Sharpe Ratio]]-AVERAGE(Table2[Sharpe Ratio]))/_xlfn.STDEV.P(Table2[Sharpe Ratio])</f>
        <v>9.5498971061430099E-2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158</v>
      </c>
      <c r="AT239">
        <f>_xlfn.RANK.AVG(Table2[[#This Row],[6M Return vs Nifty Z-Score]],Table2[6M Return vs Nifty Z-Score])</f>
        <v>332</v>
      </c>
      <c r="AU239">
        <f>_xlfn.RANK.AVG(Table2[[#This Row],[Sharpe Ratio Z-Score]],Table2[Sharpe Ratio Z-Score])</f>
        <v>318</v>
      </c>
      <c r="AV239">
        <f>(Table2[[#This Row],[Rank 1Y]]+Table2[[#This Row],[Rank 6M]]+Table2[[#This Row],[Rank Sharpe]])/3</f>
        <v>269.33333333333331</v>
      </c>
    </row>
    <row r="240" spans="1:48" x14ac:dyDescent="0.3">
      <c r="A240" t="s">
        <v>1148</v>
      </c>
      <c r="B240" t="s">
        <v>1149</v>
      </c>
      <c r="C240" t="s">
        <v>3121</v>
      </c>
      <c r="D240" t="s">
        <v>460</v>
      </c>
      <c r="E240">
        <v>10374.373806161901</v>
      </c>
      <c r="F240">
        <v>167.82</v>
      </c>
      <c r="G240">
        <v>82.060197211474502</v>
      </c>
      <c r="H240">
        <f>(Table2[[#This Row],[1Y Return vs Nifty]]-AVERAGE(Table2[1Y Return vs Nifty]))/_xlfn.STDEV.P(Table2[1Y Return vs Nifty])</f>
        <v>0.98846323263919356</v>
      </c>
      <c r="I240">
        <v>-16.332082514710802</v>
      </c>
      <c r="J240">
        <f>(Table2[[#This Row],[1M Return vs Nifty]]-AVERAGE(Table2[1M Return vs Nifty]))/_xlfn.STDEV.P(Table2[1M Return vs Nifty])</f>
        <v>-1.7333468171175432</v>
      </c>
      <c r="K240">
        <v>-26.2849767995421</v>
      </c>
      <c r="L240">
        <f>(Table2[[#This Row],[6M Return vs Nifty]]-AVERAGE(Table2[6M Return vs Nifty]))/_xlfn.STDEV.P(Table2[6M Return vs Nifty])</f>
        <v>-1.036263680940082</v>
      </c>
      <c r="M240">
        <v>-13.831833581008199</v>
      </c>
      <c r="N240">
        <f>(Table2[[#This Row],[1W Return vs Nifty]]-AVERAGE(Table2[1W Return vs Nifty]))/_xlfn.STDEV.P(Table2[1W Return vs Nifty])</f>
        <v>-1.8329272460192625</v>
      </c>
      <c r="O240">
        <v>192.4</v>
      </c>
      <c r="P240">
        <v>200.529292262946</v>
      </c>
      <c r="Q240">
        <v>176.92444672885301</v>
      </c>
      <c r="R240">
        <v>24.250113863299301</v>
      </c>
      <c r="S240" s="1">
        <f>(Table2[[#This Row],[Close Price]]-Table2[[#This Row],[20D EMA]])/Table2[[#This Row],[20D EMA]]</f>
        <v>-0.1277546777546778</v>
      </c>
      <c r="T240" s="1">
        <f>(Table2[[#This Row],[Close Price]]-Table2[[#This Row],[50D EMA]])/Table2[[#This Row],[50D EMA]]</f>
        <v>-0.16311478434809229</v>
      </c>
      <c r="U240" s="1">
        <f>(Table2[[#This Row],[Close Price]]-Table2[[#This Row],[200D EMA]])/Table2[[#This Row],[200D EMA]]</f>
        <v>-5.1459517874350699E-2</v>
      </c>
      <c r="V240">
        <v>0.67131400220021398</v>
      </c>
      <c r="W240">
        <v>166.65</v>
      </c>
      <c r="X240">
        <v>173.15</v>
      </c>
      <c r="Y240">
        <v>162.15</v>
      </c>
      <c r="Z240">
        <v>193.72</v>
      </c>
      <c r="AA240">
        <v>162.15</v>
      </c>
      <c r="AB240">
        <v>216</v>
      </c>
      <c r="AC240" s="1">
        <f>(Table2[[#This Row],[Close Price]]/Table2[[#This Row],[Day Low]])-1</f>
        <v>7.0207020702068856E-3</v>
      </c>
      <c r="AD240" s="1">
        <f>(Table2[[#This Row],[Day High]]/Table2[[#This Row],[Close Price]])-1</f>
        <v>3.1760219282564783E-2</v>
      </c>
      <c r="AE240" s="1">
        <f>(Table2[[#This Row],[Close Price]]/Table2[[#This Row],[Current Week Low]])-1</f>
        <v>3.4967622571692836E-2</v>
      </c>
      <c r="AF240" s="1">
        <f>(Table2[[#This Row],[Current Week High]]/Table2[[#This Row],[Close Price]])-1</f>
        <v>0.1543320224049578</v>
      </c>
      <c r="AG240" s="1">
        <f>(Table2[[#This Row],[Close Price]]/Table2[[#This Row],[Current Month Low]])-1</f>
        <v>3.4967622571692836E-2</v>
      </c>
      <c r="AH240" s="1">
        <f>(Table2[[#This Row],[Current Month High]]/Table2[[#This Row],[Close Price]])-1</f>
        <v>0.28709331426528428</v>
      </c>
      <c r="AI240">
        <v>40.984388034799203</v>
      </c>
      <c r="AJ240">
        <v>116.402321083172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-0.14000000000000001</v>
      </c>
      <c r="AM240" t="s">
        <v>3155</v>
      </c>
      <c r="AN240">
        <v>-14.84</v>
      </c>
      <c r="AO240" t="s">
        <v>3155</v>
      </c>
      <c r="AP240">
        <v>0.178437272222185</v>
      </c>
      <c r="AQ240">
        <f>(Table2[[#This Row],[Sharpe Ratio]]-AVERAGE(Table2[Sharpe Ratio]))/_xlfn.STDEV.P(Table2[Sharpe Ratio])</f>
        <v>1.399561243739021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99</v>
      </c>
      <c r="AT240">
        <f>_xlfn.RANK.AVG(Table2[[#This Row],[6M Return vs Nifty Z-Score]],Table2[6M Return vs Nifty Z-Score])</f>
        <v>647</v>
      </c>
      <c r="AU240">
        <f>_xlfn.RANK.AVG(Table2[[#This Row],[Sharpe Ratio Z-Score]],Table2[Sharpe Ratio Z-Score])</f>
        <v>62</v>
      </c>
      <c r="AV240">
        <f>(Table2[[#This Row],[Rank 1Y]]+Table2[[#This Row],[Rank 6M]]+Table2[[#This Row],[Rank Sharpe]])/3</f>
        <v>269.33333333333331</v>
      </c>
    </row>
    <row r="241" spans="1:48" x14ac:dyDescent="0.3">
      <c r="A241" t="s">
        <v>1271</v>
      </c>
      <c r="B241" t="s">
        <v>1272</v>
      </c>
      <c r="C241" t="s">
        <v>3113</v>
      </c>
      <c r="D241" t="s">
        <v>48</v>
      </c>
      <c r="E241">
        <v>8689.9159407400002</v>
      </c>
      <c r="F241">
        <v>1333.4</v>
      </c>
      <c r="G241">
        <v>22.666884327883199</v>
      </c>
      <c r="H241">
        <f>(Table2[[#This Row],[1Y Return vs Nifty]]-AVERAGE(Table2[1Y Return vs Nifty]))/_xlfn.STDEV.P(Table2[1Y Return vs Nifty])</f>
        <v>-2.6832553711838372E-2</v>
      </c>
      <c r="I241">
        <v>-6.28695986416714</v>
      </c>
      <c r="J241">
        <f>(Table2[[#This Row],[1M Return vs Nifty]]-AVERAGE(Table2[1M Return vs Nifty]))/_xlfn.STDEV.P(Table2[1M Return vs Nifty])</f>
        <v>-0.57773470431546281</v>
      </c>
      <c r="K241">
        <v>16.9732387595934</v>
      </c>
      <c r="L241">
        <f>(Table2[[#This Row],[6M Return vs Nifty]]-AVERAGE(Table2[6M Return vs Nifty]))/_xlfn.STDEV.P(Table2[6M Return vs Nifty])</f>
        <v>0.4915033231144873</v>
      </c>
      <c r="M241">
        <v>-6.4214079754728299</v>
      </c>
      <c r="N241">
        <f>(Table2[[#This Row],[1W Return vs Nifty]]-AVERAGE(Table2[1W Return vs Nifty]))/_xlfn.STDEV.P(Table2[1W Return vs Nifty])</f>
        <v>-0.34686361929484549</v>
      </c>
      <c r="O241">
        <v>1449.12</v>
      </c>
      <c r="P241">
        <v>1501.7563351400299</v>
      </c>
      <c r="Q241">
        <v>1360.82345428437</v>
      </c>
      <c r="R241">
        <v>17.7762160395664</v>
      </c>
      <c r="S241" s="1">
        <f>(Table2[[#This Row],[Close Price]]-Table2[[#This Row],[20D EMA]])/Table2[[#This Row],[20D EMA]]</f>
        <v>-7.9855360494644895E-2</v>
      </c>
      <c r="T241" s="1">
        <f>(Table2[[#This Row],[Close Price]]-Table2[[#This Row],[50D EMA]])/Table2[[#This Row],[50D EMA]]</f>
        <v>-0.11210629261259723</v>
      </c>
      <c r="U241" s="1">
        <f>(Table2[[#This Row],[Close Price]]-Table2[[#This Row],[200D EMA]])/Table2[[#This Row],[200D EMA]]</f>
        <v>-2.0152102903599152E-2</v>
      </c>
      <c r="V241">
        <v>0.43754764787253497</v>
      </c>
      <c r="W241">
        <v>1327.1</v>
      </c>
      <c r="X241">
        <v>1353.9</v>
      </c>
      <c r="Y241">
        <v>1321</v>
      </c>
      <c r="Z241">
        <v>1469.9</v>
      </c>
      <c r="AA241">
        <v>1321</v>
      </c>
      <c r="AB241">
        <v>1564</v>
      </c>
      <c r="AC241" s="1">
        <f>(Table2[[#This Row],[Close Price]]/Table2[[#This Row],[Day Low]])-1</f>
        <v>4.7471931278728619E-3</v>
      </c>
      <c r="AD241" s="1">
        <f>(Table2[[#This Row],[Day High]]/Table2[[#This Row],[Close Price]])-1</f>
        <v>1.5374231288435514E-2</v>
      </c>
      <c r="AE241" s="1">
        <f>(Table2[[#This Row],[Close Price]]/Table2[[#This Row],[Current Week Low]])-1</f>
        <v>9.3868281604845283E-3</v>
      </c>
      <c r="AF241" s="1">
        <f>(Table2[[#This Row],[Current Week High]]/Table2[[#This Row],[Close Price]])-1</f>
        <v>0.10236988150592463</v>
      </c>
      <c r="AG241" s="1">
        <f>(Table2[[#This Row],[Close Price]]/Table2[[#This Row],[Current Month Low]])-1</f>
        <v>9.3868281604845283E-3</v>
      </c>
      <c r="AH241" s="1">
        <f>(Table2[[#This Row],[Current Month High]]/Table2[[#This Row],[Close Price]])-1</f>
        <v>0.17294135293235335</v>
      </c>
      <c r="AI241">
        <v>40.985450727463601</v>
      </c>
      <c r="AJ241">
        <v>65.619177741895399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-7.0000000000000007E-2</v>
      </c>
      <c r="AM241" t="s">
        <v>3155</v>
      </c>
      <c r="AN241">
        <v>-9.92</v>
      </c>
      <c r="AO241" t="s">
        <v>3155</v>
      </c>
      <c r="AP241">
        <v>6.4090156542869994E-2</v>
      </c>
      <c r="AQ241">
        <f>(Table2[[#This Row],[Sharpe Ratio]]-AVERAGE(Table2[Sharpe Ratio]))/_xlfn.STDEV.P(Table2[Sharpe Ratio])</f>
        <v>5.1563656235350953E-2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306</v>
      </c>
      <c r="AT241">
        <f>_xlfn.RANK.AVG(Table2[[#This Row],[6M Return vs Nifty Z-Score]],Table2[6M Return vs Nifty Z-Score])</f>
        <v>180</v>
      </c>
      <c r="AU241">
        <f>_xlfn.RANK.AVG(Table2[[#This Row],[Sharpe Ratio Z-Score]],Table2[Sharpe Ratio Z-Score])</f>
        <v>328</v>
      </c>
      <c r="AV241">
        <f>(Table2[[#This Row],[Rank 1Y]]+Table2[[#This Row],[Rank 6M]]+Table2[[#This Row],[Rank Sharpe]])/3</f>
        <v>271.33333333333331</v>
      </c>
    </row>
    <row r="242" spans="1:48" x14ac:dyDescent="0.3">
      <c r="A242" t="s">
        <v>416</v>
      </c>
      <c r="B242" t="s">
        <v>417</v>
      </c>
      <c r="C242" t="s">
        <v>3124</v>
      </c>
      <c r="D242" t="s">
        <v>418</v>
      </c>
      <c r="E242">
        <v>54137.276704709999</v>
      </c>
      <c r="F242">
        <v>836.65</v>
      </c>
      <c r="G242">
        <v>-1.7800110044270301</v>
      </c>
      <c r="H242">
        <f>(Table2[[#This Row],[1Y Return vs Nifty]]-AVERAGE(Table2[1Y Return vs Nifty]))/_xlfn.STDEV.P(Table2[1Y Return vs Nifty])</f>
        <v>-0.44473868851370063</v>
      </c>
      <c r="I242">
        <v>-7.6048307814533</v>
      </c>
      <c r="J242">
        <f>(Table2[[#This Row],[1M Return vs Nifty]]-AVERAGE(Table2[1M Return vs Nifty]))/_xlfn.STDEV.P(Table2[1M Return vs Nifty])</f>
        <v>-0.72934535638082609</v>
      </c>
      <c r="K242">
        <v>8.7332489277967795</v>
      </c>
      <c r="L242">
        <f>(Table2[[#This Row],[6M Return vs Nifty]]-AVERAGE(Table2[6M Return vs Nifty]))/_xlfn.STDEV.P(Table2[6M Return vs Nifty])</f>
        <v>0.20048843921215145</v>
      </c>
      <c r="M242">
        <v>-7.6088393502166403</v>
      </c>
      <c r="N242">
        <f>(Table2[[#This Row],[1W Return vs Nifty]]-AVERAGE(Table2[1W Return vs Nifty]))/_xlfn.STDEV.P(Table2[1W Return vs Nifty])</f>
        <v>-0.58498740181012288</v>
      </c>
      <c r="O242">
        <v>904.34</v>
      </c>
      <c r="P242">
        <v>933.25969887622205</v>
      </c>
      <c r="Q242">
        <v>844.172390284573</v>
      </c>
      <c r="R242">
        <v>24.473873029017099</v>
      </c>
      <c r="S242" s="1">
        <f>(Table2[[#This Row],[Close Price]]-Table2[[#This Row],[20D EMA]])/Table2[[#This Row],[20D EMA]]</f>
        <v>-7.4850166972598858E-2</v>
      </c>
      <c r="T242" s="1">
        <f>(Table2[[#This Row],[Close Price]]-Table2[[#This Row],[50D EMA]])/Table2[[#This Row],[50D EMA]]</f>
        <v>-0.10351855865259578</v>
      </c>
      <c r="U242" s="1">
        <f>(Table2[[#This Row],[Close Price]]-Table2[[#This Row],[200D EMA]])/Table2[[#This Row],[200D EMA]]</f>
        <v>-8.9109645981636527E-3</v>
      </c>
      <c r="V242">
        <v>0.71161882247019803</v>
      </c>
      <c r="W242">
        <v>832.3</v>
      </c>
      <c r="X242">
        <v>861.55</v>
      </c>
      <c r="Y242">
        <v>814.05</v>
      </c>
      <c r="Z242">
        <v>913.7</v>
      </c>
      <c r="AA242">
        <v>814.05</v>
      </c>
      <c r="AB242">
        <v>997.05</v>
      </c>
      <c r="AC242" s="1">
        <f>(Table2[[#This Row],[Close Price]]/Table2[[#This Row],[Day Low]])-1</f>
        <v>5.2264808362370019E-3</v>
      </c>
      <c r="AD242" s="1">
        <f>(Table2[[#This Row],[Day High]]/Table2[[#This Row],[Close Price]])-1</f>
        <v>2.9761549034841295E-2</v>
      </c>
      <c r="AE242" s="1">
        <f>(Table2[[#This Row],[Close Price]]/Table2[[#This Row],[Current Week Low]])-1</f>
        <v>2.7762422455623215E-2</v>
      </c>
      <c r="AF242" s="1">
        <f>(Table2[[#This Row],[Current Week High]]/Table2[[#This Row],[Close Price]])-1</f>
        <v>9.2093467997370615E-2</v>
      </c>
      <c r="AG242" s="1">
        <f>(Table2[[#This Row],[Close Price]]/Table2[[#This Row],[Current Month Low]])-1</f>
        <v>2.7762422455623215E-2</v>
      </c>
      <c r="AH242" s="1">
        <f>(Table2[[#This Row],[Current Month High]]/Table2[[#This Row],[Close Price]])-1</f>
        <v>0.19171696647343572</v>
      </c>
      <c r="AI242">
        <v>41.875336162074902</v>
      </c>
      <c r="AJ242">
        <v>46.114215857492098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-0.09</v>
      </c>
      <c r="AM242" t="s">
        <v>3155</v>
      </c>
      <c r="AN242">
        <v>-4.43</v>
      </c>
      <c r="AO242" t="s">
        <v>3155</v>
      </c>
      <c r="AP242">
        <v>0.147873975418748</v>
      </c>
      <c r="AQ242">
        <f>(Table2[[#This Row],[Sharpe Ratio]]-AVERAGE(Table2[Sharpe Ratio]))/_xlfn.STDEV.P(Table2[Sharpe Ratio])</f>
        <v>1.0392613786096332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457</v>
      </c>
      <c r="AT242">
        <f>_xlfn.RANK.AVG(Table2[[#This Row],[6M Return vs Nifty Z-Score]],Table2[6M Return vs Nifty Z-Score])</f>
        <v>256</v>
      </c>
      <c r="AU242">
        <f>_xlfn.RANK.AVG(Table2[[#This Row],[Sharpe Ratio Z-Score]],Table2[Sharpe Ratio Z-Score])</f>
        <v>105</v>
      </c>
      <c r="AV242">
        <f>(Table2[[#This Row],[Rank 1Y]]+Table2[[#This Row],[Rank 6M]]+Table2[[#This Row],[Rank Sharpe]])/3</f>
        <v>272.66666666666669</v>
      </c>
    </row>
    <row r="243" spans="1:48" x14ac:dyDescent="0.3">
      <c r="A243" t="s">
        <v>707</v>
      </c>
      <c r="B243" t="s">
        <v>708</v>
      </c>
      <c r="C243" t="s">
        <v>3113</v>
      </c>
      <c r="D243" t="s">
        <v>48</v>
      </c>
      <c r="E243">
        <v>24435.829000000002</v>
      </c>
      <c r="F243">
        <v>917.95</v>
      </c>
      <c r="G243">
        <v>22.791589272339198</v>
      </c>
      <c r="H243">
        <f>(Table2[[#This Row],[1Y Return vs Nifty]]-AVERAGE(Table2[1Y Return vs Nifty]))/_xlfn.STDEV.P(Table2[1Y Return vs Nifty])</f>
        <v>-2.4700791759251706E-2</v>
      </c>
      <c r="I243">
        <v>4.1033117335989999</v>
      </c>
      <c r="J243">
        <f>(Table2[[#This Row],[1M Return vs Nifty]]-AVERAGE(Table2[1M Return vs Nifty]))/_xlfn.STDEV.P(Table2[1M Return vs Nifty])</f>
        <v>0.61758407190994524</v>
      </c>
      <c r="K243">
        <v>15.3682027356958</v>
      </c>
      <c r="L243">
        <f>(Table2[[#This Row],[6M Return vs Nifty]]-AVERAGE(Table2[6M Return vs Nifty]))/_xlfn.STDEV.P(Table2[6M Return vs Nifty])</f>
        <v>0.43481764974736564</v>
      </c>
      <c r="M243">
        <v>-6.5319016945580604</v>
      </c>
      <c r="N243">
        <f>(Table2[[#This Row],[1W Return vs Nifty]]-AVERAGE(Table2[1W Return vs Nifty]))/_xlfn.STDEV.P(Table2[1W Return vs Nifty])</f>
        <v>-0.36902168492489695</v>
      </c>
      <c r="O243">
        <v>980.63</v>
      </c>
      <c r="P243">
        <v>959.15850158881506</v>
      </c>
      <c r="Q243">
        <v>829.49821547074805</v>
      </c>
      <c r="R243">
        <v>22.516428169633301</v>
      </c>
      <c r="S243" s="1">
        <f>(Table2[[#This Row],[Close Price]]-Table2[[#This Row],[20D EMA]])/Table2[[#This Row],[20D EMA]]</f>
        <v>-6.3918093470524004E-2</v>
      </c>
      <c r="T243" s="1">
        <f>(Table2[[#This Row],[Close Price]]-Table2[[#This Row],[50D EMA]])/Table2[[#This Row],[50D EMA]]</f>
        <v>-4.2963182331756909E-2</v>
      </c>
      <c r="U243" s="1">
        <f>(Table2[[#This Row],[Close Price]]-Table2[[#This Row],[200D EMA]])/Table2[[#This Row],[200D EMA]]</f>
        <v>0.1066328810352591</v>
      </c>
      <c r="V243">
        <v>0.32280611490927102</v>
      </c>
      <c r="W243">
        <v>908.1</v>
      </c>
      <c r="X243">
        <v>959.9</v>
      </c>
      <c r="Y243">
        <v>908.1</v>
      </c>
      <c r="Z243">
        <v>999.95</v>
      </c>
      <c r="AA243">
        <v>908.1</v>
      </c>
      <c r="AB243">
        <v>1061</v>
      </c>
      <c r="AC243" s="1">
        <f>(Table2[[#This Row],[Close Price]]/Table2[[#This Row],[Day Low]])-1</f>
        <v>1.0846823037110376E-2</v>
      </c>
      <c r="AD243" s="1">
        <f>(Table2[[#This Row],[Day High]]/Table2[[#This Row],[Close Price]])-1</f>
        <v>4.5699656844054637E-2</v>
      </c>
      <c r="AE243" s="1">
        <f>(Table2[[#This Row],[Close Price]]/Table2[[#This Row],[Current Week Low]])-1</f>
        <v>1.0846823037110376E-2</v>
      </c>
      <c r="AF243" s="1">
        <f>(Table2[[#This Row],[Current Week High]]/Table2[[#This Row],[Close Price]])-1</f>
        <v>8.932948417669806E-2</v>
      </c>
      <c r="AG243" s="1">
        <f>(Table2[[#This Row],[Close Price]]/Table2[[#This Row],[Current Month Low]])-1</f>
        <v>1.0846823037110376E-2</v>
      </c>
      <c r="AH243" s="1">
        <f>(Table2[[#This Row],[Current Month High]]/Table2[[#This Row],[Close Price]])-1</f>
        <v>0.15583637453020316</v>
      </c>
      <c r="AI243">
        <v>16.3462062203823</v>
      </c>
      <c r="AJ243">
        <v>66.884828651940694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0.13</v>
      </c>
      <c r="AM243" t="s">
        <v>3156</v>
      </c>
      <c r="AN243">
        <v>-9.4</v>
      </c>
      <c r="AO243" t="s">
        <v>3155</v>
      </c>
      <c r="AP243">
        <v>6.7605825235608999E-2</v>
      </c>
      <c r="AQ243">
        <f>(Table2[[#This Row],[Sharpe Ratio]]-AVERAGE(Table2[Sharpe Ratio]))/_xlfn.STDEV.P(Table2[Sharpe Ratio])</f>
        <v>9.3008627436593494E-2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0.75168787240975565</v>
      </c>
      <c r="AS243">
        <f>_xlfn.RANK.AVG(Table2[[#This Row],[1Y Return vs Nifty Z-Score]],Table2[1Y Return vs Nifty Z-Score])</f>
        <v>304</v>
      </c>
      <c r="AT243">
        <f>_xlfn.RANK.AVG(Table2[[#This Row],[6M Return vs Nifty Z-Score]],Table2[6M Return vs Nifty Z-Score])</f>
        <v>198</v>
      </c>
      <c r="AU243">
        <f>_xlfn.RANK.AVG(Table2[[#This Row],[Sharpe Ratio Z-Score]],Table2[Sharpe Ratio Z-Score])</f>
        <v>319</v>
      </c>
      <c r="AV243">
        <f>(Table2[[#This Row],[Rank 1Y]]+Table2[[#This Row],[Rank 6M]]+Table2[[#This Row],[Rank Sharpe]])/3</f>
        <v>273.66666666666669</v>
      </c>
    </row>
    <row r="244" spans="1:48" x14ac:dyDescent="0.3">
      <c r="A244" t="s">
        <v>257</v>
      </c>
      <c r="B244" t="s">
        <v>258</v>
      </c>
      <c r="C244" t="s">
        <v>3121</v>
      </c>
      <c r="D244" t="s">
        <v>233</v>
      </c>
      <c r="E244">
        <v>97790.639549775005</v>
      </c>
      <c r="F244">
        <v>6502.35</v>
      </c>
      <c r="G244">
        <v>2.9062386474569002</v>
      </c>
      <c r="H244">
        <f>(Table2[[#This Row],[1Y Return vs Nifty]]-AVERAGE(Table2[1Y Return vs Nifty]))/_xlfn.STDEV.P(Table2[1Y Return vs Nifty])</f>
        <v>-0.36462984638408058</v>
      </c>
      <c r="I244">
        <v>6.6465119012915297</v>
      </c>
      <c r="J244">
        <f>(Table2[[#This Row],[1M Return vs Nifty]]-AVERAGE(Table2[1M Return vs Nifty]))/_xlfn.STDEV.P(Table2[1M Return vs Nifty])</f>
        <v>0.91015918734735679</v>
      </c>
      <c r="K244">
        <v>7.3278659801274904</v>
      </c>
      <c r="L244">
        <f>(Table2[[#This Row],[6M Return vs Nifty]]-AVERAGE(Table2[6M Return vs Nifty]))/_xlfn.STDEV.P(Table2[6M Return vs Nifty])</f>
        <v>0.15085399017726392</v>
      </c>
      <c r="M244">
        <v>-5.2979364456200404</v>
      </c>
      <c r="N244">
        <f>(Table2[[#This Row],[1W Return vs Nifty]]-AVERAGE(Table2[1W Return vs Nifty]))/_xlfn.STDEV.P(Table2[1W Return vs Nifty])</f>
        <v>-0.12156614448751984</v>
      </c>
      <c r="O244">
        <v>6978.64</v>
      </c>
      <c r="P244">
        <v>6888.9100937439598</v>
      </c>
      <c r="Q244">
        <v>6171.69073896398</v>
      </c>
      <c r="R244">
        <v>20.063073983870702</v>
      </c>
      <c r="S244" s="1">
        <f>(Table2[[#This Row],[Close Price]]-Table2[[#This Row],[20D EMA]])/Table2[[#This Row],[20D EMA]]</f>
        <v>-6.8249687618217869E-2</v>
      </c>
      <c r="T244" s="1">
        <f>(Table2[[#This Row],[Close Price]]-Table2[[#This Row],[50D EMA]])/Table2[[#This Row],[50D EMA]]</f>
        <v>-5.6113389271113735E-2</v>
      </c>
      <c r="U244" s="1">
        <f>(Table2[[#This Row],[Close Price]]-Table2[[#This Row],[200D EMA]])/Table2[[#This Row],[200D EMA]]</f>
        <v>5.3576770940328568E-2</v>
      </c>
      <c r="V244">
        <v>1.36297289325</v>
      </c>
      <c r="W244">
        <v>6490</v>
      </c>
      <c r="X244">
        <v>6650</v>
      </c>
      <c r="Y244">
        <v>6490</v>
      </c>
      <c r="Z244">
        <v>7243.95</v>
      </c>
      <c r="AA244">
        <v>6490</v>
      </c>
      <c r="AB244">
        <v>7605</v>
      </c>
      <c r="AC244" s="1">
        <f>(Table2[[#This Row],[Close Price]]/Table2[[#This Row],[Day Low]])-1</f>
        <v>1.9029275808937207E-3</v>
      </c>
      <c r="AD244" s="1">
        <f>(Table2[[#This Row],[Day High]]/Table2[[#This Row],[Close Price]])-1</f>
        <v>2.2707175098233723E-2</v>
      </c>
      <c r="AE244" s="1">
        <f>(Table2[[#This Row],[Close Price]]/Table2[[#This Row],[Current Week Low]])-1</f>
        <v>1.9029275808937207E-3</v>
      </c>
      <c r="AF244" s="1">
        <f>(Table2[[#This Row],[Current Week High]]/Table2[[#This Row],[Close Price]])-1</f>
        <v>0.11405107384253377</v>
      </c>
      <c r="AG244" s="1">
        <f>(Table2[[#This Row],[Close Price]]/Table2[[#This Row],[Current Month Low]])-1</f>
        <v>1.9029275808937207E-3</v>
      </c>
      <c r="AH244" s="1">
        <f>(Table2[[#This Row],[Current Month High]]/Table2[[#This Row],[Close Price]])-1</f>
        <v>0.16957715287549879</v>
      </c>
      <c r="AI244">
        <v>16.957715287549799</v>
      </c>
      <c r="AJ244">
        <v>71.069455406471903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</v>
      </c>
      <c r="AM244" t="s">
        <v>3157</v>
      </c>
      <c r="AN244">
        <v>-10.47</v>
      </c>
      <c r="AO244" t="s">
        <v>3155</v>
      </c>
      <c r="AP244">
        <v>0.138557603869427</v>
      </c>
      <c r="AQ244">
        <f>(Table2[[#This Row],[Sharpe Ratio]]-AVERAGE(Table2[Sharpe Ratio]))/_xlfn.STDEV.P(Table2[Sharpe Ratio])</f>
        <v>0.92943397895757263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1.5042511656105928</v>
      </c>
      <c r="AS244">
        <f>_xlfn.RANK.AVG(Table2[[#This Row],[1Y Return vs Nifty Z-Score]],Table2[1Y Return vs Nifty Z-Score])</f>
        <v>423</v>
      </c>
      <c r="AT244">
        <f>_xlfn.RANK.AVG(Table2[[#This Row],[6M Return vs Nifty Z-Score]],Table2[6M Return vs Nifty Z-Score])</f>
        <v>277</v>
      </c>
      <c r="AU244">
        <f>_xlfn.RANK.AVG(Table2[[#This Row],[Sharpe Ratio Z-Score]],Table2[Sharpe Ratio Z-Score])</f>
        <v>122</v>
      </c>
      <c r="AV244">
        <f>(Table2[[#This Row],[Rank 1Y]]+Table2[[#This Row],[Rank 6M]]+Table2[[#This Row],[Rank Sharpe]])/3</f>
        <v>274</v>
      </c>
    </row>
    <row r="245" spans="1:48" x14ac:dyDescent="0.3">
      <c r="A245" t="s">
        <v>412</v>
      </c>
      <c r="B245" t="s">
        <v>413</v>
      </c>
      <c r="C245" t="s">
        <v>3123</v>
      </c>
      <c r="D245" t="s">
        <v>135</v>
      </c>
      <c r="E245">
        <v>54467.152327119999</v>
      </c>
      <c r="F245">
        <v>1523.6</v>
      </c>
      <c r="G245">
        <v>43.337326945570403</v>
      </c>
      <c r="H245">
        <f>(Table2[[#This Row],[1Y Return vs Nifty]]-AVERAGE(Table2[1Y Return vs Nifty]))/_xlfn.STDEV.P(Table2[1Y Return vs Nifty])</f>
        <v>0.32651721367496495</v>
      </c>
      <c r="I245">
        <v>-7.1808530734008</v>
      </c>
      <c r="J245">
        <f>(Table2[[#This Row],[1M Return vs Nifty]]-AVERAGE(Table2[1M Return vs Nifty]))/_xlfn.STDEV.P(Table2[1M Return vs Nifty])</f>
        <v>-0.68057006592113056</v>
      </c>
      <c r="K245">
        <v>-13.3847231939067</v>
      </c>
      <c r="L245">
        <f>(Table2[[#This Row],[6M Return vs Nifty]]-AVERAGE(Table2[6M Return vs Nifty]))/_xlfn.STDEV.P(Table2[6M Return vs Nifty])</f>
        <v>-0.58066047244241681</v>
      </c>
      <c r="M245">
        <v>-5.5280223141696601</v>
      </c>
      <c r="N245">
        <f>(Table2[[#This Row],[1W Return vs Nifty]]-AVERAGE(Table2[1W Return vs Nifty]))/_xlfn.STDEV.P(Table2[1W Return vs Nifty])</f>
        <v>-0.16770684658423607</v>
      </c>
      <c r="O245">
        <v>1648.44</v>
      </c>
      <c r="P245">
        <v>1705.4610661864201</v>
      </c>
      <c r="Q245">
        <v>1566.19606094808</v>
      </c>
      <c r="R245">
        <v>26.1723065773113</v>
      </c>
      <c r="S245" s="1">
        <f>(Table2[[#This Row],[Close Price]]-Table2[[#This Row],[20D EMA]])/Table2[[#This Row],[20D EMA]]</f>
        <v>-7.5732207420349015E-2</v>
      </c>
      <c r="T245" s="1">
        <f>(Table2[[#This Row],[Close Price]]-Table2[[#This Row],[50D EMA]])/Table2[[#This Row],[50D EMA]]</f>
        <v>-0.10663454580823681</v>
      </c>
      <c r="U245" s="1">
        <f>(Table2[[#This Row],[Close Price]]-Table2[[#This Row],[200D EMA]])/Table2[[#This Row],[200D EMA]]</f>
        <v>-2.719714473186392E-2</v>
      </c>
      <c r="V245">
        <v>0.77183076671237705</v>
      </c>
      <c r="W245">
        <v>1513</v>
      </c>
      <c r="X245">
        <v>1568.6</v>
      </c>
      <c r="Y245">
        <v>1491.15</v>
      </c>
      <c r="Z245">
        <v>1630</v>
      </c>
      <c r="AA245">
        <v>1491.15</v>
      </c>
      <c r="AB245">
        <v>1850.85</v>
      </c>
      <c r="AC245" s="1">
        <f>(Table2[[#This Row],[Close Price]]/Table2[[#This Row],[Day Low]])-1</f>
        <v>7.0059484467943633E-3</v>
      </c>
      <c r="AD245" s="1">
        <f>(Table2[[#This Row],[Day High]]/Table2[[#This Row],[Close Price]])-1</f>
        <v>2.9535311105276962E-2</v>
      </c>
      <c r="AE245" s="1">
        <f>(Table2[[#This Row],[Close Price]]/Table2[[#This Row],[Current Week Low]])-1</f>
        <v>2.1761727525735131E-2</v>
      </c>
      <c r="AF245" s="1">
        <f>(Table2[[#This Row],[Current Week High]]/Table2[[#This Row],[Close Price]])-1</f>
        <v>6.9834602257810463E-2</v>
      </c>
      <c r="AG245" s="1">
        <f>(Table2[[#This Row],[Close Price]]/Table2[[#This Row],[Current Month Low]])-1</f>
        <v>2.1761727525735131E-2</v>
      </c>
      <c r="AH245" s="1">
        <f>(Table2[[#This Row],[Current Month High]]/Table2[[#This Row],[Close Price]])-1</f>
        <v>0.21478734576004199</v>
      </c>
      <c r="AI245">
        <v>35.763980047256503</v>
      </c>
      <c r="AJ245">
        <v>76.337490234657494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-0.05</v>
      </c>
      <c r="AM245" t="s">
        <v>3155</v>
      </c>
      <c r="AN245">
        <v>-8.02</v>
      </c>
      <c r="AO245" t="s">
        <v>3155</v>
      </c>
      <c r="AP245">
        <v>0.15390475358608499</v>
      </c>
      <c r="AQ245">
        <f>(Table2[[#This Row],[Sharpe Ratio]]-AVERAGE(Table2[Sharpe Ratio]))/_xlfn.STDEV.P(Table2[Sharpe Ratio])</f>
        <v>1.1103560832905897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209</v>
      </c>
      <c r="AT245">
        <f>_xlfn.RANK.AVG(Table2[[#This Row],[6M Return vs Nifty Z-Score]],Table2[6M Return vs Nifty Z-Score])</f>
        <v>518</v>
      </c>
      <c r="AU245">
        <f>_xlfn.RANK.AVG(Table2[[#This Row],[Sharpe Ratio Z-Score]],Table2[Sharpe Ratio Z-Score])</f>
        <v>99</v>
      </c>
      <c r="AV245">
        <f>(Table2[[#This Row],[Rank 1Y]]+Table2[[#This Row],[Rank 6M]]+Table2[[#This Row],[Rank Sharpe]])/3</f>
        <v>275.33333333333331</v>
      </c>
    </row>
    <row r="246" spans="1:48" x14ac:dyDescent="0.3">
      <c r="A246" t="s">
        <v>1622</v>
      </c>
      <c r="B246" t="s">
        <v>1623</v>
      </c>
      <c r="C246" t="s">
        <v>3116</v>
      </c>
      <c r="D246" t="s">
        <v>192</v>
      </c>
      <c r="E246">
        <v>5498.6837822699999</v>
      </c>
      <c r="F246">
        <v>451.15</v>
      </c>
      <c r="G246">
        <v>12.6165085063998</v>
      </c>
      <c r="H246">
        <f>(Table2[[#This Row],[1Y Return vs Nifty]]-AVERAGE(Table2[1Y Return vs Nifty]))/_xlfn.STDEV.P(Table2[1Y Return vs Nifty])</f>
        <v>-0.19863816157203729</v>
      </c>
      <c r="I246">
        <v>-0.85268667215756999</v>
      </c>
      <c r="J246">
        <f>(Table2[[#This Row],[1M Return vs Nifty]]-AVERAGE(Table2[1M Return vs Nifty]))/_xlfn.STDEV.P(Table2[1M Return vs Nifty])</f>
        <v>4.743555426988199E-2</v>
      </c>
      <c r="K246">
        <v>-3.70200332680241</v>
      </c>
      <c r="L246">
        <f>(Table2[[#This Row],[6M Return vs Nifty]]-AVERAGE(Table2[6M Return vs Nifty]))/_xlfn.STDEV.P(Table2[6M Return vs Nifty])</f>
        <v>-0.23869213807496914</v>
      </c>
      <c r="M246">
        <v>-2.4981331659039299</v>
      </c>
      <c r="N246">
        <f>(Table2[[#This Row],[1W Return vs Nifty]]-AVERAGE(Table2[1W Return vs Nifty]))/_xlfn.STDEV.P(Table2[1W Return vs Nifty])</f>
        <v>0.43989766844947686</v>
      </c>
      <c r="O246">
        <v>464.89</v>
      </c>
      <c r="P246">
        <v>475.61698389098802</v>
      </c>
      <c r="Q246">
        <v>441.21057477759302</v>
      </c>
      <c r="R246">
        <v>38.786454948199797</v>
      </c>
      <c r="S246" s="1">
        <f>(Table2[[#This Row],[Close Price]]-Table2[[#This Row],[20D EMA]])/Table2[[#This Row],[20D EMA]]</f>
        <v>-2.9555378691733549E-2</v>
      </c>
      <c r="T246" s="1">
        <f>(Table2[[#This Row],[Close Price]]-Table2[[#This Row],[50D EMA]])/Table2[[#This Row],[50D EMA]]</f>
        <v>-5.1442620258901242E-2</v>
      </c>
      <c r="U246" s="1">
        <f>(Table2[[#This Row],[Close Price]]-Table2[[#This Row],[200D EMA]])/Table2[[#This Row],[200D EMA]]</f>
        <v>2.2527622388509735E-2</v>
      </c>
      <c r="V246">
        <v>0.49123054927361498</v>
      </c>
      <c r="W246">
        <v>445.1</v>
      </c>
      <c r="X246">
        <v>457.95</v>
      </c>
      <c r="Y246">
        <v>432</v>
      </c>
      <c r="Z246">
        <v>471.95</v>
      </c>
      <c r="AA246">
        <v>432</v>
      </c>
      <c r="AB246">
        <v>483.9</v>
      </c>
      <c r="AC246" s="1">
        <f>(Table2[[#This Row],[Close Price]]/Table2[[#This Row],[Day Low]])-1</f>
        <v>1.3592451134576411E-2</v>
      </c>
      <c r="AD246" s="1">
        <f>(Table2[[#This Row],[Day High]]/Table2[[#This Row],[Close Price]])-1</f>
        <v>1.5072592264213647E-2</v>
      </c>
      <c r="AE246" s="1">
        <f>(Table2[[#This Row],[Close Price]]/Table2[[#This Row],[Current Week Low]])-1</f>
        <v>4.4328703703703676E-2</v>
      </c>
      <c r="AF246" s="1">
        <f>(Table2[[#This Row],[Current Week High]]/Table2[[#This Row],[Close Price]])-1</f>
        <v>4.610439986700654E-2</v>
      </c>
      <c r="AG246" s="1">
        <f>(Table2[[#This Row],[Close Price]]/Table2[[#This Row],[Current Month Low]])-1</f>
        <v>4.4328703703703676E-2</v>
      </c>
      <c r="AH246" s="1">
        <f>(Table2[[#This Row],[Current Month High]]/Table2[[#This Row],[Close Price]])-1</f>
        <v>7.2592264213676261E-2</v>
      </c>
      <c r="AI246">
        <v>20.248254460822299</v>
      </c>
      <c r="AJ246">
        <v>45.110968156963601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-0.08</v>
      </c>
      <c r="AM246" t="s">
        <v>3155</v>
      </c>
      <c r="AN246">
        <v>-0.73</v>
      </c>
      <c r="AO246" t="s">
        <v>3155</v>
      </c>
      <c r="AP246">
        <v>0.18522127425908599</v>
      </c>
      <c r="AQ246">
        <f>(Table2[[#This Row],[Sharpe Ratio]]-AVERAGE(Table2[Sharpe Ratio]))/_xlfn.STDEV.P(Table2[Sharpe Ratio])</f>
        <v>1.4795354374476672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374</v>
      </c>
      <c r="AT246">
        <f>_xlfn.RANK.AVG(Table2[[#This Row],[6M Return vs Nifty Z-Score]],Table2[6M Return vs Nifty Z-Score])</f>
        <v>400</v>
      </c>
      <c r="AU246">
        <f>_xlfn.RANK.AVG(Table2[[#This Row],[Sharpe Ratio Z-Score]],Table2[Sharpe Ratio Z-Score])</f>
        <v>54</v>
      </c>
      <c r="AV246">
        <f>(Table2[[#This Row],[Rank 1Y]]+Table2[[#This Row],[Rank 6M]]+Table2[[#This Row],[Rank Sharpe]])/3</f>
        <v>276</v>
      </c>
    </row>
    <row r="247" spans="1:48" x14ac:dyDescent="0.3">
      <c r="A247" t="s">
        <v>179</v>
      </c>
      <c r="B247" t="s">
        <v>180</v>
      </c>
      <c r="C247" t="s">
        <v>3115</v>
      </c>
      <c r="D247" t="s">
        <v>80</v>
      </c>
      <c r="E247">
        <v>139955.87215859999</v>
      </c>
      <c r="F247">
        <v>438</v>
      </c>
      <c r="G247">
        <v>58.502941250273999</v>
      </c>
      <c r="H247">
        <f>(Table2[[#This Row],[1Y Return vs Nifty]]-AVERAGE(Table2[1Y Return vs Nifty]))/_xlfn.STDEV.P(Table2[1Y Return vs Nifty])</f>
        <v>0.58576499012362337</v>
      </c>
      <c r="I247">
        <v>1.9484370924154899</v>
      </c>
      <c r="J247">
        <f>(Table2[[#This Row],[1M Return vs Nifty]]-AVERAGE(Table2[1M Return vs Nifty]))/_xlfn.STDEV.P(Table2[1M Return vs Nifty])</f>
        <v>0.36968274471341506</v>
      </c>
      <c r="K247">
        <v>-6.6494557898548701</v>
      </c>
      <c r="L247">
        <f>(Table2[[#This Row],[6M Return vs Nifty]]-AVERAGE(Table2[6M Return vs Nifty]))/_xlfn.STDEV.P(Table2[6M Return vs Nifty])</f>
        <v>-0.34278844812537174</v>
      </c>
      <c r="M247">
        <v>-3.63826175733917</v>
      </c>
      <c r="N247">
        <f>(Table2[[#This Row],[1W Return vs Nifty]]-AVERAGE(Table2[1W Return vs Nifty]))/_xlfn.STDEV.P(Table2[1W Return vs Nifty])</f>
        <v>0.2112598384907145</v>
      </c>
      <c r="O247">
        <v>452.16</v>
      </c>
      <c r="P247">
        <v>447.72273024598002</v>
      </c>
      <c r="Q247">
        <v>408.627249070331</v>
      </c>
      <c r="R247">
        <v>31.454843886075899</v>
      </c>
      <c r="S247" s="1">
        <f>(Table2[[#This Row],[Close Price]]-Table2[[#This Row],[20D EMA]])/Table2[[#This Row],[20D EMA]]</f>
        <v>-3.1316348195329143E-2</v>
      </c>
      <c r="T247" s="1">
        <f>(Table2[[#This Row],[Close Price]]-Table2[[#This Row],[50D EMA]])/Table2[[#This Row],[50D EMA]]</f>
        <v>-2.1715963003795507E-2</v>
      </c>
      <c r="U247" s="1">
        <f>(Table2[[#This Row],[Close Price]]-Table2[[#This Row],[200D EMA]])/Table2[[#This Row],[200D EMA]]</f>
        <v>7.1881527716262245E-2</v>
      </c>
      <c r="V247">
        <v>0.74411665088657497</v>
      </c>
      <c r="W247">
        <v>432.05</v>
      </c>
      <c r="X247">
        <v>441.25</v>
      </c>
      <c r="Y247">
        <v>430.4</v>
      </c>
      <c r="Z247">
        <v>465.55</v>
      </c>
      <c r="AA247">
        <v>430.4</v>
      </c>
      <c r="AB247">
        <v>491.2</v>
      </c>
      <c r="AC247" s="1">
        <f>(Table2[[#This Row],[Close Price]]/Table2[[#This Row],[Day Low]])-1</f>
        <v>1.3771554218261706E-2</v>
      </c>
      <c r="AD247" s="1">
        <f>(Table2[[#This Row],[Day High]]/Table2[[#This Row],[Close Price]])-1</f>
        <v>7.4200913242008504E-3</v>
      </c>
      <c r="AE247" s="1">
        <f>(Table2[[#This Row],[Close Price]]/Table2[[#This Row],[Current Week Low]])-1</f>
        <v>1.7657992565055736E-2</v>
      </c>
      <c r="AF247" s="1">
        <f>(Table2[[#This Row],[Current Week High]]/Table2[[#This Row],[Close Price]])-1</f>
        <v>6.2899543378995393E-2</v>
      </c>
      <c r="AG247" s="1">
        <f>(Table2[[#This Row],[Close Price]]/Table2[[#This Row],[Current Month Low]])-1</f>
        <v>1.7657992565055736E-2</v>
      </c>
      <c r="AH247" s="1">
        <f>(Table2[[#This Row],[Current Month High]]/Table2[[#This Row],[Close Price]])-1</f>
        <v>0.12146118721461185</v>
      </c>
      <c r="AI247">
        <v>12.9794520547945</v>
      </c>
      <c r="AJ247">
        <v>89.774696707105704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7.0000000000000007E-2</v>
      </c>
      <c r="AM247" t="s">
        <v>3156</v>
      </c>
      <c r="AN247">
        <v>-4.1399999999999997</v>
      </c>
      <c r="AO247" t="s">
        <v>3155</v>
      </c>
      <c r="AP247">
        <v>9.4058807727485996E-2</v>
      </c>
      <c r="AQ247">
        <f>(Table2[[#This Row],[Sharpe Ratio]]-AVERAGE(Table2[Sharpe Ratio]))/_xlfn.STDEV.P(Table2[Sharpe Ratio])</f>
        <v>0.40485345508691195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1.228772580289293</v>
      </c>
      <c r="AS247">
        <f>_xlfn.RANK.AVG(Table2[[#This Row],[1Y Return vs Nifty Z-Score]],Table2[1Y Return vs Nifty Z-Score])</f>
        <v>153</v>
      </c>
      <c r="AT247">
        <f>_xlfn.RANK.AVG(Table2[[#This Row],[6M Return vs Nifty Z-Score]],Table2[6M Return vs Nifty Z-Score])</f>
        <v>438</v>
      </c>
      <c r="AU247">
        <f>_xlfn.RANK.AVG(Table2[[#This Row],[Sharpe Ratio Z-Score]],Table2[Sharpe Ratio Z-Score])</f>
        <v>239</v>
      </c>
      <c r="AV247">
        <f>(Table2[[#This Row],[Rank 1Y]]+Table2[[#This Row],[Rank 6M]]+Table2[[#This Row],[Rank Sharpe]])/3</f>
        <v>276.66666666666669</v>
      </c>
    </row>
    <row r="248" spans="1:48" x14ac:dyDescent="0.3">
      <c r="A248" t="s">
        <v>243</v>
      </c>
      <c r="B248" t="s">
        <v>244</v>
      </c>
      <c r="C248" t="s">
        <v>3114</v>
      </c>
      <c r="D248" t="s">
        <v>51</v>
      </c>
      <c r="E248">
        <v>101196.9523743</v>
      </c>
      <c r="F248">
        <v>1005.7</v>
      </c>
      <c r="G248">
        <v>48.454231205268997</v>
      </c>
      <c r="H248">
        <f>(Table2[[#This Row],[1Y Return vs Nifty]]-AVERAGE(Table2[1Y Return vs Nifty]))/_xlfn.STDEV.P(Table2[1Y Return vs Nifty])</f>
        <v>0.41398785778966474</v>
      </c>
      <c r="I248">
        <v>0.47260219722249602</v>
      </c>
      <c r="J248">
        <f>(Table2[[#This Row],[1M Return vs Nifty]]-AVERAGE(Table2[1M Return vs Nifty]))/_xlfn.STDEV.P(Table2[1M Return vs Nifty])</f>
        <v>0.19989958320182238</v>
      </c>
      <c r="K248">
        <v>-1.1798903212623399</v>
      </c>
      <c r="L248">
        <f>(Table2[[#This Row],[6M Return vs Nifty]]-AVERAGE(Table2[6M Return vs Nifty]))/_xlfn.STDEV.P(Table2[6M Return vs Nifty])</f>
        <v>-0.14961770491686632</v>
      </c>
      <c r="M248">
        <v>-0.75847599539335198</v>
      </c>
      <c r="N248">
        <f>(Table2[[#This Row],[1W Return vs Nifty]]-AVERAGE(Table2[1W Return vs Nifty]))/_xlfn.STDEV.P(Table2[1W Return vs Nifty])</f>
        <v>0.78876308882897406</v>
      </c>
      <c r="O248">
        <v>1039.72</v>
      </c>
      <c r="P248">
        <v>1076.77092204991</v>
      </c>
      <c r="Q248">
        <v>998.575064492823</v>
      </c>
      <c r="R248">
        <v>32.957980963338798</v>
      </c>
      <c r="S248" s="1">
        <f>(Table2[[#This Row],[Close Price]]-Table2[[#This Row],[20D EMA]])/Table2[[#This Row],[20D EMA]]</f>
        <v>-3.272034778594235E-2</v>
      </c>
      <c r="T248" s="1">
        <f>(Table2[[#This Row],[Close Price]]-Table2[[#This Row],[50D EMA]])/Table2[[#This Row],[50D EMA]]</f>
        <v>-6.6003753068116136E-2</v>
      </c>
      <c r="U248" s="1">
        <f>(Table2[[#This Row],[Close Price]]-Table2[[#This Row],[200D EMA]])/Table2[[#This Row],[200D EMA]]</f>
        <v>7.1351025681737831E-3</v>
      </c>
      <c r="V248">
        <v>0.51672863033840899</v>
      </c>
      <c r="W248">
        <v>996.95</v>
      </c>
      <c r="X248">
        <v>1010.15</v>
      </c>
      <c r="Y248">
        <v>983.95</v>
      </c>
      <c r="Z248">
        <v>1029.25</v>
      </c>
      <c r="AA248">
        <v>983.95</v>
      </c>
      <c r="AB248">
        <v>1087.25</v>
      </c>
      <c r="AC248" s="1">
        <f>(Table2[[#This Row],[Close Price]]/Table2[[#This Row],[Day Low]])-1</f>
        <v>8.7767691458948693E-3</v>
      </c>
      <c r="AD248" s="1">
        <f>(Table2[[#This Row],[Day High]]/Table2[[#This Row],[Close Price]])-1</f>
        <v>4.4247787610618428E-3</v>
      </c>
      <c r="AE248" s="1">
        <f>(Table2[[#This Row],[Close Price]]/Table2[[#This Row],[Current Week Low]])-1</f>
        <v>2.2104781747039892E-2</v>
      </c>
      <c r="AF248" s="1">
        <f>(Table2[[#This Row],[Current Week High]]/Table2[[#This Row],[Close Price]])-1</f>
        <v>2.3416525802923305E-2</v>
      </c>
      <c r="AG248" s="1">
        <f>(Table2[[#This Row],[Close Price]]/Table2[[#This Row],[Current Month Low]])-1</f>
        <v>2.2104781747039892E-2</v>
      </c>
      <c r="AH248" s="1">
        <f>(Table2[[#This Row],[Current Month High]]/Table2[[#This Row],[Close Price]])-1</f>
        <v>8.1087799542607142E-2</v>
      </c>
      <c r="AI248">
        <v>31.679427264591801</v>
      </c>
      <c r="AJ248">
        <v>77.137824746807595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-0.22</v>
      </c>
      <c r="AM248" t="s">
        <v>3155</v>
      </c>
      <c r="AN248">
        <v>-4.6399999999999997</v>
      </c>
      <c r="AO248" t="s">
        <v>3155</v>
      </c>
      <c r="AP248">
        <v>8.3598903168267E-2</v>
      </c>
      <c r="AQ248">
        <f>(Table2[[#This Row],[Sharpe Ratio]]-AVERAGE(Table2[Sharpe Ratio]))/_xlfn.STDEV.P(Table2[Sharpe Ratio])</f>
        <v>0.28154535039550105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190</v>
      </c>
      <c r="AT248">
        <f>_xlfn.RANK.AVG(Table2[[#This Row],[6M Return vs Nifty Z-Score]],Table2[6M Return vs Nifty Z-Score])</f>
        <v>373</v>
      </c>
      <c r="AU248">
        <f>_xlfn.RANK.AVG(Table2[[#This Row],[Sharpe Ratio Z-Score]],Table2[Sharpe Ratio Z-Score])</f>
        <v>267</v>
      </c>
      <c r="AV248">
        <f>(Table2[[#This Row],[Rank 1Y]]+Table2[[#This Row],[Rank 6M]]+Table2[[#This Row],[Rank Sharpe]])/3</f>
        <v>276.66666666666669</v>
      </c>
    </row>
    <row r="249" spans="1:48" x14ac:dyDescent="0.3">
      <c r="A249" t="s">
        <v>804</v>
      </c>
      <c r="B249" t="s">
        <v>805</v>
      </c>
      <c r="C249" t="s">
        <v>3119</v>
      </c>
      <c r="D249" t="s">
        <v>806</v>
      </c>
      <c r="E249">
        <v>19195.746336</v>
      </c>
      <c r="F249">
        <v>864</v>
      </c>
      <c r="G249">
        <v>14.7504864522384</v>
      </c>
      <c r="H249">
        <f>(Table2[[#This Row],[1Y Return vs Nifty]]-AVERAGE(Table2[1Y Return vs Nifty]))/_xlfn.STDEV.P(Table2[1Y Return vs Nifty])</f>
        <v>-0.16215899057811656</v>
      </c>
      <c r="I249">
        <v>1.82295772685853</v>
      </c>
      <c r="J249">
        <f>(Table2[[#This Row],[1M Return vs Nifty]]-AVERAGE(Table2[1M Return vs Nifty]))/_xlfn.STDEV.P(Table2[1M Return vs Nifty])</f>
        <v>0.35524733363991312</v>
      </c>
      <c r="K249">
        <v>26.0857765239438</v>
      </c>
      <c r="L249">
        <f>(Table2[[#This Row],[6M Return vs Nifty]]-AVERAGE(Table2[6M Return vs Nifty]))/_xlfn.STDEV.P(Table2[6M Return vs Nifty])</f>
        <v>0.81333431728816274</v>
      </c>
      <c r="M249">
        <v>-1.0202138423928999</v>
      </c>
      <c r="N249">
        <f>(Table2[[#This Row],[1W Return vs Nifty]]-AVERAGE(Table2[1W Return vs Nifty]))/_xlfn.STDEV.P(Table2[1W Return vs Nifty])</f>
        <v>0.73627499774380789</v>
      </c>
      <c r="O249">
        <v>877.35</v>
      </c>
      <c r="P249">
        <v>839.88481590502795</v>
      </c>
      <c r="Q249">
        <v>746.50451496989399</v>
      </c>
      <c r="R249">
        <v>38.536933040209803</v>
      </c>
      <c r="S249" s="1">
        <f>(Table2[[#This Row],[Close Price]]-Table2[[#This Row],[20D EMA]])/Table2[[#This Row],[20D EMA]]</f>
        <v>-1.5216276286544733E-2</v>
      </c>
      <c r="T249" s="1">
        <f>(Table2[[#This Row],[Close Price]]-Table2[[#This Row],[50D EMA]])/Table2[[#This Row],[50D EMA]]</f>
        <v>2.8712489663224171E-2</v>
      </c>
      <c r="U249" s="1">
        <f>(Table2[[#This Row],[Close Price]]-Table2[[#This Row],[200D EMA]])/Table2[[#This Row],[200D EMA]]</f>
        <v>0.1573942054923064</v>
      </c>
      <c r="V249">
        <v>0.58071983130243099</v>
      </c>
      <c r="W249">
        <v>860.9</v>
      </c>
      <c r="X249">
        <v>887.95</v>
      </c>
      <c r="Y249">
        <v>854.55</v>
      </c>
      <c r="Z249">
        <v>901.1</v>
      </c>
      <c r="AA249">
        <v>830.55</v>
      </c>
      <c r="AB249">
        <v>925</v>
      </c>
      <c r="AC249" s="1">
        <f>(Table2[[#This Row],[Close Price]]/Table2[[#This Row],[Day Low]])-1</f>
        <v>3.6008827970728241E-3</v>
      </c>
      <c r="AD249" s="1">
        <f>(Table2[[#This Row],[Day High]]/Table2[[#This Row],[Close Price]])-1</f>
        <v>2.7719907407407485E-2</v>
      </c>
      <c r="AE249" s="1">
        <f>(Table2[[#This Row],[Close Price]]/Table2[[#This Row],[Current Week Low]])-1</f>
        <v>1.1058451816745807E-2</v>
      </c>
      <c r="AF249" s="1">
        <f>(Table2[[#This Row],[Current Week High]]/Table2[[#This Row],[Close Price]])-1</f>
        <v>4.2939814814814792E-2</v>
      </c>
      <c r="AG249" s="1">
        <f>(Table2[[#This Row],[Close Price]]/Table2[[#This Row],[Current Month Low]])-1</f>
        <v>4.0274516886400713E-2</v>
      </c>
      <c r="AH249" s="1">
        <f>(Table2[[#This Row],[Current Month High]]/Table2[[#This Row],[Close Price]])-1</f>
        <v>7.060185185185186E-2</v>
      </c>
      <c r="AI249">
        <v>8.2175925925925792</v>
      </c>
      <c r="AJ249">
        <v>45.454545454545404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0.27</v>
      </c>
      <c r="AM249" t="s">
        <v>3156</v>
      </c>
      <c r="AN249">
        <v>-0.31</v>
      </c>
      <c r="AO249" t="s">
        <v>3155</v>
      </c>
      <c r="AP249">
        <v>5.0384884214513002E-2</v>
      </c>
      <c r="AQ249">
        <f>(Table2[[#This Row],[Sharpe Ratio]]-AVERAGE(Table2[Sharpe Ratio]))/_xlfn.STDEV.P(Table2[Sharpe Ratio])</f>
        <v>-0.11000293794545912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1.632694720148308</v>
      </c>
      <c r="AS249">
        <f>_xlfn.RANK.AVG(Table2[[#This Row],[1Y Return vs Nifty Z-Score]],Table2[1Y Return vs Nifty Z-Score])</f>
        <v>363</v>
      </c>
      <c r="AT249">
        <f>_xlfn.RANK.AVG(Table2[[#This Row],[6M Return vs Nifty Z-Score]],Table2[6M Return vs Nifty Z-Score])</f>
        <v>109</v>
      </c>
      <c r="AU249">
        <f>_xlfn.RANK.AVG(Table2[[#This Row],[Sharpe Ratio Z-Score]],Table2[Sharpe Ratio Z-Score])</f>
        <v>367</v>
      </c>
      <c r="AV249">
        <f>(Table2[[#This Row],[Rank 1Y]]+Table2[[#This Row],[Rank 6M]]+Table2[[#This Row],[Rank Sharpe]])/3</f>
        <v>279.66666666666669</v>
      </c>
    </row>
    <row r="250" spans="1:48" x14ac:dyDescent="0.3">
      <c r="A250" t="s">
        <v>44</v>
      </c>
      <c r="B250" t="s">
        <v>45</v>
      </c>
      <c r="C250" t="s">
        <v>3109</v>
      </c>
      <c r="D250" t="s">
        <v>21</v>
      </c>
      <c r="E250">
        <v>499254.52310800902</v>
      </c>
      <c r="F250">
        <v>1844.9</v>
      </c>
      <c r="G250">
        <v>23.572495051988199</v>
      </c>
      <c r="H250">
        <f>(Table2[[#This Row],[1Y Return vs Nifty]]-AVERAGE(Table2[1Y Return vs Nifty]))/_xlfn.STDEV.P(Table2[1Y Return vs Nifty])</f>
        <v>-1.1351639992473603E-2</v>
      </c>
      <c r="I250">
        <v>11.7050880839953</v>
      </c>
      <c r="J250">
        <f>(Table2[[#This Row],[1M Return vs Nifty]]-AVERAGE(Table2[1M Return vs Nifty]))/_xlfn.STDEV.P(Table2[1M Return vs Nifty])</f>
        <v>1.4921084689669499</v>
      </c>
      <c r="K250">
        <v>15.8043839263437</v>
      </c>
      <c r="L250">
        <f>(Table2[[#This Row],[6M Return vs Nifty]]-AVERAGE(Table2[6M Return vs Nifty]))/_xlfn.STDEV.P(Table2[6M Return vs Nifty])</f>
        <v>0.45022242829053344</v>
      </c>
      <c r="M250">
        <v>0.69787877948905497</v>
      </c>
      <c r="N250">
        <f>(Table2[[#This Row],[1W Return vs Nifty]]-AVERAGE(Table2[1W Return vs Nifty]))/_xlfn.STDEV.P(Table2[1W Return vs Nifty])</f>
        <v>1.0808159308334269</v>
      </c>
      <c r="O250">
        <v>1824.61</v>
      </c>
      <c r="P250">
        <v>1766.28617501812</v>
      </c>
      <c r="Q250">
        <v>1580.7092960975001</v>
      </c>
      <c r="R250">
        <v>56.189651649447399</v>
      </c>
      <c r="S250" s="1">
        <f>(Table2[[#This Row],[Close Price]]-Table2[[#This Row],[20D EMA]])/Table2[[#This Row],[20D EMA]]</f>
        <v>1.1120184587391384E-2</v>
      </c>
      <c r="T250" s="1">
        <f>(Table2[[#This Row],[Close Price]]-Table2[[#This Row],[50D EMA]])/Table2[[#This Row],[50D EMA]]</f>
        <v>4.4507977299360089E-2</v>
      </c>
      <c r="U250" s="1">
        <f>(Table2[[#This Row],[Close Price]]-Table2[[#This Row],[200D EMA]])/Table2[[#This Row],[200D EMA]]</f>
        <v>0.16713427608399689</v>
      </c>
      <c r="V250">
        <v>1.0018797307812199</v>
      </c>
      <c r="W250">
        <v>1837.7</v>
      </c>
      <c r="X250">
        <v>1862.95</v>
      </c>
      <c r="Y250">
        <v>1793.5</v>
      </c>
      <c r="Z250">
        <v>1888.5</v>
      </c>
      <c r="AA250">
        <v>1743</v>
      </c>
      <c r="AB250">
        <v>1888.5</v>
      </c>
      <c r="AC250" s="1">
        <f>(Table2[[#This Row],[Close Price]]/Table2[[#This Row],[Day Low]])-1</f>
        <v>3.9179409043914593E-3</v>
      </c>
      <c r="AD250" s="1">
        <f>(Table2[[#This Row],[Day High]]/Table2[[#This Row],[Close Price]])-1</f>
        <v>9.7837281153450029E-3</v>
      </c>
      <c r="AE250" s="1">
        <f>(Table2[[#This Row],[Close Price]]/Table2[[#This Row],[Current Week Low]])-1</f>
        <v>2.8659046557011569E-2</v>
      </c>
      <c r="AF250" s="1">
        <f>(Table2[[#This Row],[Current Week High]]/Table2[[#This Row],[Close Price]])-1</f>
        <v>2.3632717220445576E-2</v>
      </c>
      <c r="AG250" s="1">
        <f>(Table2[[#This Row],[Close Price]]/Table2[[#This Row],[Current Month Low]])-1</f>
        <v>5.8462421113023577E-2</v>
      </c>
      <c r="AH250" s="1">
        <f>(Table2[[#This Row],[Current Month High]]/Table2[[#This Row],[Close Price]])-1</f>
        <v>2.3632717220445576E-2</v>
      </c>
      <c r="AI250">
        <v>2.36327172204455</v>
      </c>
      <c r="AJ250">
        <v>52.213192525060798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7.0000000000000007E-2</v>
      </c>
      <c r="AM250" t="s">
        <v>3156</v>
      </c>
      <c r="AN250">
        <v>3.1</v>
      </c>
      <c r="AO250" t="s">
        <v>3156</v>
      </c>
      <c r="AP250">
        <v>5.3358794213748E-2</v>
      </c>
      <c r="AQ250">
        <f>(Table2[[#This Row],[Sharpe Ratio]]-AVERAGE(Table2[Sharpe Ratio]))/_xlfn.STDEV.P(Table2[Sharpe Ratio])</f>
        <v>-7.4944567818620841E-2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2.9368506202798157</v>
      </c>
      <c r="AS250">
        <f>_xlfn.RANK.AVG(Table2[[#This Row],[1Y Return vs Nifty Z-Score]],Table2[1Y Return vs Nifty Z-Score])</f>
        <v>299</v>
      </c>
      <c r="AT250">
        <f>_xlfn.RANK.AVG(Table2[[#This Row],[6M Return vs Nifty Z-Score]],Table2[6M Return vs Nifty Z-Score])</f>
        <v>189</v>
      </c>
      <c r="AU250">
        <f>_xlfn.RANK.AVG(Table2[[#This Row],[Sharpe Ratio Z-Score]],Table2[Sharpe Ratio Z-Score])</f>
        <v>357</v>
      </c>
      <c r="AV250">
        <f>(Table2[[#This Row],[Rank 1Y]]+Table2[[#This Row],[Rank 6M]]+Table2[[#This Row],[Rank Sharpe]])/3</f>
        <v>281.66666666666669</v>
      </c>
    </row>
    <row r="251" spans="1:48" x14ac:dyDescent="0.3">
      <c r="A251" t="s">
        <v>701</v>
      </c>
      <c r="B251" t="s">
        <v>702</v>
      </c>
      <c r="C251" t="s">
        <v>3121</v>
      </c>
      <c r="D251" t="s">
        <v>460</v>
      </c>
      <c r="E251">
        <v>24834.29652</v>
      </c>
      <c r="F251">
        <v>3543.1</v>
      </c>
      <c r="G251">
        <v>6.8986234823510602</v>
      </c>
      <c r="H251">
        <f>(Table2[[#This Row],[1Y Return vs Nifty]]-AVERAGE(Table2[1Y Return vs Nifty]))/_xlfn.STDEV.P(Table2[1Y Return vs Nifty])</f>
        <v>-0.29638223897574462</v>
      </c>
      <c r="I251">
        <v>2.2725078370064402</v>
      </c>
      <c r="J251">
        <f>(Table2[[#This Row],[1M Return vs Nifty]]-AVERAGE(Table2[1M Return vs Nifty]))/_xlfn.STDEV.P(Table2[1M Return vs Nifty])</f>
        <v>0.40696452721448018</v>
      </c>
      <c r="K251">
        <v>8.7283431380386496</v>
      </c>
      <c r="L251">
        <f>(Table2[[#This Row],[6M Return vs Nifty]]-AVERAGE(Table2[6M Return vs Nifty]))/_xlfn.STDEV.P(Table2[6M Return vs Nifty])</f>
        <v>0.200315179552121</v>
      </c>
      <c r="M251">
        <v>-2.18753690095128</v>
      </c>
      <c r="N251">
        <f>(Table2[[#This Row],[1W Return vs Nifty]]-AVERAGE(Table2[1W Return vs Nifty]))/_xlfn.STDEV.P(Table2[1W Return vs Nifty])</f>
        <v>0.50218367420841958</v>
      </c>
      <c r="O251">
        <v>3597.41</v>
      </c>
      <c r="P251">
        <v>3611.84317359022</v>
      </c>
      <c r="Q251">
        <v>3373.5787144074998</v>
      </c>
      <c r="R251">
        <v>41.7413043330967</v>
      </c>
      <c r="S251" s="1">
        <f>(Table2[[#This Row],[Close Price]]-Table2[[#This Row],[20D EMA]])/Table2[[#This Row],[20D EMA]]</f>
        <v>-1.5096972544135905E-2</v>
      </c>
      <c r="T251" s="1">
        <f>(Table2[[#This Row],[Close Price]]-Table2[[#This Row],[50D EMA]])/Table2[[#This Row],[50D EMA]]</f>
        <v>-1.9032712741480533E-2</v>
      </c>
      <c r="U251" s="1">
        <f>(Table2[[#This Row],[Close Price]]-Table2[[#This Row],[200D EMA]])/Table2[[#This Row],[200D EMA]]</f>
        <v>5.0249690297288083E-2</v>
      </c>
      <c r="V251">
        <v>0.446073599771175</v>
      </c>
      <c r="W251">
        <v>3430</v>
      </c>
      <c r="X251">
        <v>3600</v>
      </c>
      <c r="Y251">
        <v>3430</v>
      </c>
      <c r="Z251">
        <v>3673.15</v>
      </c>
      <c r="AA251">
        <v>3430</v>
      </c>
      <c r="AB251">
        <v>3720</v>
      </c>
      <c r="AC251" s="1">
        <f>(Table2[[#This Row],[Close Price]]/Table2[[#This Row],[Day Low]])-1</f>
        <v>3.2973760932944574E-2</v>
      </c>
      <c r="AD251" s="1">
        <f>(Table2[[#This Row],[Day High]]/Table2[[#This Row],[Close Price]])-1</f>
        <v>1.6059383026163498E-2</v>
      </c>
      <c r="AE251" s="1">
        <f>(Table2[[#This Row],[Close Price]]/Table2[[#This Row],[Current Week Low]])-1</f>
        <v>3.2973760932944574E-2</v>
      </c>
      <c r="AF251" s="1">
        <f>(Table2[[#This Row],[Current Week High]]/Table2[[#This Row],[Close Price]])-1</f>
        <v>3.6705145211820112E-2</v>
      </c>
      <c r="AG251" s="1">
        <f>(Table2[[#This Row],[Close Price]]/Table2[[#This Row],[Current Month Low]])-1</f>
        <v>3.2973760932944574E-2</v>
      </c>
      <c r="AH251" s="1">
        <f>(Table2[[#This Row],[Current Month High]]/Table2[[#This Row],[Close Price]])-1</f>
        <v>4.9928029127035645E-2</v>
      </c>
      <c r="AI251">
        <v>12.2886737602664</v>
      </c>
      <c r="AJ251">
        <v>38.302398657220301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-0.05</v>
      </c>
      <c r="AM251" t="s">
        <v>3155</v>
      </c>
      <c r="AN251">
        <v>-0.44</v>
      </c>
      <c r="AO251" t="s">
        <v>3155</v>
      </c>
      <c r="AP251">
        <v>0.110832925897051</v>
      </c>
      <c r="AQ251">
        <f>(Table2[[#This Row],[Sharpe Ratio]]-AVERAGE(Table2[Sharpe Ratio]))/_xlfn.STDEV.P(Table2[Sharpe Ratio])</f>
        <v>0.60259758436157318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402</v>
      </c>
      <c r="AT251">
        <f>_xlfn.RANK.AVG(Table2[[#This Row],[6M Return vs Nifty Z-Score]],Table2[6M Return vs Nifty Z-Score])</f>
        <v>257</v>
      </c>
      <c r="AU251">
        <f>_xlfn.RANK.AVG(Table2[[#This Row],[Sharpe Ratio Z-Score]],Table2[Sharpe Ratio Z-Score])</f>
        <v>187</v>
      </c>
      <c r="AV251">
        <f>(Table2[[#This Row],[Rank 1Y]]+Table2[[#This Row],[Rank 6M]]+Table2[[#This Row],[Rank Sharpe]])/3</f>
        <v>282</v>
      </c>
    </row>
    <row r="252" spans="1:48" x14ac:dyDescent="0.3">
      <c r="A252" t="s">
        <v>833</v>
      </c>
      <c r="B252" t="s">
        <v>834</v>
      </c>
      <c r="C252" t="s">
        <v>3123</v>
      </c>
      <c r="D252" t="s">
        <v>135</v>
      </c>
      <c r="E252">
        <v>18281.154688400002</v>
      </c>
      <c r="F252">
        <v>1611.4</v>
      </c>
      <c r="G252">
        <v>106.453490863624</v>
      </c>
      <c r="H252">
        <f>(Table2[[#This Row],[1Y Return vs Nifty]]-AVERAGE(Table2[1Y Return vs Nifty]))/_xlfn.STDEV.P(Table2[1Y Return vs Nifty])</f>
        <v>1.4054530764081714</v>
      </c>
      <c r="I252">
        <v>-13.0736472430359</v>
      </c>
      <c r="J252">
        <f>(Table2[[#This Row],[1M Return vs Nifty]]-AVERAGE(Table2[1M Return vs Nifty]))/_xlfn.STDEV.P(Table2[1M Return vs Nifty])</f>
        <v>-1.3584895456112307</v>
      </c>
      <c r="K252">
        <v>-12.935017151200499</v>
      </c>
      <c r="L252">
        <f>(Table2[[#This Row],[6M Return vs Nifty]]-AVERAGE(Table2[6M Return vs Nifty]))/_xlfn.STDEV.P(Table2[6M Return vs Nifty])</f>
        <v>-0.56477803150743944</v>
      </c>
      <c r="M252">
        <v>-7.7280807809485399</v>
      </c>
      <c r="N252">
        <f>(Table2[[#This Row],[1W Return vs Nifty]]-AVERAGE(Table2[1W Return vs Nifty]))/_xlfn.STDEV.P(Table2[1W Return vs Nifty])</f>
        <v>-0.60889970623659084</v>
      </c>
      <c r="O252">
        <v>1748.08</v>
      </c>
      <c r="P252">
        <v>1780.89616873522</v>
      </c>
      <c r="Q252">
        <v>1609.5223328771301</v>
      </c>
      <c r="R252">
        <v>22.963706618771099</v>
      </c>
      <c r="S252" s="1">
        <f>(Table2[[#This Row],[Close Price]]-Table2[[#This Row],[20D EMA]])/Table2[[#This Row],[20D EMA]]</f>
        <v>-7.8188641252116511E-2</v>
      </c>
      <c r="T252" s="1">
        <f>(Table2[[#This Row],[Close Price]]-Table2[[#This Row],[50D EMA]])/Table2[[#This Row],[50D EMA]]</f>
        <v>-9.5174649544894546E-2</v>
      </c>
      <c r="U252" s="1">
        <f>(Table2[[#This Row],[Close Price]]-Table2[[#This Row],[200D EMA]])/Table2[[#This Row],[200D EMA]]</f>
        <v>1.1665989868643342E-3</v>
      </c>
      <c r="V252">
        <v>0.640778861455503</v>
      </c>
      <c r="W252">
        <v>1600</v>
      </c>
      <c r="X252">
        <v>1677.75</v>
      </c>
      <c r="Y252">
        <v>1600</v>
      </c>
      <c r="Z252">
        <v>1759.85</v>
      </c>
      <c r="AA252">
        <v>1600</v>
      </c>
      <c r="AB252">
        <v>1941.9</v>
      </c>
      <c r="AC252" s="1">
        <f>(Table2[[#This Row],[Close Price]]/Table2[[#This Row],[Day Low]])-1</f>
        <v>7.125000000000048E-3</v>
      </c>
      <c r="AD252" s="1">
        <f>(Table2[[#This Row],[Day High]]/Table2[[#This Row],[Close Price]])-1</f>
        <v>4.1175375449919338E-2</v>
      </c>
      <c r="AE252" s="1">
        <f>(Table2[[#This Row],[Close Price]]/Table2[[#This Row],[Current Week Low]])-1</f>
        <v>7.125000000000048E-3</v>
      </c>
      <c r="AF252" s="1">
        <f>(Table2[[#This Row],[Current Week High]]/Table2[[#This Row],[Close Price]])-1</f>
        <v>9.2124860369864559E-2</v>
      </c>
      <c r="AG252" s="1">
        <f>(Table2[[#This Row],[Close Price]]/Table2[[#This Row],[Current Month Low]])-1</f>
        <v>7.125000000000048E-3</v>
      </c>
      <c r="AH252" s="1">
        <f>(Table2[[#This Row],[Current Month High]]/Table2[[#This Row],[Close Price]])-1</f>
        <v>0.20510115427578501</v>
      </c>
      <c r="AI252">
        <v>34.094787977658903</v>
      </c>
      <c r="AJ252">
        <v>144.79451868955101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-7.0000000000000007E-2</v>
      </c>
      <c r="AM252" t="s">
        <v>3155</v>
      </c>
      <c r="AN252">
        <v>-7.97</v>
      </c>
      <c r="AO252" t="s">
        <v>3155</v>
      </c>
      <c r="AP252">
        <v>8.2012219323731997E-2</v>
      </c>
      <c r="AQ252">
        <f>(Table2[[#This Row],[Sharpe Ratio]]-AVERAGE(Table2[Sharpe Ratio]))/_xlfn.STDEV.P(Table2[Sharpe Ratio])</f>
        <v>0.26284049735344794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61</v>
      </c>
      <c r="AT252">
        <f>_xlfn.RANK.AVG(Table2[[#This Row],[6M Return vs Nifty Z-Score]],Table2[6M Return vs Nifty Z-Score])</f>
        <v>513</v>
      </c>
      <c r="AU252">
        <f>_xlfn.RANK.AVG(Table2[[#This Row],[Sharpe Ratio Z-Score]],Table2[Sharpe Ratio Z-Score])</f>
        <v>276</v>
      </c>
      <c r="AV252">
        <f>(Table2[[#This Row],[Rank 1Y]]+Table2[[#This Row],[Rank 6M]]+Table2[[#This Row],[Rank Sharpe]])/3</f>
        <v>283.33333333333331</v>
      </c>
    </row>
    <row r="253" spans="1:48" x14ac:dyDescent="0.3">
      <c r="A253" t="s">
        <v>791</v>
      </c>
      <c r="B253" t="s">
        <v>792</v>
      </c>
      <c r="C253" t="s">
        <v>3123</v>
      </c>
      <c r="D253" t="s">
        <v>135</v>
      </c>
      <c r="E253">
        <v>19749.480173504999</v>
      </c>
      <c r="F253">
        <v>1405.55</v>
      </c>
      <c r="G253">
        <v>138.256998784015</v>
      </c>
      <c r="H253">
        <f>(Table2[[#This Row],[1Y Return vs Nifty]]-AVERAGE(Table2[1Y Return vs Nifty]))/_xlfn.STDEV.P(Table2[1Y Return vs Nifty])</f>
        <v>1.9491164286451783</v>
      </c>
      <c r="I253">
        <v>-4.3984530473909702</v>
      </c>
      <c r="J253">
        <f>(Table2[[#This Row],[1M Return vs Nifty]]-AVERAGE(Table2[1M Return vs Nifty]))/_xlfn.STDEV.P(Table2[1M Return vs Nifty])</f>
        <v>-0.36047689388367815</v>
      </c>
      <c r="K253">
        <v>7.1174766931765401</v>
      </c>
      <c r="L253">
        <f>(Table2[[#This Row],[6M Return vs Nifty]]-AVERAGE(Table2[6M Return vs Nifty]))/_xlfn.STDEV.P(Table2[6M Return vs Nifty])</f>
        <v>0.14342359096972312</v>
      </c>
      <c r="M253">
        <v>-4.32184473414104</v>
      </c>
      <c r="N253">
        <f>(Table2[[#This Row],[1W Return vs Nifty]]-AVERAGE(Table2[1W Return vs Nifty]))/_xlfn.STDEV.P(Table2[1W Return vs Nifty])</f>
        <v>7.4176241441382865E-2</v>
      </c>
      <c r="O253">
        <v>1492</v>
      </c>
      <c r="P253">
        <v>1492.29552545203</v>
      </c>
      <c r="Q253">
        <v>1288.7079570165499</v>
      </c>
      <c r="R253">
        <v>19.930460131601802</v>
      </c>
      <c r="S253" s="1">
        <f>(Table2[[#This Row],[Close Price]]-Table2[[#This Row],[20D EMA]])/Table2[[#This Row],[20D EMA]]</f>
        <v>-5.7942359249329792E-2</v>
      </c>
      <c r="T253" s="1">
        <f>(Table2[[#This Row],[Close Price]]-Table2[[#This Row],[50D EMA]])/Table2[[#This Row],[50D EMA]]</f>
        <v>-5.8128918818378172E-2</v>
      </c>
      <c r="U253" s="1">
        <f>(Table2[[#This Row],[Close Price]]-Table2[[#This Row],[200D EMA]])/Table2[[#This Row],[200D EMA]]</f>
        <v>9.066603674423461E-2</v>
      </c>
      <c r="V253">
        <v>0.57323345778824797</v>
      </c>
      <c r="W253">
        <v>1402</v>
      </c>
      <c r="X253">
        <v>1439.75</v>
      </c>
      <c r="Y253">
        <v>1401</v>
      </c>
      <c r="Z253">
        <v>1503.95</v>
      </c>
      <c r="AA253">
        <v>1401</v>
      </c>
      <c r="AB253">
        <v>1617.85</v>
      </c>
      <c r="AC253" s="1">
        <f>(Table2[[#This Row],[Close Price]]/Table2[[#This Row],[Day Low]])-1</f>
        <v>2.5320970042794766E-3</v>
      </c>
      <c r="AD253" s="1">
        <f>(Table2[[#This Row],[Day High]]/Table2[[#This Row],[Close Price]])-1</f>
        <v>2.4332111984632476E-2</v>
      </c>
      <c r="AE253" s="1">
        <f>(Table2[[#This Row],[Close Price]]/Table2[[#This Row],[Current Week Low]])-1</f>
        <v>3.2476802284082673E-3</v>
      </c>
      <c r="AF253" s="1">
        <f>(Table2[[#This Row],[Current Week High]]/Table2[[#This Row],[Close Price]])-1</f>
        <v>7.0008181850521156E-2</v>
      </c>
      <c r="AG253" s="1">
        <f>(Table2[[#This Row],[Close Price]]/Table2[[#This Row],[Current Month Low]])-1</f>
        <v>3.2476802284082673E-3</v>
      </c>
      <c r="AH253" s="1">
        <f>(Table2[[#This Row],[Current Month High]]/Table2[[#This Row],[Close Price]])-1</f>
        <v>0.15104407527302466</v>
      </c>
      <c r="AI253">
        <v>17.178328768097899</v>
      </c>
      <c r="AJ253">
        <v>173.986354775828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0.02</v>
      </c>
      <c r="AM253" t="s">
        <v>3156</v>
      </c>
      <c r="AN253">
        <v>-8.27</v>
      </c>
      <c r="AO253" t="s">
        <v>3155</v>
      </c>
      <c r="AQ253">
        <f>(Table2[[#This Row],[Sharpe Ratio]]-AVERAGE(Table2[Sharpe Ratio]))/_xlfn.STDEV.P(Table2[Sharpe Ratio])</f>
        <v>-0.70397246629187049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38</v>
      </c>
      <c r="AT253">
        <f>_xlfn.RANK.AVG(Table2[[#This Row],[6M Return vs Nifty Z-Score]],Table2[6M Return vs Nifty Z-Score])</f>
        <v>282</v>
      </c>
      <c r="AU253">
        <f>_xlfn.RANK.AVG(Table2[[#This Row],[Sharpe Ratio Z-Score]],Table2[Sharpe Ratio Z-Score])</f>
        <v>532.5</v>
      </c>
      <c r="AV253">
        <f>(Table2[[#This Row],[Rank 1Y]]+Table2[[#This Row],[Rank 6M]]+Table2[[#This Row],[Rank Sharpe]])/3</f>
        <v>284.16666666666669</v>
      </c>
    </row>
    <row r="254" spans="1:48" x14ac:dyDescent="0.3">
      <c r="A254" t="s">
        <v>942</v>
      </c>
      <c r="B254" t="s">
        <v>943</v>
      </c>
      <c r="C254" t="s">
        <v>3121</v>
      </c>
      <c r="D254" t="s">
        <v>944</v>
      </c>
      <c r="E254">
        <v>15097.524872399999</v>
      </c>
      <c r="F254">
        <v>1268.5999999999999</v>
      </c>
      <c r="G254">
        <v>53.939446288878301</v>
      </c>
      <c r="H254">
        <f>(Table2[[#This Row],[1Y Return vs Nifty]]-AVERAGE(Table2[1Y Return vs Nifty]))/_xlfn.STDEV.P(Table2[1Y Return vs Nifty])</f>
        <v>0.50775457143523817</v>
      </c>
      <c r="I254">
        <v>-5.1810198080135699</v>
      </c>
      <c r="J254">
        <f>(Table2[[#This Row],[1M Return vs Nifty]]-AVERAGE(Table2[1M Return vs Nifty]))/_xlfn.STDEV.P(Table2[1M Return vs Nifty])</f>
        <v>-0.45050502585505009</v>
      </c>
      <c r="K254">
        <v>-26.486751983901801</v>
      </c>
      <c r="L254">
        <f>(Table2[[#This Row],[6M Return vs Nifty]]-AVERAGE(Table2[6M Return vs Nifty]))/_xlfn.STDEV.P(Table2[6M Return vs Nifty])</f>
        <v>-1.0433898525797876</v>
      </c>
      <c r="M254">
        <v>-9.0506984890817694</v>
      </c>
      <c r="N254">
        <f>(Table2[[#This Row],[1W Return vs Nifty]]-AVERAGE(Table2[1W Return vs Nifty]))/_xlfn.STDEV.P(Table2[1W Return vs Nifty])</f>
        <v>-0.87413333420125705</v>
      </c>
      <c r="O254">
        <v>1340.31</v>
      </c>
      <c r="P254">
        <v>1344.2023188719099</v>
      </c>
      <c r="Q254">
        <v>1258.0782827375001</v>
      </c>
      <c r="R254">
        <v>30.584681682604</v>
      </c>
      <c r="S254" s="1">
        <f>(Table2[[#This Row],[Close Price]]-Table2[[#This Row],[20D EMA]])/Table2[[#This Row],[20D EMA]]</f>
        <v>-5.3502547918018992E-2</v>
      </c>
      <c r="T254" s="1">
        <f>(Table2[[#This Row],[Close Price]]-Table2[[#This Row],[50D EMA]])/Table2[[#This Row],[50D EMA]]</f>
        <v>-5.6243258779197385E-2</v>
      </c>
      <c r="U254" s="1">
        <f>(Table2[[#This Row],[Close Price]]-Table2[[#This Row],[200D EMA]])/Table2[[#This Row],[200D EMA]]</f>
        <v>8.3633247683166448E-3</v>
      </c>
      <c r="V254">
        <v>0.95001574981732295</v>
      </c>
      <c r="W254">
        <v>1263.5999999999999</v>
      </c>
      <c r="X254">
        <v>1287.9000000000001</v>
      </c>
      <c r="Y254">
        <v>1241.3499999999999</v>
      </c>
      <c r="Z254">
        <v>1418</v>
      </c>
      <c r="AA254">
        <v>1241.3499999999999</v>
      </c>
      <c r="AB254">
        <v>1437.05</v>
      </c>
      <c r="AC254" s="1">
        <f>(Table2[[#This Row],[Close Price]]/Table2[[#This Row],[Day Low]])-1</f>
        <v>3.9569484013928236E-3</v>
      </c>
      <c r="AD254" s="1">
        <f>(Table2[[#This Row],[Day High]]/Table2[[#This Row],[Close Price]])-1</f>
        <v>1.5213621314835502E-2</v>
      </c>
      <c r="AE254" s="1">
        <f>(Table2[[#This Row],[Close Price]]/Table2[[#This Row],[Current Week Low]])-1</f>
        <v>2.1951907197808929E-2</v>
      </c>
      <c r="AF254" s="1">
        <f>(Table2[[#This Row],[Current Week High]]/Table2[[#This Row],[Close Price]])-1</f>
        <v>0.11776761784644507</v>
      </c>
      <c r="AG254" s="1">
        <f>(Table2[[#This Row],[Close Price]]/Table2[[#This Row],[Current Month Low]])-1</f>
        <v>2.1951907197808929E-2</v>
      </c>
      <c r="AH254" s="1">
        <f>(Table2[[#This Row],[Current Month High]]/Table2[[#This Row],[Close Price]])-1</f>
        <v>0.1327841715276683</v>
      </c>
      <c r="AI254">
        <v>33.611855588838097</v>
      </c>
      <c r="AJ254">
        <v>93.001673512855604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0.02</v>
      </c>
      <c r="AM254" t="s">
        <v>3156</v>
      </c>
      <c r="AN254">
        <v>-1.28</v>
      </c>
      <c r="AO254" t="s">
        <v>3155</v>
      </c>
      <c r="AP254">
        <v>0.18877981997104201</v>
      </c>
      <c r="AQ254">
        <f>(Table2[[#This Row],[Sharpe Ratio]]-AVERAGE(Table2[Sharpe Ratio]))/_xlfn.STDEV.P(Table2[Sharpe Ratio])</f>
        <v>1.5214858706198613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165</v>
      </c>
      <c r="AT254">
        <f>_xlfn.RANK.AVG(Table2[[#This Row],[6M Return vs Nifty Z-Score]],Table2[6M Return vs Nifty Z-Score])</f>
        <v>649</v>
      </c>
      <c r="AU254">
        <f>_xlfn.RANK.AVG(Table2[[#This Row],[Sharpe Ratio Z-Score]],Table2[Sharpe Ratio Z-Score])</f>
        <v>45</v>
      </c>
      <c r="AV254">
        <f>(Table2[[#This Row],[Rank 1Y]]+Table2[[#This Row],[Rank 6M]]+Table2[[#This Row],[Rank Sharpe]])/3</f>
        <v>286.33333333333331</v>
      </c>
    </row>
    <row r="255" spans="1:48" x14ac:dyDescent="0.3">
      <c r="A255" t="s">
        <v>1512</v>
      </c>
      <c r="B255" t="s">
        <v>1513</v>
      </c>
      <c r="C255" t="s">
        <v>3124</v>
      </c>
      <c r="D255" t="s">
        <v>418</v>
      </c>
      <c r="E255">
        <v>6486.5454319800001</v>
      </c>
      <c r="F255">
        <v>1438.95</v>
      </c>
      <c r="G255">
        <v>50.201196298207499</v>
      </c>
      <c r="H255">
        <f>(Table2[[#This Row],[1Y Return vs Nifty]]-AVERAGE(Table2[1Y Return vs Nifty]))/_xlfn.STDEV.P(Table2[1Y Return vs Nifty])</f>
        <v>0.44385125842601514</v>
      </c>
      <c r="I255">
        <v>1.8434590474781201</v>
      </c>
      <c r="J255">
        <f>(Table2[[#This Row],[1M Return vs Nifty]]-AVERAGE(Table2[1M Return vs Nifty]))/_xlfn.STDEV.P(Table2[1M Return vs Nifty])</f>
        <v>0.35760584883784907</v>
      </c>
      <c r="K255">
        <v>-2.3134900612322502</v>
      </c>
      <c r="L255">
        <f>(Table2[[#This Row],[6M Return vs Nifty]]-AVERAGE(Table2[6M Return vs Nifty]))/_xlfn.STDEV.P(Table2[6M Return vs Nifty])</f>
        <v>-0.18965348207839378</v>
      </c>
      <c r="M255">
        <v>-6.4703766148125696</v>
      </c>
      <c r="N255">
        <f>(Table2[[#This Row],[1W Return vs Nifty]]-AVERAGE(Table2[1W Return vs Nifty]))/_xlfn.STDEV.P(Table2[1W Return vs Nifty])</f>
        <v>-0.35668363742155285</v>
      </c>
      <c r="O255">
        <v>1506.2</v>
      </c>
      <c r="P255">
        <v>1565.0489190871499</v>
      </c>
      <c r="Q255">
        <v>1416.8533662759901</v>
      </c>
      <c r="R255">
        <v>33.257439344748697</v>
      </c>
      <c r="S255" s="1">
        <f>(Table2[[#This Row],[Close Price]]-Table2[[#This Row],[20D EMA]])/Table2[[#This Row],[20D EMA]]</f>
        <v>-4.4648785021909443E-2</v>
      </c>
      <c r="T255" s="1">
        <f>(Table2[[#This Row],[Close Price]]-Table2[[#This Row],[50D EMA]])/Table2[[#This Row],[50D EMA]]</f>
        <v>-8.0571870661205844E-2</v>
      </c>
      <c r="U255" s="1">
        <f>(Table2[[#This Row],[Close Price]]-Table2[[#This Row],[200D EMA]])/Table2[[#This Row],[200D EMA]]</f>
        <v>1.5595568497033686E-2</v>
      </c>
      <c r="V255">
        <v>0.38630749786654001</v>
      </c>
      <c r="W255">
        <v>1420</v>
      </c>
      <c r="X255">
        <v>1455.9</v>
      </c>
      <c r="Y255">
        <v>1402</v>
      </c>
      <c r="Z255">
        <v>1508.65</v>
      </c>
      <c r="AA255">
        <v>1402</v>
      </c>
      <c r="AB255">
        <v>1580</v>
      </c>
      <c r="AC255" s="1">
        <f>(Table2[[#This Row],[Close Price]]/Table2[[#This Row],[Day Low]])-1</f>
        <v>1.3345070422535299E-2</v>
      </c>
      <c r="AD255" s="1">
        <f>(Table2[[#This Row],[Day High]]/Table2[[#This Row],[Close Price]])-1</f>
        <v>1.1779422495569625E-2</v>
      </c>
      <c r="AE255" s="1">
        <f>(Table2[[#This Row],[Close Price]]/Table2[[#This Row],[Current Week Low]])-1</f>
        <v>2.6355206847360924E-2</v>
      </c>
      <c r="AF255" s="1">
        <f>(Table2[[#This Row],[Current Week High]]/Table2[[#This Row],[Close Price]])-1</f>
        <v>4.8438097223669985E-2</v>
      </c>
      <c r="AG255" s="1">
        <f>(Table2[[#This Row],[Close Price]]/Table2[[#This Row],[Current Month Low]])-1</f>
        <v>2.6355206847360924E-2</v>
      </c>
      <c r="AH255" s="1">
        <f>(Table2[[#This Row],[Current Month High]]/Table2[[#This Row],[Close Price]])-1</f>
        <v>9.8022863893811429E-2</v>
      </c>
      <c r="AI255">
        <v>33.833698182702598</v>
      </c>
      <c r="AJ255">
        <v>88.196442584357797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-0.16</v>
      </c>
      <c r="AM255" t="s">
        <v>3155</v>
      </c>
      <c r="AN255">
        <v>-2.7</v>
      </c>
      <c r="AO255" t="s">
        <v>3155</v>
      </c>
      <c r="AP255">
        <v>7.5412334536197001E-2</v>
      </c>
      <c r="AQ255">
        <f>(Table2[[#This Row],[Sharpe Ratio]]-AVERAGE(Table2[Sharpe Ratio]))/_xlfn.STDEV.P(Table2[Sharpe Ratio])</f>
        <v>0.18503679659067729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182</v>
      </c>
      <c r="AT255">
        <f>_xlfn.RANK.AVG(Table2[[#This Row],[6M Return vs Nifty Z-Score]],Table2[6M Return vs Nifty Z-Score])</f>
        <v>388</v>
      </c>
      <c r="AU255">
        <f>_xlfn.RANK.AVG(Table2[[#This Row],[Sharpe Ratio Z-Score]],Table2[Sharpe Ratio Z-Score])</f>
        <v>293</v>
      </c>
      <c r="AV255">
        <f>(Table2[[#This Row],[Rank 1Y]]+Table2[[#This Row],[Rank 6M]]+Table2[[#This Row],[Rank Sharpe]])/3</f>
        <v>287.66666666666669</v>
      </c>
    </row>
    <row r="256" spans="1:48" x14ac:dyDescent="0.3">
      <c r="A256" t="s">
        <v>169</v>
      </c>
      <c r="B256" t="s">
        <v>170</v>
      </c>
      <c r="C256" t="s">
        <v>3114</v>
      </c>
      <c r="D256" t="s">
        <v>171</v>
      </c>
      <c r="E256">
        <v>152290.03294569999</v>
      </c>
      <c r="F256">
        <v>5736.65</v>
      </c>
      <c r="G256">
        <v>40.0545824045155</v>
      </c>
      <c r="H256">
        <f>(Table2[[#This Row],[1Y Return vs Nifty]]-AVERAGE(Table2[1Y Return vs Nifty]))/_xlfn.STDEV.P(Table2[1Y Return vs Nifty])</f>
        <v>0.27040051402676774</v>
      </c>
      <c r="I256">
        <v>12.2039914587711</v>
      </c>
      <c r="J256">
        <f>(Table2[[#This Row],[1M Return vs Nifty]]-AVERAGE(Table2[1M Return vs Nifty]))/_xlfn.STDEV.P(Table2[1M Return vs Nifty])</f>
        <v>1.5495033662783875</v>
      </c>
      <c r="K256">
        <v>41.5039945741824</v>
      </c>
      <c r="L256">
        <f>(Table2[[#This Row],[6M Return vs Nifty]]-AVERAGE(Table2[6M Return vs Nifty]))/_xlfn.STDEV.P(Table2[6M Return vs Nifty])</f>
        <v>1.3578654426248513</v>
      </c>
      <c r="M256">
        <v>-5.1941736779507099</v>
      </c>
      <c r="N256">
        <f>(Table2[[#This Row],[1W Return vs Nifty]]-AVERAGE(Table2[1W Return vs Nifty]))/_xlfn.STDEV.P(Table2[1W Return vs Nifty])</f>
        <v>-0.10075788285050039</v>
      </c>
      <c r="O256">
        <v>5774.3</v>
      </c>
      <c r="P256">
        <v>5461.0487042805598</v>
      </c>
      <c r="Q256">
        <v>4619.6242299793803</v>
      </c>
      <c r="R256">
        <v>40.013358235258799</v>
      </c>
      <c r="S256" s="1">
        <f>(Table2[[#This Row],[Close Price]]-Table2[[#This Row],[20D EMA]])/Table2[[#This Row],[20D EMA]]</f>
        <v>-6.5202708553418675E-3</v>
      </c>
      <c r="T256" s="1">
        <f>(Table2[[#This Row],[Close Price]]-Table2[[#This Row],[50D EMA]])/Table2[[#This Row],[50D EMA]]</f>
        <v>5.0466734622493646E-2</v>
      </c>
      <c r="U256" s="1">
        <f>(Table2[[#This Row],[Close Price]]-Table2[[#This Row],[200D EMA]])/Table2[[#This Row],[200D EMA]]</f>
        <v>0.24180013663700201</v>
      </c>
      <c r="V256">
        <v>0.86450236281427595</v>
      </c>
      <c r="W256">
        <v>5692.25</v>
      </c>
      <c r="X256">
        <v>5771.3</v>
      </c>
      <c r="Y256">
        <v>5692.25</v>
      </c>
      <c r="Z256">
        <v>6108.4</v>
      </c>
      <c r="AA256">
        <v>5241.7</v>
      </c>
      <c r="AB256">
        <v>6275.85</v>
      </c>
      <c r="AC256" s="1">
        <f>(Table2[[#This Row],[Close Price]]/Table2[[#This Row],[Day Low]])-1</f>
        <v>7.8000790548551358E-3</v>
      </c>
      <c r="AD256" s="1">
        <f>(Table2[[#This Row],[Day High]]/Table2[[#This Row],[Close Price]])-1</f>
        <v>6.0401105174623382E-3</v>
      </c>
      <c r="AE256" s="1">
        <f>(Table2[[#This Row],[Close Price]]/Table2[[#This Row],[Current Week Low]])-1</f>
        <v>7.8000790548551358E-3</v>
      </c>
      <c r="AF256" s="1">
        <f>(Table2[[#This Row],[Current Week High]]/Table2[[#This Row],[Close Price]])-1</f>
        <v>6.4802628711878807E-2</v>
      </c>
      <c r="AG256" s="1">
        <f>(Table2[[#This Row],[Close Price]]/Table2[[#This Row],[Current Month Low]])-1</f>
        <v>9.4425472652002185E-2</v>
      </c>
      <c r="AH256" s="1">
        <f>(Table2[[#This Row],[Current Month High]]/Table2[[#This Row],[Close Price]])-1</f>
        <v>9.3992138268850445E-2</v>
      </c>
      <c r="AI256">
        <v>9.39921382688504</v>
      </c>
      <c r="AJ256">
        <v>74.085819197038106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0.14000000000000001</v>
      </c>
      <c r="AM256" t="s">
        <v>3156</v>
      </c>
      <c r="AN256">
        <v>3.42</v>
      </c>
      <c r="AO256" t="s">
        <v>3156</v>
      </c>
      <c r="AP256">
        <v>-1.1714042433251E-2</v>
      </c>
      <c r="AQ256">
        <f>(Table2[[#This Row],[Sharpe Ratio]]-AVERAGE(Table2[Sharpe Ratio]))/_xlfn.STDEV.P(Table2[Sharpe Ratio])</f>
        <v>-0.84206515753405464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2.2349462825454514</v>
      </c>
      <c r="AS256">
        <f>_xlfn.RANK.AVG(Table2[[#This Row],[1Y Return vs Nifty Z-Score]],Table2[1Y Return vs Nifty Z-Score])</f>
        <v>223</v>
      </c>
      <c r="AT256">
        <f>_xlfn.RANK.AVG(Table2[[#This Row],[6M Return vs Nifty Z-Score]],Table2[6M Return vs Nifty Z-Score])</f>
        <v>62</v>
      </c>
      <c r="AU256">
        <f>_xlfn.RANK.AVG(Table2[[#This Row],[Sharpe Ratio Z-Score]],Table2[Sharpe Ratio Z-Score])</f>
        <v>582</v>
      </c>
      <c r="AV256">
        <f>(Table2[[#This Row],[Rank 1Y]]+Table2[[#This Row],[Rank 6M]]+Table2[[#This Row],[Rank Sharpe]])/3</f>
        <v>289</v>
      </c>
    </row>
    <row r="257" spans="1:48" x14ac:dyDescent="0.3">
      <c r="A257" t="s">
        <v>468</v>
      </c>
      <c r="B257" t="s">
        <v>469</v>
      </c>
      <c r="C257" t="s">
        <v>3110</v>
      </c>
      <c r="D257" t="s">
        <v>24</v>
      </c>
      <c r="E257">
        <v>46320.083566064</v>
      </c>
      <c r="F257">
        <v>188.86</v>
      </c>
      <c r="G257">
        <v>6.5992228237064197</v>
      </c>
      <c r="H257">
        <f>(Table2[[#This Row],[1Y Return vs Nifty]]-AVERAGE(Table2[1Y Return vs Nifty]))/_xlfn.STDEV.P(Table2[1Y Return vs Nifty])</f>
        <v>-0.30150032740008315</v>
      </c>
      <c r="I257">
        <v>6.5429181493461304</v>
      </c>
      <c r="J257">
        <f>(Table2[[#This Row],[1M Return vs Nifty]]-AVERAGE(Table2[1M Return vs Nifty]))/_xlfn.STDEV.P(Table2[1M Return vs Nifty])</f>
        <v>0.89824154345953044</v>
      </c>
      <c r="K257">
        <v>14.041505690610499</v>
      </c>
      <c r="L257">
        <f>(Table2[[#This Row],[6M Return vs Nifty]]-AVERAGE(Table2[6M Return vs Nifty]))/_xlfn.STDEV.P(Table2[6M Return vs Nifty])</f>
        <v>0.38796218093850554</v>
      </c>
      <c r="M257">
        <v>-1.8442327656178901</v>
      </c>
      <c r="N257">
        <f>(Table2[[#This Row],[1W Return vs Nifty]]-AVERAGE(Table2[1W Return vs Nifty]))/_xlfn.STDEV.P(Table2[1W Return vs Nifty])</f>
        <v>0.57102881422870999</v>
      </c>
      <c r="O257">
        <v>191.24</v>
      </c>
      <c r="P257">
        <v>190.69591570782299</v>
      </c>
      <c r="Q257">
        <v>175.170170814861</v>
      </c>
      <c r="R257">
        <v>41.509552238788203</v>
      </c>
      <c r="S257" s="1">
        <f>(Table2[[#This Row],[Close Price]]-Table2[[#This Row],[20D EMA]])/Table2[[#This Row],[20D EMA]]</f>
        <v>-1.2445095168374793E-2</v>
      </c>
      <c r="T257" s="1">
        <f>(Table2[[#This Row],[Close Price]]-Table2[[#This Row],[50D EMA]])/Table2[[#This Row],[50D EMA]]</f>
        <v>-9.627451647343601E-3</v>
      </c>
      <c r="U257" s="1">
        <f>(Table2[[#This Row],[Close Price]]-Table2[[#This Row],[200D EMA]])/Table2[[#This Row],[200D EMA]]</f>
        <v>7.8151600363556922E-2</v>
      </c>
      <c r="V257">
        <v>0.76019968743784405</v>
      </c>
      <c r="W257">
        <v>186.41</v>
      </c>
      <c r="X257">
        <v>190.99</v>
      </c>
      <c r="Y257">
        <v>186.41</v>
      </c>
      <c r="Z257">
        <v>197.25</v>
      </c>
      <c r="AA257">
        <v>182.35</v>
      </c>
      <c r="AB257">
        <v>200.1</v>
      </c>
      <c r="AC257" s="1">
        <f>(Table2[[#This Row],[Close Price]]/Table2[[#This Row],[Day Low]])-1</f>
        <v>1.3143071723620059E-2</v>
      </c>
      <c r="AD257" s="1">
        <f>(Table2[[#This Row],[Day High]]/Table2[[#This Row],[Close Price]])-1</f>
        <v>1.1278195488721776E-2</v>
      </c>
      <c r="AE257" s="1">
        <f>(Table2[[#This Row],[Close Price]]/Table2[[#This Row],[Current Week Low]])-1</f>
        <v>1.3143071723620059E-2</v>
      </c>
      <c r="AF257" s="1">
        <f>(Table2[[#This Row],[Current Week High]]/Table2[[#This Row],[Close Price]])-1</f>
        <v>4.4424441385152891E-2</v>
      </c>
      <c r="AG257" s="1">
        <f>(Table2[[#This Row],[Close Price]]/Table2[[#This Row],[Current Month Low]])-1</f>
        <v>3.5700575815739155E-2</v>
      </c>
      <c r="AH257" s="1">
        <f>(Table2[[#This Row],[Current Month High]]/Table2[[#This Row],[Close Price]])-1</f>
        <v>5.9514984644710278E-2</v>
      </c>
      <c r="AI257">
        <v>9.3879063856825198</v>
      </c>
      <c r="AJ257">
        <v>37.602914389799601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-0.05</v>
      </c>
      <c r="AM257" t="s">
        <v>3155</v>
      </c>
      <c r="AN257">
        <v>0.59</v>
      </c>
      <c r="AO257" t="s">
        <v>3156</v>
      </c>
      <c r="AP257">
        <v>8.8386059276678003E-2</v>
      </c>
      <c r="AQ257">
        <f>(Table2[[#This Row],[Sharpe Ratio]]-AVERAGE(Table2[Sharpe Ratio]))/_xlfn.STDEV.P(Table2[Sharpe Ratio])</f>
        <v>0.33797943573998018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1.8937116469666431</v>
      </c>
      <c r="AS257">
        <f>_xlfn.RANK.AVG(Table2[[#This Row],[1Y Return vs Nifty Z-Score]],Table2[1Y Return vs Nifty Z-Score])</f>
        <v>406</v>
      </c>
      <c r="AT257">
        <f>_xlfn.RANK.AVG(Table2[[#This Row],[6M Return vs Nifty Z-Score]],Table2[6M Return vs Nifty Z-Score])</f>
        <v>208</v>
      </c>
      <c r="AU257">
        <f>_xlfn.RANK.AVG(Table2[[#This Row],[Sharpe Ratio Z-Score]],Table2[Sharpe Ratio Z-Score])</f>
        <v>253</v>
      </c>
      <c r="AV257">
        <f>(Table2[[#This Row],[Rank 1Y]]+Table2[[#This Row],[Rank 6M]]+Table2[[#This Row],[Rank Sharpe]])/3</f>
        <v>289</v>
      </c>
    </row>
    <row r="258" spans="1:48" x14ac:dyDescent="0.3">
      <c r="A258" t="s">
        <v>1975</v>
      </c>
      <c r="B258" t="s">
        <v>1976</v>
      </c>
      <c r="C258" t="s">
        <v>3124</v>
      </c>
      <c r="D258" t="s">
        <v>277</v>
      </c>
      <c r="E258">
        <v>3334.4545055399999</v>
      </c>
      <c r="F258">
        <v>133.99</v>
      </c>
      <c r="G258">
        <v>28.989631794296699</v>
      </c>
      <c r="H258">
        <f>(Table2[[#This Row],[1Y Return vs Nifty]]-AVERAGE(Table2[1Y Return vs Nifty]))/_xlfn.STDEV.P(Table2[1Y Return vs Nifty])</f>
        <v>8.1251312116511556E-2</v>
      </c>
      <c r="I258">
        <v>-9.8454327739317709</v>
      </c>
      <c r="J258">
        <f>(Table2[[#This Row],[1M Return vs Nifty]]-AVERAGE(Table2[1M Return vs Nifty]))/_xlfn.STDEV.P(Table2[1M Return vs Nifty])</f>
        <v>-0.98710893902224461</v>
      </c>
      <c r="K258">
        <v>21.426243450013899</v>
      </c>
      <c r="L258">
        <f>(Table2[[#This Row],[6M Return vs Nifty]]-AVERAGE(Table2[6M Return vs Nifty]))/_xlfn.STDEV.P(Table2[6M Return vs Nifty])</f>
        <v>0.64877179910200278</v>
      </c>
      <c r="M258">
        <v>-12.0685038721045</v>
      </c>
      <c r="N258">
        <f>(Table2[[#This Row],[1W Return vs Nifty]]-AVERAGE(Table2[1W Return vs Nifty]))/_xlfn.STDEV.P(Table2[1W Return vs Nifty])</f>
        <v>-1.47931460866049</v>
      </c>
      <c r="O258">
        <v>149.51</v>
      </c>
      <c r="P258">
        <v>150.55121153657601</v>
      </c>
      <c r="Q258">
        <v>128.24315836749</v>
      </c>
      <c r="R258">
        <v>26.918673021513499</v>
      </c>
      <c r="S258" s="1">
        <f>(Table2[[#This Row],[Close Price]]-Table2[[#This Row],[20D EMA]])/Table2[[#This Row],[20D EMA]]</f>
        <v>-0.10380576550063529</v>
      </c>
      <c r="T258" s="1">
        <f>(Table2[[#This Row],[Close Price]]-Table2[[#This Row],[50D EMA]])/Table2[[#This Row],[50D EMA]]</f>
        <v>-0.11000384100231897</v>
      </c>
      <c r="U258" s="1">
        <f>(Table2[[#This Row],[Close Price]]-Table2[[#This Row],[200D EMA]])/Table2[[#This Row],[200D EMA]]</f>
        <v>4.4812071892693282E-2</v>
      </c>
      <c r="V258">
        <v>0.88033446326458997</v>
      </c>
      <c r="W258">
        <v>133.16999999999999</v>
      </c>
      <c r="X258">
        <v>142.79</v>
      </c>
      <c r="Y258">
        <v>133.16999999999999</v>
      </c>
      <c r="Z258">
        <v>155.99</v>
      </c>
      <c r="AA258">
        <v>133.16999999999999</v>
      </c>
      <c r="AB258">
        <v>163.9</v>
      </c>
      <c r="AC258" s="1">
        <f>(Table2[[#This Row],[Close Price]]/Table2[[#This Row],[Day Low]])-1</f>
        <v>6.157542990163023E-3</v>
      </c>
      <c r="AD258" s="1">
        <f>(Table2[[#This Row],[Day High]]/Table2[[#This Row],[Close Price]])-1</f>
        <v>6.5676543025598777E-2</v>
      </c>
      <c r="AE258" s="1">
        <f>(Table2[[#This Row],[Close Price]]/Table2[[#This Row],[Current Week Low]])-1</f>
        <v>6.157542990163023E-3</v>
      </c>
      <c r="AF258" s="1">
        <f>(Table2[[#This Row],[Current Week High]]/Table2[[#This Row],[Close Price]])-1</f>
        <v>0.16419135756399728</v>
      </c>
      <c r="AG258" s="1">
        <f>(Table2[[#This Row],[Close Price]]/Table2[[#This Row],[Current Month Low]])-1</f>
        <v>6.157542990163023E-3</v>
      </c>
      <c r="AH258" s="1">
        <f>(Table2[[#This Row],[Current Month High]]/Table2[[#This Row],[Close Price]])-1</f>
        <v>0.22322561385177986</v>
      </c>
      <c r="AI258">
        <v>32.099410403761397</v>
      </c>
      <c r="AJ258">
        <v>64.203431372549005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0.01</v>
      </c>
      <c r="AM258" t="s">
        <v>3156</v>
      </c>
      <c r="AN258">
        <v>-8.56</v>
      </c>
      <c r="AO258" t="s">
        <v>3155</v>
      </c>
      <c r="AP258">
        <v>1.9378803313166999E-2</v>
      </c>
      <c r="AQ258">
        <f>(Table2[[#This Row],[Sharpe Ratio]]-AVERAGE(Table2[Sharpe Ratio]))/_xlfn.STDEV.P(Table2[Sharpe Ratio])</f>
        <v>-0.47552262774834592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267</v>
      </c>
      <c r="AT258">
        <f>_xlfn.RANK.AVG(Table2[[#This Row],[6M Return vs Nifty Z-Score]],Table2[6M Return vs Nifty Z-Score])</f>
        <v>140</v>
      </c>
      <c r="AU258">
        <f>_xlfn.RANK.AVG(Table2[[#This Row],[Sharpe Ratio Z-Score]],Table2[Sharpe Ratio Z-Score])</f>
        <v>463</v>
      </c>
      <c r="AV258">
        <f>(Table2[[#This Row],[Rank 1Y]]+Table2[[#This Row],[Rank 6M]]+Table2[[#This Row],[Rank Sharpe]])/3</f>
        <v>290</v>
      </c>
    </row>
    <row r="259" spans="1:48" x14ac:dyDescent="0.3">
      <c r="A259" t="s">
        <v>765</v>
      </c>
      <c r="B259" t="s">
        <v>766</v>
      </c>
      <c r="C259" t="s">
        <v>3109</v>
      </c>
      <c r="D259" t="s">
        <v>767</v>
      </c>
      <c r="E259">
        <v>20692.841355799999</v>
      </c>
      <c r="F259">
        <v>1474.3</v>
      </c>
      <c r="G259">
        <v>17.2927276424345</v>
      </c>
      <c r="H259">
        <f>(Table2[[#This Row],[1Y Return vs Nifty]]-AVERAGE(Table2[1Y Return vs Nifty]))/_xlfn.STDEV.P(Table2[1Y Return vs Nifty])</f>
        <v>-0.11870078555505201</v>
      </c>
      <c r="I259">
        <v>1.1881596715107401</v>
      </c>
      <c r="J259">
        <f>(Table2[[#This Row],[1M Return vs Nifty]]-AVERAGE(Table2[1M Return vs Nifty]))/_xlfn.STDEV.P(Table2[1M Return vs Nifty])</f>
        <v>0.28221882543116483</v>
      </c>
      <c r="K259">
        <v>28.204452119181902</v>
      </c>
      <c r="L259">
        <f>(Table2[[#This Row],[6M Return vs Nifty]]-AVERAGE(Table2[6M Return vs Nifty]))/_xlfn.STDEV.P(Table2[6M Return vs Nifty])</f>
        <v>0.88816039656264334</v>
      </c>
      <c r="M259">
        <v>-4.4333430220887298</v>
      </c>
      <c r="N259">
        <f>(Table2[[#This Row],[1W Return vs Nifty]]-AVERAGE(Table2[1W Return vs Nifty]))/_xlfn.STDEV.P(Table2[1W Return vs Nifty])</f>
        <v>5.1816722706407761E-2</v>
      </c>
      <c r="O259">
        <v>1548.95</v>
      </c>
      <c r="P259">
        <v>1541.9368484271799</v>
      </c>
      <c r="Q259">
        <v>1360.3202248929499</v>
      </c>
      <c r="R259">
        <v>29.138408196623399</v>
      </c>
      <c r="S259" s="1">
        <f>(Table2[[#This Row],[Close Price]]-Table2[[#This Row],[20D EMA]])/Table2[[#This Row],[20D EMA]]</f>
        <v>-4.8193937828851861E-2</v>
      </c>
      <c r="T259" s="1">
        <f>(Table2[[#This Row],[Close Price]]-Table2[[#This Row],[50D EMA]])/Table2[[#This Row],[50D EMA]]</f>
        <v>-4.3864862880844645E-2</v>
      </c>
      <c r="U259" s="1">
        <f>(Table2[[#This Row],[Close Price]]-Table2[[#This Row],[200D EMA]])/Table2[[#This Row],[200D EMA]]</f>
        <v>8.3788929269223836E-2</v>
      </c>
      <c r="V259">
        <v>0.52525673829036301</v>
      </c>
      <c r="W259">
        <v>1450.5</v>
      </c>
      <c r="X259">
        <v>1507.6</v>
      </c>
      <c r="Y259">
        <v>1450.5</v>
      </c>
      <c r="Z259">
        <v>1569.85</v>
      </c>
      <c r="AA259">
        <v>1450.5</v>
      </c>
      <c r="AB259">
        <v>1660</v>
      </c>
      <c r="AC259" s="1">
        <f>(Table2[[#This Row],[Close Price]]/Table2[[#This Row],[Day Low]])-1</f>
        <v>1.6408135125818735E-2</v>
      </c>
      <c r="AD259" s="1">
        <f>(Table2[[#This Row],[Day High]]/Table2[[#This Row],[Close Price]])-1</f>
        <v>2.2586990436139098E-2</v>
      </c>
      <c r="AE259" s="1">
        <f>(Table2[[#This Row],[Close Price]]/Table2[[#This Row],[Current Week Low]])-1</f>
        <v>1.6408135125818735E-2</v>
      </c>
      <c r="AF259" s="1">
        <f>(Table2[[#This Row],[Current Week High]]/Table2[[#This Row],[Close Price]])-1</f>
        <v>6.4810418503696621E-2</v>
      </c>
      <c r="AG259" s="1">
        <f>(Table2[[#This Row],[Close Price]]/Table2[[#This Row],[Current Month Low]])-1</f>
        <v>1.6408135125818735E-2</v>
      </c>
      <c r="AH259" s="1">
        <f>(Table2[[#This Row],[Current Month High]]/Table2[[#This Row],[Close Price]])-1</f>
        <v>0.1259580818015329</v>
      </c>
      <c r="AI259">
        <v>16.326392186122199</v>
      </c>
      <c r="AJ259">
        <v>49.1979962556291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-0.08</v>
      </c>
      <c r="AM259" t="s">
        <v>3155</v>
      </c>
      <c r="AN259">
        <v>-3.11</v>
      </c>
      <c r="AO259" t="s">
        <v>3155</v>
      </c>
      <c r="AP259">
        <v>2.7927280953704999E-2</v>
      </c>
      <c r="AQ259">
        <f>(Table2[[#This Row],[Sharpe Ratio]]-AVERAGE(Table2[Sharpe Ratio]))/_xlfn.STDEV.P(Table2[Sharpe Ratio])</f>
        <v>-0.37474765701282409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0.72874750213233985</v>
      </c>
      <c r="AS259">
        <f>_xlfn.RANK.AVG(Table2[[#This Row],[1Y Return vs Nifty Z-Score]],Table2[1Y Return vs Nifty Z-Score])</f>
        <v>337</v>
      </c>
      <c r="AT259">
        <f>_xlfn.RANK.AVG(Table2[[#This Row],[6M Return vs Nifty Z-Score]],Table2[6M Return vs Nifty Z-Score])</f>
        <v>101</v>
      </c>
      <c r="AU259">
        <f>_xlfn.RANK.AVG(Table2[[#This Row],[Sharpe Ratio Z-Score]],Table2[Sharpe Ratio Z-Score])</f>
        <v>434</v>
      </c>
      <c r="AV259">
        <f>(Table2[[#This Row],[Rank 1Y]]+Table2[[#This Row],[Rank 6M]]+Table2[[#This Row],[Rank Sharpe]])/3</f>
        <v>290.66666666666669</v>
      </c>
    </row>
    <row r="260" spans="1:48" x14ac:dyDescent="0.3">
      <c r="A260" t="s">
        <v>183</v>
      </c>
      <c r="B260" t="s">
        <v>184</v>
      </c>
      <c r="C260" t="s">
        <v>3108</v>
      </c>
      <c r="D260" t="s">
        <v>185</v>
      </c>
      <c r="E260">
        <v>138365.97600729199</v>
      </c>
      <c r="F260">
        <v>210.44</v>
      </c>
      <c r="G260">
        <v>49.2647634229427</v>
      </c>
      <c r="H260">
        <f>(Table2[[#This Row],[1Y Return vs Nifty]]-AVERAGE(Table2[1Y Return vs Nifty]))/_xlfn.STDEV.P(Table2[1Y Return vs Nifty])</f>
        <v>0.42784345710467148</v>
      </c>
      <c r="I260">
        <v>1.7757622317952499</v>
      </c>
      <c r="J260">
        <f>(Table2[[#This Row],[1M Return vs Nifty]]-AVERAGE(Table2[1M Return vs Nifty]))/_xlfn.STDEV.P(Table2[1M Return vs Nifty])</f>
        <v>0.34981786426834049</v>
      </c>
      <c r="K260">
        <v>-7.4484568415334698</v>
      </c>
      <c r="L260">
        <f>(Table2[[#This Row],[6M Return vs Nifty]]-AVERAGE(Table2[6M Return vs Nifty]))/_xlfn.STDEV.P(Table2[6M Return vs Nifty])</f>
        <v>-0.37100707497304514</v>
      </c>
      <c r="M260">
        <v>-6.5565284497705001</v>
      </c>
      <c r="N260">
        <f>(Table2[[#This Row],[1W Return vs Nifty]]-AVERAGE(Table2[1W Return vs Nifty]))/_xlfn.STDEV.P(Table2[1W Return vs Nifty])</f>
        <v>-0.37396025756748791</v>
      </c>
      <c r="O260">
        <v>222.54</v>
      </c>
      <c r="P260">
        <v>224.51223893382101</v>
      </c>
      <c r="Q260">
        <v>202.888416549574</v>
      </c>
      <c r="R260">
        <v>22.193659909280498</v>
      </c>
      <c r="S260" s="1">
        <f>(Table2[[#This Row],[Close Price]]-Table2[[#This Row],[20D EMA]])/Table2[[#This Row],[20D EMA]]</f>
        <v>-5.4372247685809269E-2</v>
      </c>
      <c r="T260" s="1">
        <f>(Table2[[#This Row],[Close Price]]-Table2[[#This Row],[50D EMA]])/Table2[[#This Row],[50D EMA]]</f>
        <v>-6.267916172698744E-2</v>
      </c>
      <c r="U260" s="1">
        <f>(Table2[[#This Row],[Close Price]]-Table2[[#This Row],[200D EMA]])/Table2[[#This Row],[200D EMA]]</f>
        <v>3.72203774806475E-2</v>
      </c>
      <c r="V260">
        <v>0.75156806559345002</v>
      </c>
      <c r="W260">
        <v>210</v>
      </c>
      <c r="X260">
        <v>213.69</v>
      </c>
      <c r="Y260">
        <v>208.1</v>
      </c>
      <c r="Z260">
        <v>223.55</v>
      </c>
      <c r="AA260">
        <v>208.1</v>
      </c>
      <c r="AB260">
        <v>244.5</v>
      </c>
      <c r="AC260" s="1">
        <f>(Table2[[#This Row],[Close Price]]/Table2[[#This Row],[Day Low]])-1</f>
        <v>2.09523809523815E-3</v>
      </c>
      <c r="AD260" s="1">
        <f>(Table2[[#This Row],[Day High]]/Table2[[#This Row],[Close Price]])-1</f>
        <v>1.5443831971108102E-2</v>
      </c>
      <c r="AE260" s="1">
        <f>(Table2[[#This Row],[Close Price]]/Table2[[#This Row],[Current Week Low]])-1</f>
        <v>1.1244593945218595E-2</v>
      </c>
      <c r="AF260" s="1">
        <f>(Table2[[#This Row],[Current Week High]]/Table2[[#This Row],[Close Price]])-1</f>
        <v>6.2298042197300951E-2</v>
      </c>
      <c r="AG260" s="1">
        <f>(Table2[[#This Row],[Close Price]]/Table2[[#This Row],[Current Month Low]])-1</f>
        <v>1.1244593945218595E-2</v>
      </c>
      <c r="AH260" s="1">
        <f>(Table2[[#This Row],[Current Month High]]/Table2[[#This Row],[Close Price]])-1</f>
        <v>0.16185135905721348</v>
      </c>
      <c r="AI260">
        <v>17.040486599505801</v>
      </c>
      <c r="AJ260">
        <v>81.179509255273302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0</v>
      </c>
      <c r="AM260" t="s">
        <v>3157</v>
      </c>
      <c r="AN260">
        <v>-6.37</v>
      </c>
      <c r="AO260" t="s">
        <v>3155</v>
      </c>
      <c r="AP260">
        <v>9.3302784494077001E-2</v>
      </c>
      <c r="AQ260">
        <f>(Table2[[#This Row],[Sharpe Ratio]]-AVERAGE(Table2[Sharpe Ratio]))/_xlfn.STDEV.P(Table2[Sharpe Ratio])</f>
        <v>0.39594096535179568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186</v>
      </c>
      <c r="AT260">
        <f>_xlfn.RANK.AVG(Table2[[#This Row],[6M Return vs Nifty Z-Score]],Table2[6M Return vs Nifty Z-Score])</f>
        <v>447</v>
      </c>
      <c r="AU260">
        <f>_xlfn.RANK.AVG(Table2[[#This Row],[Sharpe Ratio Z-Score]],Table2[Sharpe Ratio Z-Score])</f>
        <v>241</v>
      </c>
      <c r="AV260">
        <f>(Table2[[#This Row],[Rank 1Y]]+Table2[[#This Row],[Rank 6M]]+Table2[[#This Row],[Rank Sharpe]])/3</f>
        <v>291.33333333333331</v>
      </c>
    </row>
    <row r="261" spans="1:48" x14ac:dyDescent="0.3">
      <c r="A261" t="s">
        <v>1526</v>
      </c>
      <c r="B261" t="s">
        <v>1527</v>
      </c>
      <c r="C261" t="s">
        <v>3113</v>
      </c>
      <c r="D261" t="s">
        <v>48</v>
      </c>
      <c r="E261">
        <v>6349.9493635199997</v>
      </c>
      <c r="F261">
        <v>37.799999999999997</v>
      </c>
      <c r="G261">
        <v>32.877010667346703</v>
      </c>
      <c r="H261">
        <f>(Table2[[#This Row],[1Y Return vs Nifty]]-AVERAGE(Table2[1Y Return vs Nifty]))/_xlfn.STDEV.P(Table2[1Y Return vs Nifty])</f>
        <v>0.14770390076893025</v>
      </c>
      <c r="I261">
        <v>-7.9090665590488101</v>
      </c>
      <c r="J261">
        <f>(Table2[[#This Row],[1M Return vs Nifty]]-AVERAGE(Table2[1M Return vs Nifty]))/_xlfn.STDEV.P(Table2[1M Return vs Nifty])</f>
        <v>-0.76434528241140598</v>
      </c>
      <c r="K261">
        <v>-10.3483825373338</v>
      </c>
      <c r="L261">
        <f>(Table2[[#This Row],[6M Return vs Nifty]]-AVERAGE(Table2[6M Return vs Nifty]))/_xlfn.STDEV.P(Table2[6M Return vs Nifty])</f>
        <v>-0.47342486394072003</v>
      </c>
      <c r="M261">
        <v>-11.751452636894699</v>
      </c>
      <c r="N261">
        <f>(Table2[[#This Row],[1W Return vs Nifty]]-AVERAGE(Table2[1W Return vs Nifty]))/_xlfn.STDEV.P(Table2[1W Return vs Nifty])</f>
        <v>-1.4157341433088924</v>
      </c>
      <c r="O261">
        <v>41.2</v>
      </c>
      <c r="P261">
        <v>43.2925998437968</v>
      </c>
      <c r="Q261">
        <v>40.579277440828101</v>
      </c>
      <c r="R261">
        <v>31.773845461894801</v>
      </c>
      <c r="S261" s="1">
        <f>(Table2[[#This Row],[Close Price]]-Table2[[#This Row],[20D EMA]])/Table2[[#This Row],[20D EMA]]</f>
        <v>-8.2524271844660324E-2</v>
      </c>
      <c r="T261" s="1">
        <f>(Table2[[#This Row],[Close Price]]-Table2[[#This Row],[50D EMA]])/Table2[[#This Row],[50D EMA]]</f>
        <v>-0.12687156381493714</v>
      </c>
      <c r="U261" s="1">
        <f>(Table2[[#This Row],[Close Price]]-Table2[[#This Row],[200D EMA]])/Table2[[#This Row],[200D EMA]]</f>
        <v>-6.8490067248752534E-2</v>
      </c>
      <c r="V261">
        <v>0.78182600187046403</v>
      </c>
      <c r="W261">
        <v>37.61</v>
      </c>
      <c r="X261">
        <v>39.21</v>
      </c>
      <c r="Y261">
        <v>37.299999999999997</v>
      </c>
      <c r="Z261">
        <v>42.43</v>
      </c>
      <c r="AA261">
        <v>37.049999999999997</v>
      </c>
      <c r="AB261">
        <v>45.06</v>
      </c>
      <c r="AC261" s="1">
        <f>(Table2[[#This Row],[Close Price]]/Table2[[#This Row],[Day Low]])-1</f>
        <v>5.0518479127890092E-3</v>
      </c>
      <c r="AD261" s="1">
        <f>(Table2[[#This Row],[Day High]]/Table2[[#This Row],[Close Price]])-1</f>
        <v>3.7301587301587391E-2</v>
      </c>
      <c r="AE261" s="1">
        <f>(Table2[[#This Row],[Close Price]]/Table2[[#This Row],[Current Week Low]])-1</f>
        <v>1.3404825737265424E-2</v>
      </c>
      <c r="AF261" s="1">
        <f>(Table2[[#This Row],[Current Week High]]/Table2[[#This Row],[Close Price]])-1</f>
        <v>0.12248677248677264</v>
      </c>
      <c r="AG261" s="1">
        <f>(Table2[[#This Row],[Close Price]]/Table2[[#This Row],[Current Month Low]])-1</f>
        <v>2.0242914979757165E-2</v>
      </c>
      <c r="AH261" s="1">
        <f>(Table2[[#This Row],[Current Month High]]/Table2[[#This Row],[Close Price]])-1</f>
        <v>0.19206349206349227</v>
      </c>
      <c r="AI261">
        <v>52.116402116402099</v>
      </c>
      <c r="AJ261">
        <v>66.848949379215099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-0.16</v>
      </c>
      <c r="AM261" t="s">
        <v>3155</v>
      </c>
      <c r="AN261">
        <v>-5.48</v>
      </c>
      <c r="AO261" t="s">
        <v>3155</v>
      </c>
      <c r="AP261">
        <v>0.12695269612947899</v>
      </c>
      <c r="AQ261">
        <f>(Table2[[#This Row],[Sharpe Ratio]]-AVERAGE(Table2[Sharpe Ratio]))/_xlfn.STDEV.P(Table2[Sharpe Ratio])</f>
        <v>0.7926278379043582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248</v>
      </c>
      <c r="AT261">
        <f>_xlfn.RANK.AVG(Table2[[#This Row],[6M Return vs Nifty Z-Score]],Table2[6M Return vs Nifty Z-Score])</f>
        <v>482</v>
      </c>
      <c r="AU261">
        <f>_xlfn.RANK.AVG(Table2[[#This Row],[Sharpe Ratio Z-Score]],Table2[Sharpe Ratio Z-Score])</f>
        <v>151</v>
      </c>
      <c r="AV261">
        <f>(Table2[[#This Row],[Rank 1Y]]+Table2[[#This Row],[Rank 6M]]+Table2[[#This Row],[Rank Sharpe]])/3</f>
        <v>293.66666666666669</v>
      </c>
    </row>
    <row r="262" spans="1:48" x14ac:dyDescent="0.3">
      <c r="A262" t="s">
        <v>333</v>
      </c>
      <c r="B262" t="s">
        <v>334</v>
      </c>
      <c r="C262" t="s">
        <v>3121</v>
      </c>
      <c r="D262" t="s">
        <v>163</v>
      </c>
      <c r="E262">
        <v>79147.300059150002</v>
      </c>
      <c r="F262">
        <v>227.3</v>
      </c>
      <c r="G262">
        <v>68.901401593318496</v>
      </c>
      <c r="H262">
        <f>(Table2[[#This Row],[1Y Return vs Nifty]]-AVERAGE(Table2[1Y Return vs Nifty]))/_xlfn.STDEV.P(Table2[1Y Return vs Nifty])</f>
        <v>0.76352091007918654</v>
      </c>
      <c r="I262">
        <v>-12.669610367558199</v>
      </c>
      <c r="J262">
        <f>(Table2[[#This Row],[1M Return vs Nifty]]-AVERAGE(Table2[1M Return vs Nifty]))/_xlfn.STDEV.P(Table2[1M Return vs Nifty])</f>
        <v>-1.3120082906217294</v>
      </c>
      <c r="K262">
        <v>-22.832042071019199</v>
      </c>
      <c r="L262">
        <f>(Table2[[#This Row],[6M Return vs Nifty]]-AVERAGE(Table2[6M Return vs Nifty]))/_xlfn.STDEV.P(Table2[6M Return vs Nifty])</f>
        <v>-0.91431505968500693</v>
      </c>
      <c r="M262">
        <v>-15.7781832197869</v>
      </c>
      <c r="N262">
        <f>(Table2[[#This Row],[1W Return vs Nifty]]-AVERAGE(Table2[1W Return vs Nifty]))/_xlfn.STDEV.P(Table2[1W Return vs Nifty])</f>
        <v>-2.2232421290020565</v>
      </c>
      <c r="O262">
        <v>256.3</v>
      </c>
      <c r="P262">
        <v>270.073307743974</v>
      </c>
      <c r="Q262">
        <v>255.425293208299</v>
      </c>
      <c r="R262">
        <v>20.906714413652601</v>
      </c>
      <c r="S262" s="1">
        <f>(Table2[[#This Row],[Close Price]]-Table2[[#This Row],[20D EMA]])/Table2[[#This Row],[20D EMA]]</f>
        <v>-0.1131486539211861</v>
      </c>
      <c r="T262" s="1">
        <f>(Table2[[#This Row],[Close Price]]-Table2[[#This Row],[50D EMA]])/Table2[[#This Row],[50D EMA]]</f>
        <v>-0.15837665743895923</v>
      </c>
      <c r="U262" s="1">
        <f>(Table2[[#This Row],[Close Price]]-Table2[[#This Row],[200D EMA]])/Table2[[#This Row],[200D EMA]]</f>
        <v>-0.1101116215039943</v>
      </c>
      <c r="V262">
        <v>1.1815158339110099</v>
      </c>
      <c r="W262">
        <v>222.05</v>
      </c>
      <c r="X262">
        <v>229.8</v>
      </c>
      <c r="Y262">
        <v>222.05</v>
      </c>
      <c r="Z262">
        <v>257.95</v>
      </c>
      <c r="AA262">
        <v>222.05</v>
      </c>
      <c r="AB262">
        <v>285.5</v>
      </c>
      <c r="AC262" s="1">
        <f>(Table2[[#This Row],[Close Price]]/Table2[[#This Row],[Day Low]])-1</f>
        <v>2.3643323575771147E-2</v>
      </c>
      <c r="AD262" s="1">
        <f>(Table2[[#This Row],[Day High]]/Table2[[#This Row],[Close Price]])-1</f>
        <v>1.0998680158381013E-2</v>
      </c>
      <c r="AE262" s="1">
        <f>(Table2[[#This Row],[Close Price]]/Table2[[#This Row],[Current Week Low]])-1</f>
        <v>2.3643323575771147E-2</v>
      </c>
      <c r="AF262" s="1">
        <f>(Table2[[#This Row],[Current Week High]]/Table2[[#This Row],[Close Price]])-1</f>
        <v>0.13484381874175089</v>
      </c>
      <c r="AG262" s="1">
        <f>(Table2[[#This Row],[Close Price]]/Table2[[#This Row],[Current Month Low]])-1</f>
        <v>2.3643323575771147E-2</v>
      </c>
      <c r="AH262" s="1">
        <f>(Table2[[#This Row],[Current Month High]]/Table2[[#This Row],[Close Price]])-1</f>
        <v>0.25604927408710942</v>
      </c>
      <c r="AI262">
        <v>47.536295644522603</v>
      </c>
      <c r="AJ262">
        <v>100.264317180616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-0.19</v>
      </c>
      <c r="AM262" t="s">
        <v>3155</v>
      </c>
      <c r="AN262">
        <v>-14.39</v>
      </c>
      <c r="AO262" t="s">
        <v>3155</v>
      </c>
      <c r="AP262">
        <v>0.133889217847735</v>
      </c>
      <c r="AQ262">
        <f>(Table2[[#This Row],[Sharpe Ratio]]-AVERAGE(Table2[Sharpe Ratio]))/_xlfn.STDEV.P(Table2[Sharpe Ratio])</f>
        <v>0.87440003203734384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127</v>
      </c>
      <c r="AT262">
        <f>_xlfn.RANK.AVG(Table2[[#This Row],[6M Return vs Nifty Z-Score]],Table2[6M Return vs Nifty Z-Score])</f>
        <v>624</v>
      </c>
      <c r="AU262">
        <f>_xlfn.RANK.AVG(Table2[[#This Row],[Sharpe Ratio Z-Score]],Table2[Sharpe Ratio Z-Score])</f>
        <v>132</v>
      </c>
      <c r="AV262">
        <f>(Table2[[#This Row],[Rank 1Y]]+Table2[[#This Row],[Rank 6M]]+Table2[[#This Row],[Rank Sharpe]])/3</f>
        <v>294.33333333333331</v>
      </c>
    </row>
    <row r="263" spans="1:48" x14ac:dyDescent="0.3">
      <c r="A263" t="s">
        <v>928</v>
      </c>
      <c r="B263" t="s">
        <v>929</v>
      </c>
      <c r="C263" t="s">
        <v>3110</v>
      </c>
      <c r="D263" t="s">
        <v>220</v>
      </c>
      <c r="E263">
        <v>15603.659218000001</v>
      </c>
      <c r="F263">
        <v>1223.5999999999999</v>
      </c>
      <c r="G263">
        <v>34.766339523896399</v>
      </c>
      <c r="H263">
        <f>(Table2[[#This Row],[1Y Return vs Nifty]]-AVERAGE(Table2[1Y Return vs Nifty]))/_xlfn.STDEV.P(Table2[1Y Return vs Nifty])</f>
        <v>0.18000093109027257</v>
      </c>
      <c r="I263">
        <v>1.5762660529088399</v>
      </c>
      <c r="J263">
        <f>(Table2[[#This Row],[1M Return vs Nifty]]-AVERAGE(Table2[1M Return vs Nifty]))/_xlfn.STDEV.P(Table2[1M Return vs Nifty])</f>
        <v>0.32686740275591797</v>
      </c>
      <c r="K263">
        <v>20.103068805681499</v>
      </c>
      <c r="L263">
        <f>(Table2[[#This Row],[6M Return vs Nifty]]-AVERAGE(Table2[6M Return vs Nifty]))/_xlfn.STDEV.P(Table2[6M Return vs Nifty])</f>
        <v>0.60204073227264598</v>
      </c>
      <c r="M263">
        <v>-4.5581872731609101</v>
      </c>
      <c r="N263">
        <f>(Table2[[#This Row],[1W Return vs Nifty]]-AVERAGE(Table2[1W Return vs Nifty]))/_xlfn.STDEV.P(Table2[1W Return vs Nifty])</f>
        <v>2.6780846172483018E-2</v>
      </c>
      <c r="O263">
        <v>1243.6600000000001</v>
      </c>
      <c r="P263">
        <v>1205.27956660876</v>
      </c>
      <c r="Q263">
        <v>1037.6050748580401</v>
      </c>
      <c r="R263">
        <v>42.117862716084097</v>
      </c>
      <c r="S263" s="1">
        <f>(Table2[[#This Row],[Close Price]]-Table2[[#This Row],[20D EMA]])/Table2[[#This Row],[20D EMA]]</f>
        <v>-1.6129810398340522E-2</v>
      </c>
      <c r="T263" s="1">
        <f>(Table2[[#This Row],[Close Price]]-Table2[[#This Row],[50D EMA]])/Table2[[#This Row],[50D EMA]]</f>
        <v>1.520015264407684E-2</v>
      </c>
      <c r="U263" s="1">
        <f>(Table2[[#This Row],[Close Price]]-Table2[[#This Row],[200D EMA]])/Table2[[#This Row],[200D EMA]]</f>
        <v>0.17925406269568092</v>
      </c>
      <c r="V263">
        <v>1.2469756223208599</v>
      </c>
      <c r="W263">
        <v>1202.8</v>
      </c>
      <c r="X263">
        <v>1241.1500000000001</v>
      </c>
      <c r="Y263">
        <v>1202.8</v>
      </c>
      <c r="Z263">
        <v>1325.9</v>
      </c>
      <c r="AA263">
        <v>1160.4000000000001</v>
      </c>
      <c r="AB263">
        <v>1342.1</v>
      </c>
      <c r="AC263" s="1">
        <f>(Table2[[#This Row],[Close Price]]/Table2[[#This Row],[Day Low]])-1</f>
        <v>1.7292983039574272E-2</v>
      </c>
      <c r="AD263" s="1">
        <f>(Table2[[#This Row],[Day High]]/Table2[[#This Row],[Close Price]])-1</f>
        <v>1.4342922523700619E-2</v>
      </c>
      <c r="AE263" s="1">
        <f>(Table2[[#This Row],[Close Price]]/Table2[[#This Row],[Current Week Low]])-1</f>
        <v>1.7292983039574272E-2</v>
      </c>
      <c r="AF263" s="1">
        <f>(Table2[[#This Row],[Current Week High]]/Table2[[#This Row],[Close Price]])-1</f>
        <v>8.3605753514220504E-2</v>
      </c>
      <c r="AG263" s="1">
        <f>(Table2[[#This Row],[Close Price]]/Table2[[#This Row],[Current Month Low]])-1</f>
        <v>5.4463977938641772E-2</v>
      </c>
      <c r="AH263" s="1">
        <f>(Table2[[#This Row],[Current Month High]]/Table2[[#This Row],[Close Price]])-1</f>
        <v>9.684537430532858E-2</v>
      </c>
      <c r="AI263">
        <v>9.6845374305328509</v>
      </c>
      <c r="AJ263">
        <v>65.128205128205096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0.18</v>
      </c>
      <c r="AM263" t="s">
        <v>3156</v>
      </c>
      <c r="AN263">
        <v>2.1</v>
      </c>
      <c r="AO263" t="s">
        <v>3156</v>
      </c>
      <c r="AP263">
        <v>5.7512425118010002E-3</v>
      </c>
      <c r="AQ263">
        <f>(Table2[[#This Row],[Sharpe Ratio]]-AVERAGE(Table2[Sharpe Ratio]))/_xlfn.STDEV.P(Table2[Sharpe Ratio])</f>
        <v>-0.63617310830195373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0.49951680398936582</v>
      </c>
      <c r="AS263">
        <f>_xlfn.RANK.AVG(Table2[[#This Row],[1Y Return vs Nifty Z-Score]],Table2[1Y Return vs Nifty Z-Score])</f>
        <v>238</v>
      </c>
      <c r="AT263">
        <f>_xlfn.RANK.AVG(Table2[[#This Row],[6M Return vs Nifty Z-Score]],Table2[6M Return vs Nifty Z-Score])</f>
        <v>153</v>
      </c>
      <c r="AU263">
        <f>_xlfn.RANK.AVG(Table2[[#This Row],[Sharpe Ratio Z-Score]],Table2[Sharpe Ratio Z-Score])</f>
        <v>492</v>
      </c>
      <c r="AV263">
        <f>(Table2[[#This Row],[Rank 1Y]]+Table2[[#This Row],[Rank 6M]]+Table2[[#This Row],[Rank Sharpe]])/3</f>
        <v>294.33333333333331</v>
      </c>
    </row>
    <row r="264" spans="1:48" x14ac:dyDescent="0.3">
      <c r="A264" t="s">
        <v>709</v>
      </c>
      <c r="B264" t="s">
        <v>710</v>
      </c>
      <c r="C264" t="s">
        <v>3110</v>
      </c>
      <c r="D264" t="s">
        <v>587</v>
      </c>
      <c r="E264">
        <v>24281.015211695001</v>
      </c>
      <c r="F264">
        <v>934.45</v>
      </c>
      <c r="G264">
        <v>4.78455979861711</v>
      </c>
      <c r="H264">
        <f>(Table2[[#This Row],[1Y Return vs Nifty]]-AVERAGE(Table2[1Y Return vs Nifty]))/_xlfn.STDEV.P(Table2[1Y Return vs Nifty])</f>
        <v>-0.33252098668930763</v>
      </c>
      <c r="I264">
        <v>-0.88769652093183105</v>
      </c>
      <c r="J264">
        <f>(Table2[[#This Row],[1M Return vs Nifty]]-AVERAGE(Table2[1M Return vs Nifty]))/_xlfn.STDEV.P(Table2[1M Return vs Nifty])</f>
        <v>4.3407947368664566E-2</v>
      </c>
      <c r="K264">
        <v>11.4038090997502</v>
      </c>
      <c r="L264">
        <f>(Table2[[#This Row],[6M Return vs Nifty]]-AVERAGE(Table2[6M Return vs Nifty]))/_xlfn.STDEV.P(Table2[6M Return vs Nifty])</f>
        <v>0.29480563792958903</v>
      </c>
      <c r="M264">
        <v>0.103809885473471</v>
      </c>
      <c r="N264">
        <f>(Table2[[#This Row],[1W Return vs Nifty]]-AVERAGE(Table2[1W Return vs Nifty]))/_xlfn.STDEV.P(Table2[1W Return vs Nifty])</f>
        <v>0.96168320861764489</v>
      </c>
      <c r="O264">
        <v>951.38</v>
      </c>
      <c r="P264">
        <v>942.559743822869</v>
      </c>
      <c r="Q264">
        <v>832.10050147995901</v>
      </c>
      <c r="R264">
        <v>46.964882957516501</v>
      </c>
      <c r="S264" s="1">
        <f>(Table2[[#This Row],[Close Price]]-Table2[[#This Row],[20D EMA]])/Table2[[#This Row],[20D EMA]]</f>
        <v>-1.7795202758098708E-2</v>
      </c>
      <c r="T264" s="1">
        <f>(Table2[[#This Row],[Close Price]]-Table2[[#This Row],[50D EMA]])/Table2[[#This Row],[50D EMA]]</f>
        <v>-8.6039573364094114E-3</v>
      </c>
      <c r="U264" s="1">
        <f>(Table2[[#This Row],[Close Price]]-Table2[[#This Row],[200D EMA]])/Table2[[#This Row],[200D EMA]]</f>
        <v>0.1230013662268008</v>
      </c>
      <c r="V264">
        <v>0.38981355850959998</v>
      </c>
      <c r="W264">
        <v>925</v>
      </c>
      <c r="X264">
        <v>984.4</v>
      </c>
      <c r="Y264">
        <v>866.35</v>
      </c>
      <c r="Z264">
        <v>984.4</v>
      </c>
      <c r="AA264">
        <v>866.35</v>
      </c>
      <c r="AB264">
        <v>1014.4</v>
      </c>
      <c r="AC264" s="1">
        <f>(Table2[[#This Row],[Close Price]]/Table2[[#This Row],[Day Low]])-1</f>
        <v>1.0216216216216267E-2</v>
      </c>
      <c r="AD264" s="1">
        <f>(Table2[[#This Row],[Day High]]/Table2[[#This Row],[Close Price]])-1</f>
        <v>5.3453903365616062E-2</v>
      </c>
      <c r="AE264" s="1">
        <f>(Table2[[#This Row],[Close Price]]/Table2[[#This Row],[Current Week Low]])-1</f>
        <v>7.8605644370058236E-2</v>
      </c>
      <c r="AF264" s="1">
        <f>(Table2[[#This Row],[Current Week High]]/Table2[[#This Row],[Close Price]])-1</f>
        <v>5.3453903365616062E-2</v>
      </c>
      <c r="AG264" s="1">
        <f>(Table2[[#This Row],[Close Price]]/Table2[[#This Row],[Current Month Low]])-1</f>
        <v>7.8605644370058236E-2</v>
      </c>
      <c r="AH264" s="1">
        <f>(Table2[[#This Row],[Current Month High]]/Table2[[#This Row],[Close Price]])-1</f>
        <v>8.5558349831451608E-2</v>
      </c>
      <c r="AI264">
        <v>28.653218470758102</v>
      </c>
      <c r="AJ264">
        <v>54.710264900662203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0.12</v>
      </c>
      <c r="AM264" t="s">
        <v>3156</v>
      </c>
      <c r="AN264">
        <v>-0.5</v>
      </c>
      <c r="AO264" t="s">
        <v>3155</v>
      </c>
      <c r="AP264">
        <v>9.1130083997600003E-2</v>
      </c>
      <c r="AQ264">
        <f>(Table2[[#This Row],[Sharpe Ratio]]-AVERAGE(Table2[Sharpe Ratio]))/_xlfn.STDEV.P(Table2[Sharpe Ratio])</f>
        <v>0.37032776986173377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1.3377035770883245</v>
      </c>
      <c r="AS264">
        <f>_xlfn.RANK.AVG(Table2[[#This Row],[1Y Return vs Nifty Z-Score]],Table2[1Y Return vs Nifty Z-Score])</f>
        <v>413</v>
      </c>
      <c r="AT264">
        <f>_xlfn.RANK.AVG(Table2[[#This Row],[6M Return vs Nifty Z-Score]],Table2[6M Return vs Nifty Z-Score])</f>
        <v>224</v>
      </c>
      <c r="AU264">
        <f>_xlfn.RANK.AVG(Table2[[#This Row],[Sharpe Ratio Z-Score]],Table2[Sharpe Ratio Z-Score])</f>
        <v>247</v>
      </c>
      <c r="AV264">
        <f>(Table2[[#This Row],[Rank 1Y]]+Table2[[#This Row],[Rank 6M]]+Table2[[#This Row],[Rank Sharpe]])/3</f>
        <v>294.66666666666669</v>
      </c>
    </row>
    <row r="265" spans="1:48" x14ac:dyDescent="0.3">
      <c r="A265" t="s">
        <v>747</v>
      </c>
      <c r="B265" t="s">
        <v>748</v>
      </c>
      <c r="C265" t="s">
        <v>3114</v>
      </c>
      <c r="D265" t="s">
        <v>249</v>
      </c>
      <c r="E265">
        <v>22084.75942645</v>
      </c>
      <c r="F265">
        <v>443.45</v>
      </c>
      <c r="G265">
        <v>-2.2909283656021402</v>
      </c>
      <c r="H265">
        <f>(Table2[[#This Row],[1Y Return vs Nifty]]-AVERAGE(Table2[1Y Return vs Nifty]))/_xlfn.STDEV.P(Table2[1Y Return vs Nifty])</f>
        <v>-0.45347253781069768</v>
      </c>
      <c r="I265">
        <v>1.0209568963609399</v>
      </c>
      <c r="J265">
        <f>(Table2[[#This Row],[1M Return vs Nifty]]-AVERAGE(Table2[1M Return vs Nifty]))/_xlfn.STDEV.P(Table2[1M Return vs Nifty])</f>
        <v>0.26298346524899979</v>
      </c>
      <c r="K265">
        <v>6.7482700033387504</v>
      </c>
      <c r="L265">
        <f>(Table2[[#This Row],[6M Return vs Nifty]]-AVERAGE(Table2[6M Return vs Nifty]))/_xlfn.STDEV.P(Table2[6M Return vs Nifty])</f>
        <v>0.13038417658058141</v>
      </c>
      <c r="M265">
        <v>-3.9957965282974501</v>
      </c>
      <c r="N265">
        <f>(Table2[[#This Row],[1W Return vs Nifty]]-AVERAGE(Table2[1W Return vs Nifty]))/_xlfn.STDEV.P(Table2[1W Return vs Nifty])</f>
        <v>0.13956093120886207</v>
      </c>
      <c r="O265">
        <v>419.04</v>
      </c>
      <c r="P265">
        <v>408.87346516102701</v>
      </c>
      <c r="Q265">
        <v>386.68140508017501</v>
      </c>
      <c r="R265">
        <v>65.616191151701202</v>
      </c>
      <c r="S265" s="1">
        <f>(Table2[[#This Row],[Close Price]]-Table2[[#This Row],[20D EMA]])/Table2[[#This Row],[20D EMA]]</f>
        <v>5.8252195494463456E-2</v>
      </c>
      <c r="T265" s="1">
        <f>(Table2[[#This Row],[Close Price]]-Table2[[#This Row],[50D EMA]])/Table2[[#This Row],[50D EMA]]</f>
        <v>8.456536749176341E-2</v>
      </c>
      <c r="U265" s="1">
        <f>(Table2[[#This Row],[Close Price]]-Table2[[#This Row],[200D EMA]])/Table2[[#This Row],[200D EMA]]</f>
        <v>0.14680973580318532</v>
      </c>
      <c r="V265">
        <v>1.5251844210837799</v>
      </c>
      <c r="W265">
        <v>422.35</v>
      </c>
      <c r="X265">
        <v>457.9</v>
      </c>
      <c r="Y265">
        <v>396.2</v>
      </c>
      <c r="Z265">
        <v>457.9</v>
      </c>
      <c r="AA265">
        <v>396.2</v>
      </c>
      <c r="AB265">
        <v>457.9</v>
      </c>
      <c r="AC265" s="1">
        <f>(Table2[[#This Row],[Close Price]]/Table2[[#This Row],[Day Low]])-1</f>
        <v>4.995856517106656E-2</v>
      </c>
      <c r="AD265" s="1">
        <f>(Table2[[#This Row],[Day High]]/Table2[[#This Row],[Close Price]])-1</f>
        <v>3.2585409854549496E-2</v>
      </c>
      <c r="AE265" s="1">
        <f>(Table2[[#This Row],[Close Price]]/Table2[[#This Row],[Current Week Low]])-1</f>
        <v>0.11925795053003529</v>
      </c>
      <c r="AF265" s="1">
        <f>(Table2[[#This Row],[Current Week High]]/Table2[[#This Row],[Close Price]])-1</f>
        <v>3.2585409854549496E-2</v>
      </c>
      <c r="AG265" s="1">
        <f>(Table2[[#This Row],[Close Price]]/Table2[[#This Row],[Current Month Low]])-1</f>
        <v>0.11925795053003529</v>
      </c>
      <c r="AH265" s="1">
        <f>(Table2[[#This Row],[Current Month High]]/Table2[[#This Row],[Close Price]])-1</f>
        <v>3.2585409854549496E-2</v>
      </c>
      <c r="AI265">
        <v>25.831548088848798</v>
      </c>
      <c r="AJ265">
        <v>42.542590806814502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0.12</v>
      </c>
      <c r="AM265" t="s">
        <v>3156</v>
      </c>
      <c r="AN265">
        <v>6</v>
      </c>
      <c r="AO265" t="s">
        <v>3156</v>
      </c>
      <c r="AP265">
        <v>0.130958832532066</v>
      </c>
      <c r="AQ265">
        <f>(Table2[[#This Row],[Sharpe Ratio]]-AVERAGE(Table2[Sharpe Ratio]))/_xlfn.STDEV.P(Table2[Sharpe Ratio])</f>
        <v>0.83985475896673889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0.91931079419448447</v>
      </c>
      <c r="AS265">
        <f>_xlfn.RANK.AVG(Table2[[#This Row],[1Y Return vs Nifty Z-Score]],Table2[1Y Return vs Nifty Z-Score])</f>
        <v>461</v>
      </c>
      <c r="AT265">
        <f>_xlfn.RANK.AVG(Table2[[#This Row],[6M Return vs Nifty Z-Score]],Table2[6M Return vs Nifty Z-Score])</f>
        <v>289</v>
      </c>
      <c r="AU265">
        <f>_xlfn.RANK.AVG(Table2[[#This Row],[Sharpe Ratio Z-Score]],Table2[Sharpe Ratio Z-Score])</f>
        <v>139</v>
      </c>
      <c r="AV265">
        <f>(Table2[[#This Row],[Rank 1Y]]+Table2[[#This Row],[Rank 6M]]+Table2[[#This Row],[Rank Sharpe]])/3</f>
        <v>296.33333333333331</v>
      </c>
    </row>
    <row r="266" spans="1:48" x14ac:dyDescent="0.3">
      <c r="A266" t="s">
        <v>1802</v>
      </c>
      <c r="B266" t="s">
        <v>1803</v>
      </c>
      <c r="C266" t="s">
        <v>3121</v>
      </c>
      <c r="D266" t="s">
        <v>280</v>
      </c>
      <c r="E266">
        <v>4180.0189162799998</v>
      </c>
      <c r="F266">
        <v>179.8</v>
      </c>
      <c r="G266">
        <v>17.413745432276102</v>
      </c>
      <c r="H266">
        <f>(Table2[[#This Row],[1Y Return vs Nifty]]-AVERAGE(Table2[1Y Return vs Nifty]))/_xlfn.STDEV.P(Table2[1Y Return vs Nifty])</f>
        <v>-0.11663205346831841</v>
      </c>
      <c r="I266">
        <v>6.6252830171768</v>
      </c>
      <c r="J266">
        <f>(Table2[[#This Row],[1M Return vs Nifty]]-AVERAGE(Table2[1M Return vs Nifty]))/_xlfn.STDEV.P(Table2[1M Return vs Nifty])</f>
        <v>0.90771697170921073</v>
      </c>
      <c r="K266">
        <v>22.7591562383341</v>
      </c>
      <c r="L266">
        <f>(Table2[[#This Row],[6M Return vs Nifty]]-AVERAGE(Table2[6M Return vs Nifty]))/_xlfn.STDEV.P(Table2[6M Return vs Nifty])</f>
        <v>0.69584679170067276</v>
      </c>
      <c r="M266">
        <v>-4.5994957399408598</v>
      </c>
      <c r="N266">
        <f>(Table2[[#This Row],[1W Return vs Nifty]]-AVERAGE(Table2[1W Return vs Nifty]))/_xlfn.STDEV.P(Table2[1W Return vs Nifty])</f>
        <v>1.8496975147371739E-2</v>
      </c>
      <c r="O266">
        <v>181.01</v>
      </c>
      <c r="P266">
        <v>175.03603674358601</v>
      </c>
      <c r="Q266">
        <v>157.222763354964</v>
      </c>
      <c r="R266">
        <v>46.059702645808599</v>
      </c>
      <c r="S266" s="1">
        <f>(Table2[[#This Row],[Close Price]]-Table2[[#This Row],[20D EMA]])/Table2[[#This Row],[20D EMA]]</f>
        <v>-6.6847135517373608E-3</v>
      </c>
      <c r="T266" s="1">
        <f>(Table2[[#This Row],[Close Price]]-Table2[[#This Row],[50D EMA]])/Table2[[#This Row],[50D EMA]]</f>
        <v>2.7217042530463781E-2</v>
      </c>
      <c r="U266" s="1">
        <f>(Table2[[#This Row],[Close Price]]-Table2[[#This Row],[200D EMA]])/Table2[[#This Row],[200D EMA]]</f>
        <v>0.14360030420062692</v>
      </c>
      <c r="V266">
        <v>1.19874526511791</v>
      </c>
      <c r="W266">
        <v>178.52</v>
      </c>
      <c r="X266">
        <v>184.52</v>
      </c>
      <c r="Y266">
        <v>177.77</v>
      </c>
      <c r="Z266">
        <v>199</v>
      </c>
      <c r="AA266">
        <v>159</v>
      </c>
      <c r="AB266">
        <v>199</v>
      </c>
      <c r="AC266" s="1">
        <f>(Table2[[#This Row],[Close Price]]/Table2[[#This Row],[Day Low]])-1</f>
        <v>7.1700649787138637E-3</v>
      </c>
      <c r="AD266" s="1">
        <f>(Table2[[#This Row],[Day High]]/Table2[[#This Row],[Close Price]])-1</f>
        <v>2.6251390433815303E-2</v>
      </c>
      <c r="AE266" s="1">
        <f>(Table2[[#This Row],[Close Price]]/Table2[[#This Row],[Current Week Low]])-1</f>
        <v>1.1419249592169667E-2</v>
      </c>
      <c r="AF266" s="1">
        <f>(Table2[[#This Row],[Current Week High]]/Table2[[#This Row],[Close Price]])-1</f>
        <v>0.10678531701890992</v>
      </c>
      <c r="AG266" s="1">
        <f>(Table2[[#This Row],[Close Price]]/Table2[[#This Row],[Current Month Low]])-1</f>
        <v>0.13081761006289305</v>
      </c>
      <c r="AH266" s="1">
        <f>(Table2[[#This Row],[Current Month High]]/Table2[[#This Row],[Close Price]])-1</f>
        <v>0.10678531701890992</v>
      </c>
      <c r="AI266">
        <v>10.678531701890901</v>
      </c>
      <c r="AJ266">
        <v>60.464078536367701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0.17</v>
      </c>
      <c r="AM266" t="s">
        <v>3156</v>
      </c>
      <c r="AN266">
        <v>8.44</v>
      </c>
      <c r="AO266" t="s">
        <v>3156</v>
      </c>
      <c r="AP266">
        <v>2.9537710421483999E-2</v>
      </c>
      <c r="AQ266">
        <f>(Table2[[#This Row],[Sharpe Ratio]]-AVERAGE(Table2[Sharpe Ratio]))/_xlfn.STDEV.P(Table2[Sharpe Ratio])</f>
        <v>-0.35576287524098615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1.1496658098479509</v>
      </c>
      <c r="AS266">
        <f>_xlfn.RANK.AVG(Table2[[#This Row],[1Y Return vs Nifty Z-Score]],Table2[1Y Return vs Nifty Z-Score])</f>
        <v>336</v>
      </c>
      <c r="AT266">
        <f>_xlfn.RANK.AVG(Table2[[#This Row],[6M Return vs Nifty Z-Score]],Table2[6M Return vs Nifty Z-Score])</f>
        <v>130</v>
      </c>
      <c r="AU266">
        <f>_xlfn.RANK.AVG(Table2[[#This Row],[Sharpe Ratio Z-Score]],Table2[Sharpe Ratio Z-Score])</f>
        <v>424</v>
      </c>
      <c r="AV266">
        <f>(Table2[[#This Row],[Rank 1Y]]+Table2[[#This Row],[Rank 6M]]+Table2[[#This Row],[Rank Sharpe]])/3</f>
        <v>296.66666666666669</v>
      </c>
    </row>
    <row r="267" spans="1:48" x14ac:dyDescent="0.3">
      <c r="A267" t="s">
        <v>1367</v>
      </c>
      <c r="B267" t="s">
        <v>1368</v>
      </c>
      <c r="C267" t="s">
        <v>3129</v>
      </c>
      <c r="D267" t="s">
        <v>1369</v>
      </c>
      <c r="E267">
        <v>7894.9962421199998</v>
      </c>
      <c r="F267">
        <v>466.05</v>
      </c>
      <c r="G267">
        <v>-0.56493539047366403</v>
      </c>
      <c r="H267">
        <f>(Table2[[#This Row],[1Y Return vs Nifty]]-AVERAGE(Table2[1Y Return vs Nifty]))/_xlfn.STDEV.P(Table2[1Y Return vs Nifty])</f>
        <v>-0.42396764391205199</v>
      </c>
      <c r="I267">
        <v>5.5830882842036402</v>
      </c>
      <c r="J267">
        <f>(Table2[[#This Row],[1M Return vs Nifty]]-AVERAGE(Table2[1M Return vs Nifty]))/_xlfn.STDEV.P(Table2[1M Return vs Nifty])</f>
        <v>0.78782068978007669</v>
      </c>
      <c r="K267">
        <v>17.437952205115</v>
      </c>
      <c r="L267">
        <f>(Table2[[#This Row],[6M Return vs Nifty]]-AVERAGE(Table2[6M Return vs Nifty]))/_xlfn.STDEV.P(Table2[6M Return vs Nifty])</f>
        <v>0.50791578625545653</v>
      </c>
      <c r="M267">
        <v>-8.9775638699506395</v>
      </c>
      <c r="N267">
        <f>(Table2[[#This Row],[1W Return vs Nifty]]-AVERAGE(Table2[1W Return vs Nifty]))/_xlfn.STDEV.P(Table2[1W Return vs Nifty])</f>
        <v>-0.85946714589704776</v>
      </c>
      <c r="O267">
        <v>479.86</v>
      </c>
      <c r="P267">
        <v>477.95822247101898</v>
      </c>
      <c r="Q267">
        <v>445.22732701026302</v>
      </c>
      <c r="R267">
        <v>35.174278643074402</v>
      </c>
      <c r="S267" s="1">
        <f>(Table2[[#This Row],[Close Price]]-Table2[[#This Row],[20D EMA]])/Table2[[#This Row],[20D EMA]]</f>
        <v>-2.8779227274621767E-2</v>
      </c>
      <c r="T267" s="1">
        <f>(Table2[[#This Row],[Close Price]]-Table2[[#This Row],[50D EMA]])/Table2[[#This Row],[50D EMA]]</f>
        <v>-2.4914776880401987E-2</v>
      </c>
      <c r="U267" s="1">
        <f>(Table2[[#This Row],[Close Price]]-Table2[[#This Row],[200D EMA]])/Table2[[#This Row],[200D EMA]]</f>
        <v>4.6768631947106426E-2</v>
      </c>
      <c r="V267">
        <v>0.79650421955922102</v>
      </c>
      <c r="W267">
        <v>457.95</v>
      </c>
      <c r="X267">
        <v>469.05</v>
      </c>
      <c r="Y267">
        <v>450.5</v>
      </c>
      <c r="Z267">
        <v>497.5</v>
      </c>
      <c r="AA267">
        <v>448.3</v>
      </c>
      <c r="AB267">
        <v>523.35</v>
      </c>
      <c r="AC267" s="1">
        <f>(Table2[[#This Row],[Close Price]]/Table2[[#This Row],[Day Low]])-1</f>
        <v>1.7687520471667328E-2</v>
      </c>
      <c r="AD267" s="1">
        <f>(Table2[[#This Row],[Day High]]/Table2[[#This Row],[Close Price]])-1</f>
        <v>6.437077566784577E-3</v>
      </c>
      <c r="AE267" s="1">
        <f>(Table2[[#This Row],[Close Price]]/Table2[[#This Row],[Current Week Low]])-1</f>
        <v>3.4517203107658156E-2</v>
      </c>
      <c r="AF267" s="1">
        <f>(Table2[[#This Row],[Current Week High]]/Table2[[#This Row],[Close Price]])-1</f>
        <v>6.7482029825125966E-2</v>
      </c>
      <c r="AG267" s="1">
        <f>(Table2[[#This Row],[Close Price]]/Table2[[#This Row],[Current Month Low]])-1</f>
        <v>3.9594021860361428E-2</v>
      </c>
      <c r="AH267" s="1">
        <f>(Table2[[#This Row],[Current Month High]]/Table2[[#This Row],[Close Price]])-1</f>
        <v>0.12294818152558751</v>
      </c>
      <c r="AI267">
        <v>37.056109859457102</v>
      </c>
      <c r="AJ267">
        <v>46.051394547163802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</v>
      </c>
      <c r="AM267" t="s">
        <v>3157</v>
      </c>
      <c r="AN267">
        <v>-7.2</v>
      </c>
      <c r="AO267" t="s">
        <v>3155</v>
      </c>
      <c r="AP267">
        <v>8.2365484736569003E-2</v>
      </c>
      <c r="AQ267">
        <f>(Table2[[#This Row],[Sharpe Ratio]]-AVERAGE(Table2[Sharpe Ratio]))/_xlfn.STDEV.P(Table2[Sharpe Ratio])</f>
        <v>0.26700501800115956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0.27930670422759318</v>
      </c>
      <c r="AS267">
        <f>_xlfn.RANK.AVG(Table2[[#This Row],[1Y Return vs Nifty Z-Score]],Table2[1Y Return vs Nifty Z-Score])</f>
        <v>446</v>
      </c>
      <c r="AT267">
        <f>_xlfn.RANK.AVG(Table2[[#This Row],[6M Return vs Nifty Z-Score]],Table2[6M Return vs Nifty Z-Score])</f>
        <v>173</v>
      </c>
      <c r="AU267">
        <f>_xlfn.RANK.AVG(Table2[[#This Row],[Sharpe Ratio Z-Score]],Table2[Sharpe Ratio Z-Score])</f>
        <v>274</v>
      </c>
      <c r="AV267">
        <f>(Table2[[#This Row],[Rank 1Y]]+Table2[[#This Row],[Rank 6M]]+Table2[[#This Row],[Rank Sharpe]])/3</f>
        <v>297.66666666666669</v>
      </c>
    </row>
    <row r="268" spans="1:48" x14ac:dyDescent="0.3">
      <c r="A268" t="s">
        <v>364</v>
      </c>
      <c r="B268" t="s">
        <v>365</v>
      </c>
      <c r="C268" t="s">
        <v>3112</v>
      </c>
      <c r="D268" t="s">
        <v>366</v>
      </c>
      <c r="E268">
        <v>64420.604039880003</v>
      </c>
      <c r="F268">
        <v>1779.6</v>
      </c>
      <c r="G268">
        <v>17.4216925738748</v>
      </c>
      <c r="H268">
        <f>(Table2[[#This Row],[1Y Return vs Nifty]]-AVERAGE(Table2[1Y Return vs Nifty]))/_xlfn.STDEV.P(Table2[1Y Return vs Nifty])</f>
        <v>-0.11649620148453518</v>
      </c>
      <c r="I268">
        <v>8.2457092666912697</v>
      </c>
      <c r="J268">
        <f>(Table2[[#This Row],[1M Return vs Nifty]]-AVERAGE(Table2[1M Return vs Nifty]))/_xlfn.STDEV.P(Table2[1M Return vs Nifty])</f>
        <v>1.0941342278230541</v>
      </c>
      <c r="K268">
        <v>9.0259978772475797</v>
      </c>
      <c r="L268">
        <f>(Table2[[#This Row],[6M Return vs Nifty]]-AVERAGE(Table2[6M Return vs Nifty]))/_xlfn.STDEV.P(Table2[6M Return vs Nifty])</f>
        <v>0.21082756623488225</v>
      </c>
      <c r="M268">
        <v>1.8482204094755099</v>
      </c>
      <c r="N268">
        <f>(Table2[[#This Row],[1W Return vs Nifty]]-AVERAGE(Table2[1W Return vs Nifty]))/_xlfn.STDEV.P(Table2[1W Return vs Nifty])</f>
        <v>1.3115018516734953</v>
      </c>
      <c r="O268">
        <v>1752.35</v>
      </c>
      <c r="P268">
        <v>1754.12164032583</v>
      </c>
      <c r="Q268">
        <v>1610.2771181896101</v>
      </c>
      <c r="R268">
        <v>63.430924651323899</v>
      </c>
      <c r="S268" s="1">
        <f>(Table2[[#This Row],[Close Price]]-Table2[[#This Row],[20D EMA]])/Table2[[#This Row],[20D EMA]]</f>
        <v>1.555054640910777E-2</v>
      </c>
      <c r="T268" s="1">
        <f>(Table2[[#This Row],[Close Price]]-Table2[[#This Row],[50D EMA]])/Table2[[#This Row],[50D EMA]]</f>
        <v>1.4524853401521983E-2</v>
      </c>
      <c r="U268" s="1">
        <f>(Table2[[#This Row],[Close Price]]-Table2[[#This Row],[200D EMA]])/Table2[[#This Row],[200D EMA]]</f>
        <v>0.10515139282408413</v>
      </c>
      <c r="V268">
        <v>0.63009640673836198</v>
      </c>
      <c r="W268">
        <v>1740.7</v>
      </c>
      <c r="X268">
        <v>1798</v>
      </c>
      <c r="Y268">
        <v>1718.1</v>
      </c>
      <c r="Z268">
        <v>1809.9</v>
      </c>
      <c r="AA268">
        <v>1593.75</v>
      </c>
      <c r="AB268">
        <v>1809.9</v>
      </c>
      <c r="AC268" s="1">
        <f>(Table2[[#This Row],[Close Price]]/Table2[[#This Row],[Day Low]])-1</f>
        <v>2.2347331533291159E-2</v>
      </c>
      <c r="AD268" s="1">
        <f>(Table2[[#This Row],[Day High]]/Table2[[#This Row],[Close Price]])-1</f>
        <v>1.0339402112834462E-2</v>
      </c>
      <c r="AE268" s="1">
        <f>(Table2[[#This Row],[Close Price]]/Table2[[#This Row],[Current Week Low]])-1</f>
        <v>3.5795355334381052E-2</v>
      </c>
      <c r="AF268" s="1">
        <f>(Table2[[#This Row],[Current Week High]]/Table2[[#This Row],[Close Price]])-1</f>
        <v>1.7026298044504395E-2</v>
      </c>
      <c r="AG268" s="1">
        <f>(Table2[[#This Row],[Close Price]]/Table2[[#This Row],[Current Month Low]])-1</f>
        <v>0.11661176470588219</v>
      </c>
      <c r="AH268" s="1">
        <f>(Table2[[#This Row],[Current Month High]]/Table2[[#This Row],[Close Price]])-1</f>
        <v>1.7026298044504395E-2</v>
      </c>
      <c r="AI268">
        <v>11.9465048325466</v>
      </c>
      <c r="AJ268">
        <v>52.109064489935399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7.0000000000000007E-2</v>
      </c>
      <c r="AM268" t="s">
        <v>3156</v>
      </c>
      <c r="AN268">
        <v>5.3</v>
      </c>
      <c r="AO268" t="s">
        <v>3156</v>
      </c>
      <c r="AP268">
        <v>6.9337221300811006E-2</v>
      </c>
      <c r="AQ268">
        <f>(Table2[[#This Row],[Sharpe Ratio]]-AVERAGE(Table2[Sharpe Ratio]))/_xlfn.STDEV.P(Table2[Sharpe Ratio])</f>
        <v>0.11341944151826297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335</v>
      </c>
      <c r="AT268">
        <f>_xlfn.RANK.AVG(Table2[[#This Row],[6M Return vs Nifty Z-Score]],Table2[6M Return vs Nifty Z-Score])</f>
        <v>253</v>
      </c>
      <c r="AU268">
        <f>_xlfn.RANK.AVG(Table2[[#This Row],[Sharpe Ratio Z-Score]],Table2[Sharpe Ratio Z-Score])</f>
        <v>312</v>
      </c>
      <c r="AV268">
        <f>(Table2[[#This Row],[Rank 1Y]]+Table2[[#This Row],[Rank 6M]]+Table2[[#This Row],[Rank Sharpe]])/3</f>
        <v>300</v>
      </c>
    </row>
    <row r="269" spans="1:48" x14ac:dyDescent="0.3">
      <c r="A269" t="s">
        <v>1540</v>
      </c>
      <c r="B269" t="s">
        <v>1541</v>
      </c>
      <c r="C269" t="s">
        <v>3128</v>
      </c>
      <c r="D269" t="s">
        <v>163</v>
      </c>
      <c r="E269">
        <v>6220.5675567609997</v>
      </c>
      <c r="F269">
        <v>169.49</v>
      </c>
      <c r="G269">
        <v>141.85129705710699</v>
      </c>
      <c r="H269">
        <f>(Table2[[#This Row],[1Y Return vs Nifty]]-AVERAGE(Table2[1Y Return vs Nifty]))/_xlfn.STDEV.P(Table2[1Y Return vs Nifty])</f>
        <v>2.0105589667758856</v>
      </c>
      <c r="I269">
        <v>-15.1583099508209</v>
      </c>
      <c r="J269">
        <f>(Table2[[#This Row],[1M Return vs Nifty]]-AVERAGE(Table2[1M Return vs Nifty]))/_xlfn.STDEV.P(Table2[1M Return vs Nifty])</f>
        <v>-1.5983135437873752</v>
      </c>
      <c r="K269">
        <v>2.6657633573869202</v>
      </c>
      <c r="L269">
        <f>(Table2[[#This Row],[6M Return vs Nifty]]-AVERAGE(Table2[6M Return vs Nifty]))/_xlfn.STDEV.P(Table2[6M Return vs Nifty])</f>
        <v>-1.3799277750592621E-2</v>
      </c>
      <c r="M269">
        <v>-7.54907346476827</v>
      </c>
      <c r="N269">
        <f>(Table2[[#This Row],[1W Return vs Nifty]]-AVERAGE(Table2[1W Return vs Nifty]))/_xlfn.STDEV.P(Table2[1W Return vs Nifty])</f>
        <v>-0.57300213764156305</v>
      </c>
      <c r="O269">
        <v>186.89</v>
      </c>
      <c r="P269">
        <v>190.12615379304901</v>
      </c>
      <c r="Q269">
        <v>156.90347554464699</v>
      </c>
      <c r="R269">
        <v>26.7684513234714</v>
      </c>
      <c r="S269" s="1">
        <f>(Table2[[#This Row],[Close Price]]-Table2[[#This Row],[20D EMA]])/Table2[[#This Row],[20D EMA]]</f>
        <v>-9.3102894750922885E-2</v>
      </c>
      <c r="T269" s="1">
        <f>(Table2[[#This Row],[Close Price]]-Table2[[#This Row],[50D EMA]])/Table2[[#This Row],[50D EMA]]</f>
        <v>-0.10853926922390338</v>
      </c>
      <c r="U269" s="1">
        <f>(Table2[[#This Row],[Close Price]]-Table2[[#This Row],[200D EMA]])/Table2[[#This Row],[200D EMA]]</f>
        <v>8.0218264201365699E-2</v>
      </c>
      <c r="V269">
        <v>0.33815195022929301</v>
      </c>
      <c r="W269">
        <v>168.5</v>
      </c>
      <c r="X269">
        <v>173.7</v>
      </c>
      <c r="Y269">
        <v>163</v>
      </c>
      <c r="Z269">
        <v>187.18</v>
      </c>
      <c r="AA269">
        <v>163</v>
      </c>
      <c r="AB269">
        <v>212.64</v>
      </c>
      <c r="AC269" s="1">
        <f>(Table2[[#This Row],[Close Price]]/Table2[[#This Row],[Day Low]])-1</f>
        <v>5.8753709198813286E-3</v>
      </c>
      <c r="AD269" s="1">
        <f>(Table2[[#This Row],[Day High]]/Table2[[#This Row],[Close Price]])-1</f>
        <v>2.4839223553011935E-2</v>
      </c>
      <c r="AE269" s="1">
        <f>(Table2[[#This Row],[Close Price]]/Table2[[#This Row],[Current Week Low]])-1</f>
        <v>3.9815950920245369E-2</v>
      </c>
      <c r="AF269" s="1">
        <f>(Table2[[#This Row],[Current Week High]]/Table2[[#This Row],[Close Price]])-1</f>
        <v>0.10437193934745403</v>
      </c>
      <c r="AG269" s="1">
        <f>(Table2[[#This Row],[Close Price]]/Table2[[#This Row],[Current Month Low]])-1</f>
        <v>3.9815950920245369E-2</v>
      </c>
      <c r="AH269" s="1">
        <f>(Table2[[#This Row],[Current Month High]]/Table2[[#This Row],[Close Price]])-1</f>
        <v>0.25458729128562152</v>
      </c>
      <c r="AI269">
        <v>32.5446929022361</v>
      </c>
      <c r="AJ269">
        <v>180.61258278145601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7.0000000000000007E-2</v>
      </c>
      <c r="AM269" t="s">
        <v>3156</v>
      </c>
      <c r="AN269">
        <v>-13.09</v>
      </c>
      <c r="AO269" t="s">
        <v>3155</v>
      </c>
      <c r="AQ269">
        <f>(Table2[[#This Row],[Sharpe Ratio]]-AVERAGE(Table2[Sharpe Ratio]))/_xlfn.STDEV.P(Table2[Sharpe Ratio])</f>
        <v>-0.70397246629187049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36</v>
      </c>
      <c r="AT269">
        <f>_xlfn.RANK.AVG(Table2[[#This Row],[6M Return vs Nifty Z-Score]],Table2[6M Return vs Nifty Z-Score])</f>
        <v>335</v>
      </c>
      <c r="AU269">
        <f>_xlfn.RANK.AVG(Table2[[#This Row],[Sharpe Ratio Z-Score]],Table2[Sharpe Ratio Z-Score])</f>
        <v>532.5</v>
      </c>
      <c r="AV269">
        <f>(Table2[[#This Row],[Rank 1Y]]+Table2[[#This Row],[Rank 6M]]+Table2[[#This Row],[Rank Sharpe]])/3</f>
        <v>301.16666666666669</v>
      </c>
    </row>
    <row r="270" spans="1:48" x14ac:dyDescent="0.3">
      <c r="A270" t="s">
        <v>1833</v>
      </c>
      <c r="B270" t="s">
        <v>1834</v>
      </c>
      <c r="C270" t="s">
        <v>3122</v>
      </c>
      <c r="D270" t="s">
        <v>1492</v>
      </c>
      <c r="E270">
        <v>4022.3829230470001</v>
      </c>
      <c r="F270">
        <v>74.17</v>
      </c>
      <c r="G270">
        <v>39.016617015256799</v>
      </c>
      <c r="H270">
        <f>(Table2[[#This Row],[1Y Return vs Nifty]]-AVERAGE(Table2[1Y Return vs Nifty]))/_xlfn.STDEV.P(Table2[1Y Return vs Nifty])</f>
        <v>0.25265707061659692</v>
      </c>
      <c r="I270">
        <v>-4.6256759124741</v>
      </c>
      <c r="J270">
        <f>(Table2[[#This Row],[1M Return vs Nifty]]-AVERAGE(Table2[1M Return vs Nifty]))/_xlfn.STDEV.P(Table2[1M Return vs Nifty])</f>
        <v>-0.38661709190121518</v>
      </c>
      <c r="K270">
        <v>-19.444983427805202</v>
      </c>
      <c r="L270">
        <f>(Table2[[#This Row],[6M Return vs Nifty]]-AVERAGE(Table2[6M Return vs Nifty]))/_xlfn.STDEV.P(Table2[6M Return vs Nifty])</f>
        <v>-0.79469300942206267</v>
      </c>
      <c r="M270">
        <v>-6.5108610907077802</v>
      </c>
      <c r="N270">
        <f>(Table2[[#This Row],[1W Return vs Nifty]]-AVERAGE(Table2[1W Return vs Nifty]))/_xlfn.STDEV.P(Table2[1W Return vs Nifty])</f>
        <v>-0.36480226788589948</v>
      </c>
      <c r="O270">
        <v>79.77</v>
      </c>
      <c r="P270">
        <v>82.795288952553307</v>
      </c>
      <c r="Q270">
        <v>77.774590830373199</v>
      </c>
      <c r="R270">
        <v>31.587133671772602</v>
      </c>
      <c r="S270" s="1">
        <f>(Table2[[#This Row],[Close Price]]-Table2[[#This Row],[20D EMA]])/Table2[[#This Row],[20D EMA]]</f>
        <v>-7.020183026200319E-2</v>
      </c>
      <c r="T270" s="1">
        <f>(Table2[[#This Row],[Close Price]]-Table2[[#This Row],[50D EMA]])/Table2[[#This Row],[50D EMA]]</f>
        <v>-0.10417608370804908</v>
      </c>
      <c r="U270" s="1">
        <f>(Table2[[#This Row],[Close Price]]-Table2[[#This Row],[200D EMA]])/Table2[[#This Row],[200D EMA]]</f>
        <v>-4.6346638302923765E-2</v>
      </c>
      <c r="V270">
        <v>0.33807518789373298</v>
      </c>
      <c r="W270">
        <v>73.89</v>
      </c>
      <c r="X270">
        <v>77.34</v>
      </c>
      <c r="Y270">
        <v>73.67</v>
      </c>
      <c r="Z270">
        <v>80.44</v>
      </c>
      <c r="AA270">
        <v>73.67</v>
      </c>
      <c r="AB270">
        <v>85.57</v>
      </c>
      <c r="AC270" s="1">
        <f>(Table2[[#This Row],[Close Price]]/Table2[[#This Row],[Day Low]])-1</f>
        <v>3.7894167005008139E-3</v>
      </c>
      <c r="AD270" s="1">
        <f>(Table2[[#This Row],[Day High]]/Table2[[#This Row],[Close Price]])-1</f>
        <v>4.2739652150465268E-2</v>
      </c>
      <c r="AE270" s="1">
        <f>(Table2[[#This Row],[Close Price]]/Table2[[#This Row],[Current Week Low]])-1</f>
        <v>6.7870232116193918E-3</v>
      </c>
      <c r="AF270" s="1">
        <f>(Table2[[#This Row],[Current Week High]]/Table2[[#This Row],[Close Price]])-1</f>
        <v>8.4535526493191293E-2</v>
      </c>
      <c r="AG270" s="1">
        <f>(Table2[[#This Row],[Close Price]]/Table2[[#This Row],[Current Month Low]])-1</f>
        <v>6.7870232116193918E-3</v>
      </c>
      <c r="AH270" s="1">
        <f>(Table2[[#This Row],[Current Month High]]/Table2[[#This Row],[Close Price]])-1</f>
        <v>0.15370095726034783</v>
      </c>
      <c r="AI270">
        <v>39.207226641499197</v>
      </c>
      <c r="AJ270">
        <v>72.890442890442898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</v>
      </c>
      <c r="AM270" t="s">
        <v>3155</v>
      </c>
      <c r="AN270">
        <v>-7.01</v>
      </c>
      <c r="AO270" t="s">
        <v>3155</v>
      </c>
      <c r="AP270">
        <v>0.160806895223783</v>
      </c>
      <c r="AQ270">
        <f>(Table2[[#This Row],[Sharpe Ratio]]-AVERAGE(Table2[Sharpe Ratio]))/_xlfn.STDEV.P(Table2[Sharpe Ratio])</f>
        <v>1.1917229828485871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228</v>
      </c>
      <c r="AT270">
        <f>_xlfn.RANK.AVG(Table2[[#This Row],[6M Return vs Nifty Z-Score]],Table2[6M Return vs Nifty Z-Score])</f>
        <v>586</v>
      </c>
      <c r="AU270">
        <f>_xlfn.RANK.AVG(Table2[[#This Row],[Sharpe Ratio Z-Score]],Table2[Sharpe Ratio Z-Score])</f>
        <v>90</v>
      </c>
      <c r="AV270">
        <f>(Table2[[#This Row],[Rank 1Y]]+Table2[[#This Row],[Rank 6M]]+Table2[[#This Row],[Rank Sharpe]])/3</f>
        <v>301.33333333333331</v>
      </c>
    </row>
    <row r="271" spans="1:48" x14ac:dyDescent="0.3">
      <c r="A271" t="s">
        <v>87</v>
      </c>
      <c r="B271" t="s">
        <v>88</v>
      </c>
      <c r="C271" t="s">
        <v>3120</v>
      </c>
      <c r="D271" t="s">
        <v>89</v>
      </c>
      <c r="E271">
        <v>292569.21871079999</v>
      </c>
      <c r="F271">
        <v>1354.4</v>
      </c>
      <c r="G271">
        <v>49.560518630317098</v>
      </c>
      <c r="H271">
        <f>(Table2[[#This Row],[1Y Return vs Nifty]]-AVERAGE(Table2[1Y Return vs Nifty]))/_xlfn.STDEV.P(Table2[1Y Return vs Nifty])</f>
        <v>0.4328992285587262</v>
      </c>
      <c r="I271">
        <v>-1.9955857497346801</v>
      </c>
      <c r="J271">
        <f>(Table2[[#This Row],[1M Return vs Nifty]]-AVERAGE(Table2[1M Return vs Nifty]))/_xlfn.STDEV.P(Table2[1M Return vs Nifty])</f>
        <v>-8.4045968027603501E-2</v>
      </c>
      <c r="K271">
        <v>-6.3470140856736901</v>
      </c>
      <c r="L271">
        <f>(Table2[[#This Row],[6M Return vs Nifty]]-AVERAGE(Table2[6M Return vs Nifty]))/_xlfn.STDEV.P(Table2[6M Return vs Nifty])</f>
        <v>-0.33210699836315516</v>
      </c>
      <c r="M271">
        <v>-3.3071820107724799</v>
      </c>
      <c r="N271">
        <f>(Table2[[#This Row],[1W Return vs Nifty]]-AVERAGE(Table2[1W Return vs Nifty]))/_xlfn.STDEV.P(Table2[1W Return vs Nifty])</f>
        <v>0.27765353773389734</v>
      </c>
      <c r="O271">
        <v>1400.31</v>
      </c>
      <c r="P271">
        <v>1429.30832758164</v>
      </c>
      <c r="Q271">
        <v>1335.8095082842001</v>
      </c>
      <c r="R271">
        <v>34.276308377530903</v>
      </c>
      <c r="S271" s="1">
        <f>(Table2[[#This Row],[Close Price]]-Table2[[#This Row],[20D EMA]])/Table2[[#This Row],[20D EMA]]</f>
        <v>-3.2785597474844753E-2</v>
      </c>
      <c r="T271" s="1">
        <f>(Table2[[#This Row],[Close Price]]-Table2[[#This Row],[50D EMA]])/Table2[[#This Row],[50D EMA]]</f>
        <v>-5.2408795314572369E-2</v>
      </c>
      <c r="U271" s="1">
        <f>(Table2[[#This Row],[Close Price]]-Table2[[#This Row],[200D EMA]])/Table2[[#This Row],[200D EMA]]</f>
        <v>1.3917023048951663E-2</v>
      </c>
      <c r="V271">
        <v>0.62785308351244595</v>
      </c>
      <c r="W271">
        <v>1336.2</v>
      </c>
      <c r="X271">
        <v>1359</v>
      </c>
      <c r="Y271">
        <v>1335.2</v>
      </c>
      <c r="Z271">
        <v>1412.9</v>
      </c>
      <c r="AA271">
        <v>1335.2</v>
      </c>
      <c r="AB271">
        <v>1472.85</v>
      </c>
      <c r="AC271" s="1">
        <f>(Table2[[#This Row],[Close Price]]/Table2[[#This Row],[Day Low]])-1</f>
        <v>1.362071546175736E-2</v>
      </c>
      <c r="AD271" s="1">
        <f>(Table2[[#This Row],[Day High]]/Table2[[#This Row],[Close Price]])-1</f>
        <v>3.396337861783838E-3</v>
      </c>
      <c r="AE271" s="1">
        <f>(Table2[[#This Row],[Close Price]]/Table2[[#This Row],[Current Week Low]])-1</f>
        <v>1.4379868184541733E-2</v>
      </c>
      <c r="AF271" s="1">
        <f>(Table2[[#This Row],[Current Week High]]/Table2[[#This Row],[Close Price]])-1</f>
        <v>4.3192557590076675E-2</v>
      </c>
      <c r="AG271" s="1">
        <f>(Table2[[#This Row],[Close Price]]/Table2[[#This Row],[Current Month Low]])-1</f>
        <v>1.4379868184541733E-2</v>
      </c>
      <c r="AH271" s="1">
        <f>(Table2[[#This Row],[Current Month High]]/Table2[[#This Row],[Close Price]])-1</f>
        <v>8.7455699940933052E-2</v>
      </c>
      <c r="AI271">
        <v>19.7135262847017</v>
      </c>
      <c r="AJ271">
        <v>79.509609012591099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-7.0000000000000007E-2</v>
      </c>
      <c r="AM271" t="s">
        <v>3155</v>
      </c>
      <c r="AN271">
        <v>-4.5199999999999996</v>
      </c>
      <c r="AO271" t="s">
        <v>3155</v>
      </c>
      <c r="AP271">
        <v>7.5658533208623993E-2</v>
      </c>
      <c r="AQ271">
        <f>(Table2[[#This Row],[Sharpe Ratio]]-AVERAGE(Table2[Sharpe Ratio]))/_xlfn.STDEV.P(Table2[Sharpe Ratio])</f>
        <v>0.18793914541256565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185</v>
      </c>
      <c r="AT271">
        <f>_xlfn.RANK.AVG(Table2[[#This Row],[6M Return vs Nifty Z-Score]],Table2[6M Return vs Nifty Z-Score])</f>
        <v>434</v>
      </c>
      <c r="AU271">
        <f>_xlfn.RANK.AVG(Table2[[#This Row],[Sharpe Ratio Z-Score]],Table2[Sharpe Ratio Z-Score])</f>
        <v>291</v>
      </c>
      <c r="AV271">
        <f>(Table2[[#This Row],[Rank 1Y]]+Table2[[#This Row],[Rank 6M]]+Table2[[#This Row],[Rank Sharpe]])/3</f>
        <v>303.33333333333331</v>
      </c>
    </row>
    <row r="272" spans="1:48" x14ac:dyDescent="0.3">
      <c r="A272" t="s">
        <v>329</v>
      </c>
      <c r="B272" t="s">
        <v>330</v>
      </c>
      <c r="C272" t="s">
        <v>3123</v>
      </c>
      <c r="D272" t="s">
        <v>135</v>
      </c>
      <c r="E272">
        <v>81316.484033279994</v>
      </c>
      <c r="F272">
        <v>2924.4</v>
      </c>
      <c r="G272">
        <v>58.313195713107604</v>
      </c>
      <c r="H272">
        <f>(Table2[[#This Row],[1Y Return vs Nifty]]-AVERAGE(Table2[1Y Return vs Nifty]))/_xlfn.STDEV.P(Table2[1Y Return vs Nifty])</f>
        <v>0.58252139526402114</v>
      </c>
      <c r="I272">
        <v>-1.0836889691452301</v>
      </c>
      <c r="J272">
        <f>(Table2[[#This Row],[1M Return vs Nifty]]-AVERAGE(Table2[1M Return vs Nifty]))/_xlfn.STDEV.P(Table2[1M Return vs Nifty])</f>
        <v>2.0860562428483647E-2</v>
      </c>
      <c r="K272">
        <v>5.7074474040661496</v>
      </c>
      <c r="L272">
        <f>(Table2[[#This Row],[6M Return vs Nifty]]-AVERAGE(Table2[6M Return vs Nifty]))/_xlfn.STDEV.P(Table2[6M Return vs Nifty])</f>
        <v>9.3625045310609792E-2</v>
      </c>
      <c r="M272">
        <v>-6.9731224505538503</v>
      </c>
      <c r="N272">
        <f>(Table2[[#This Row],[1W Return vs Nifty]]-AVERAGE(Table2[1W Return vs Nifty]))/_xlfn.STDEV.P(Table2[1W Return vs Nifty])</f>
        <v>-0.45750271850432017</v>
      </c>
      <c r="O272">
        <v>3029.78</v>
      </c>
      <c r="P272">
        <v>3015.7386858979598</v>
      </c>
      <c r="Q272">
        <v>2722.0550905178902</v>
      </c>
      <c r="R272">
        <v>39.529273682383099</v>
      </c>
      <c r="S272" s="1">
        <f>(Table2[[#This Row],[Close Price]]-Table2[[#This Row],[20D EMA]])/Table2[[#This Row],[20D EMA]]</f>
        <v>-3.4781403270204472E-2</v>
      </c>
      <c r="T272" s="1">
        <f>(Table2[[#This Row],[Close Price]]-Table2[[#This Row],[50D EMA]])/Table2[[#This Row],[50D EMA]]</f>
        <v>-3.0287334351969206E-2</v>
      </c>
      <c r="U272" s="1">
        <f>(Table2[[#This Row],[Close Price]]-Table2[[#This Row],[200D EMA]])/Table2[[#This Row],[200D EMA]]</f>
        <v>7.4335346917469E-2</v>
      </c>
      <c r="V272">
        <v>0.82010754422993604</v>
      </c>
      <c r="W272">
        <v>2900.65</v>
      </c>
      <c r="X272">
        <v>3091.2</v>
      </c>
      <c r="Y272">
        <v>2870.1</v>
      </c>
      <c r="Z272">
        <v>3175.8</v>
      </c>
      <c r="AA272">
        <v>2833.4</v>
      </c>
      <c r="AB272">
        <v>3279.95</v>
      </c>
      <c r="AC272" s="1">
        <f>(Table2[[#This Row],[Close Price]]/Table2[[#This Row],[Day Low]])-1</f>
        <v>8.1878199713856237E-3</v>
      </c>
      <c r="AD272" s="1">
        <f>(Table2[[#This Row],[Day High]]/Table2[[#This Row],[Close Price]])-1</f>
        <v>5.7037340993024044E-2</v>
      </c>
      <c r="AE272" s="1">
        <f>(Table2[[#This Row],[Close Price]]/Table2[[#This Row],[Current Week Low]])-1</f>
        <v>1.8919201421553344E-2</v>
      </c>
      <c r="AF272" s="1">
        <f>(Table2[[#This Row],[Current Week High]]/Table2[[#This Row],[Close Price]])-1</f>
        <v>8.5966352072220031E-2</v>
      </c>
      <c r="AG272" s="1">
        <f>(Table2[[#This Row],[Close Price]]/Table2[[#This Row],[Current Month Low]])-1</f>
        <v>3.2116891367262035E-2</v>
      </c>
      <c r="AH272" s="1">
        <f>(Table2[[#This Row],[Current Month High]]/Table2[[#This Row],[Close Price]])-1</f>
        <v>0.12158049514430291</v>
      </c>
      <c r="AI272">
        <v>16.355491724798199</v>
      </c>
      <c r="AJ272">
        <v>88.817148760330596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0.01</v>
      </c>
      <c r="AM272" t="s">
        <v>3156</v>
      </c>
      <c r="AN272">
        <v>-0.93</v>
      </c>
      <c r="AO272" t="s">
        <v>3155</v>
      </c>
      <c r="AP272">
        <v>1.9992324748748999E-2</v>
      </c>
      <c r="AQ272">
        <f>(Table2[[#This Row],[Sharpe Ratio]]-AVERAGE(Table2[Sharpe Ratio]))/_xlfn.STDEV.P(Table2[Sharpe Ratio])</f>
        <v>-0.46829004116202827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-0.22878575666323386</v>
      </c>
      <c r="AS272">
        <f>_xlfn.RANK.AVG(Table2[[#This Row],[1Y Return vs Nifty Z-Score]],Table2[1Y Return vs Nifty Z-Score])</f>
        <v>154</v>
      </c>
      <c r="AT272">
        <f>_xlfn.RANK.AVG(Table2[[#This Row],[6M Return vs Nifty Z-Score]],Table2[6M Return vs Nifty Z-Score])</f>
        <v>300</v>
      </c>
      <c r="AU272">
        <f>_xlfn.RANK.AVG(Table2[[#This Row],[Sharpe Ratio Z-Score]],Table2[Sharpe Ratio Z-Score])</f>
        <v>457</v>
      </c>
      <c r="AV272">
        <f>(Table2[[#This Row],[Rank 1Y]]+Table2[[#This Row],[Rank 6M]]+Table2[[#This Row],[Rank Sharpe]])/3</f>
        <v>303.66666666666669</v>
      </c>
    </row>
    <row r="273" spans="1:48" x14ac:dyDescent="0.3">
      <c r="A273" t="s">
        <v>835</v>
      </c>
      <c r="B273" t="s">
        <v>836</v>
      </c>
      <c r="C273" t="s">
        <v>3122</v>
      </c>
      <c r="D273" t="s">
        <v>269</v>
      </c>
      <c r="E273">
        <v>18255.181065785</v>
      </c>
      <c r="F273">
        <v>836.45</v>
      </c>
      <c r="G273">
        <v>22.9047131573227</v>
      </c>
      <c r="H273">
        <f>(Table2[[#This Row],[1Y Return vs Nifty]]-AVERAGE(Table2[1Y Return vs Nifty]))/_xlfn.STDEV.P(Table2[1Y Return vs Nifty])</f>
        <v>-2.2767001603708138E-2</v>
      </c>
      <c r="I273">
        <v>-0.13503913914946999</v>
      </c>
      <c r="J273">
        <f>(Table2[[#This Row],[1M Return vs Nifty]]-AVERAGE(Table2[1M Return vs Nifty]))/_xlfn.STDEV.P(Table2[1M Return vs Nifty])</f>
        <v>0.12999524126601902</v>
      </c>
      <c r="K273">
        <v>-14.2824778034687</v>
      </c>
      <c r="L273">
        <f>(Table2[[#This Row],[6M Return vs Nifty]]-AVERAGE(Table2[6M Return vs Nifty]))/_xlfn.STDEV.P(Table2[6M Return vs Nifty])</f>
        <v>-0.61236681660152215</v>
      </c>
      <c r="M273">
        <v>-4.6965149836185001</v>
      </c>
      <c r="N273">
        <f>(Table2[[#This Row],[1W Return vs Nifty]]-AVERAGE(Table2[1W Return vs Nifty]))/_xlfn.STDEV.P(Table2[1W Return vs Nifty])</f>
        <v>-9.589612314994388E-4</v>
      </c>
      <c r="O273">
        <v>867.4</v>
      </c>
      <c r="P273">
        <v>859.78348221481895</v>
      </c>
      <c r="Q273">
        <v>792.97851156020999</v>
      </c>
      <c r="R273">
        <v>31.380826559035199</v>
      </c>
      <c r="S273" s="1">
        <f>(Table2[[#This Row],[Close Price]]-Table2[[#This Row],[20D EMA]])/Table2[[#This Row],[20D EMA]]</f>
        <v>-3.5681346552916687E-2</v>
      </c>
      <c r="T273" s="1">
        <f>(Table2[[#This Row],[Close Price]]-Table2[[#This Row],[50D EMA]])/Table2[[#This Row],[50D EMA]]</f>
        <v>-2.713878865724589E-2</v>
      </c>
      <c r="U273" s="1">
        <f>(Table2[[#This Row],[Close Price]]-Table2[[#This Row],[200D EMA]])/Table2[[#This Row],[200D EMA]]</f>
        <v>5.4820512543597856E-2</v>
      </c>
      <c r="V273">
        <v>0.65011697466322105</v>
      </c>
      <c r="W273">
        <v>830</v>
      </c>
      <c r="X273">
        <v>864.4</v>
      </c>
      <c r="Y273">
        <v>821</v>
      </c>
      <c r="Z273">
        <v>888.9</v>
      </c>
      <c r="AA273">
        <v>815.15</v>
      </c>
      <c r="AB273">
        <v>913</v>
      </c>
      <c r="AC273" s="1">
        <f>(Table2[[#This Row],[Close Price]]/Table2[[#This Row],[Day Low]])-1</f>
        <v>7.7710843373495209E-3</v>
      </c>
      <c r="AD273" s="1">
        <f>(Table2[[#This Row],[Day High]]/Table2[[#This Row],[Close Price]])-1</f>
        <v>3.3415027796042773E-2</v>
      </c>
      <c r="AE273" s="1">
        <f>(Table2[[#This Row],[Close Price]]/Table2[[#This Row],[Current Week Low]])-1</f>
        <v>1.8818514007308274E-2</v>
      </c>
      <c r="AF273" s="1">
        <f>(Table2[[#This Row],[Current Week High]]/Table2[[#This Row],[Close Price]])-1</f>
        <v>6.2705481499192972E-2</v>
      </c>
      <c r="AG273" s="1">
        <f>(Table2[[#This Row],[Close Price]]/Table2[[#This Row],[Current Month Low]])-1</f>
        <v>2.6130160093234434E-2</v>
      </c>
      <c r="AH273" s="1">
        <f>(Table2[[#This Row],[Current Month High]]/Table2[[#This Row],[Close Price]])-1</f>
        <v>9.1517723713312238E-2</v>
      </c>
      <c r="AI273">
        <v>14.5316516229302</v>
      </c>
      <c r="AJ273">
        <v>56.316576340870803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0.02</v>
      </c>
      <c r="AM273" t="s">
        <v>3156</v>
      </c>
      <c r="AN273">
        <v>-5.55</v>
      </c>
      <c r="AO273" t="s">
        <v>3155</v>
      </c>
      <c r="AP273">
        <v>0.165647199604322</v>
      </c>
      <c r="AQ273">
        <f>(Table2[[#This Row],[Sharpe Ratio]]-AVERAGE(Table2[Sharpe Ratio]))/_xlfn.STDEV.P(Table2[Sharpe Ratio])</f>
        <v>1.2487836143213433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0.74268607615063276</v>
      </c>
      <c r="AS273">
        <f>_xlfn.RANK.AVG(Table2[[#This Row],[1Y Return vs Nifty Z-Score]],Table2[1Y Return vs Nifty Z-Score])</f>
        <v>303</v>
      </c>
      <c r="AT273">
        <f>_xlfn.RANK.AVG(Table2[[#This Row],[6M Return vs Nifty Z-Score]],Table2[6M Return vs Nifty Z-Score])</f>
        <v>525</v>
      </c>
      <c r="AU273">
        <f>_xlfn.RANK.AVG(Table2[[#This Row],[Sharpe Ratio Z-Score]],Table2[Sharpe Ratio Z-Score])</f>
        <v>83</v>
      </c>
      <c r="AV273">
        <f>(Table2[[#This Row],[Rank 1Y]]+Table2[[#This Row],[Rank 6M]]+Table2[[#This Row],[Rank Sharpe]])/3</f>
        <v>303.66666666666669</v>
      </c>
    </row>
    <row r="274" spans="1:48" x14ac:dyDescent="0.3">
      <c r="A274" t="s">
        <v>1661</v>
      </c>
      <c r="B274" t="s">
        <v>1662</v>
      </c>
      <c r="C274" t="s">
        <v>3119</v>
      </c>
      <c r="D274" t="s">
        <v>1630</v>
      </c>
      <c r="E274">
        <v>5175.6681741599996</v>
      </c>
      <c r="F274">
        <v>433.4</v>
      </c>
      <c r="G274">
        <v>12.8799398373099</v>
      </c>
      <c r="H274">
        <f>(Table2[[#This Row],[1Y Return vs Nifty]]-AVERAGE(Table2[1Y Return vs Nifty]))/_xlfn.STDEV.P(Table2[1Y Return vs Nifty])</f>
        <v>-0.19413494888225044</v>
      </c>
      <c r="I274">
        <v>12.029279471251201</v>
      </c>
      <c r="J274">
        <f>(Table2[[#This Row],[1M Return vs Nifty]]-AVERAGE(Table2[1M Return vs Nifty]))/_xlfn.STDEV.P(Table2[1M Return vs Nifty])</f>
        <v>1.5294041304548416</v>
      </c>
      <c r="K274">
        <v>14.071020564806499</v>
      </c>
      <c r="L274">
        <f>(Table2[[#This Row],[6M Return vs Nifty]]-AVERAGE(Table2[6M Return vs Nifty]))/_xlfn.STDEV.P(Table2[6M Return vs Nifty])</f>
        <v>0.38900456908010211</v>
      </c>
      <c r="M274">
        <v>-2.0402530205717699</v>
      </c>
      <c r="N274">
        <f>(Table2[[#This Row],[1W Return vs Nifty]]-AVERAGE(Table2[1W Return vs Nifty]))/_xlfn.STDEV.P(Table2[1W Return vs Nifty])</f>
        <v>0.53171952398084399</v>
      </c>
      <c r="O274">
        <v>428.04</v>
      </c>
      <c r="P274">
        <v>415.43310784932203</v>
      </c>
      <c r="Q274">
        <v>380.04738934271501</v>
      </c>
      <c r="R274">
        <v>51.621965954574499</v>
      </c>
      <c r="S274" s="1">
        <f>(Table2[[#This Row],[Close Price]]-Table2[[#This Row],[20D EMA]])/Table2[[#This Row],[20D EMA]]</f>
        <v>1.2522194187459014E-2</v>
      </c>
      <c r="T274" s="1">
        <f>(Table2[[#This Row],[Close Price]]-Table2[[#This Row],[50D EMA]])/Table2[[#This Row],[50D EMA]]</f>
        <v>4.3248580363976573E-2</v>
      </c>
      <c r="U274" s="1">
        <f>(Table2[[#This Row],[Close Price]]-Table2[[#This Row],[200D EMA]])/Table2[[#This Row],[200D EMA]]</f>
        <v>0.14038409986069719</v>
      </c>
      <c r="V274">
        <v>1.0958197837400601</v>
      </c>
      <c r="W274">
        <v>424.65</v>
      </c>
      <c r="X274">
        <v>439.9</v>
      </c>
      <c r="Y274">
        <v>408.25</v>
      </c>
      <c r="Z274">
        <v>448</v>
      </c>
      <c r="AA274">
        <v>390.1</v>
      </c>
      <c r="AB274">
        <v>459</v>
      </c>
      <c r="AC274" s="1">
        <f>(Table2[[#This Row],[Close Price]]/Table2[[#This Row],[Day Low]])-1</f>
        <v>2.0605204285882417E-2</v>
      </c>
      <c r="AD274" s="1">
        <f>(Table2[[#This Row],[Day High]]/Table2[[#This Row],[Close Price]])-1</f>
        <v>1.4997692662667372E-2</v>
      </c>
      <c r="AE274" s="1">
        <f>(Table2[[#This Row],[Close Price]]/Table2[[#This Row],[Current Week Low]])-1</f>
        <v>6.1604409063074073E-2</v>
      </c>
      <c r="AF274" s="1">
        <f>(Table2[[#This Row],[Current Week High]]/Table2[[#This Row],[Close Price]])-1</f>
        <v>3.3687125057683565E-2</v>
      </c>
      <c r="AG274" s="1">
        <f>(Table2[[#This Row],[Close Price]]/Table2[[#This Row],[Current Month Low]])-1</f>
        <v>0.11099718021020233</v>
      </c>
      <c r="AH274" s="1">
        <f>(Table2[[#This Row],[Current Month High]]/Table2[[#This Row],[Close Price]])-1</f>
        <v>5.9067835717582007E-2</v>
      </c>
      <c r="AI274">
        <v>5.9067835717581998</v>
      </c>
      <c r="AJ274">
        <v>51.936897458369799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0.18</v>
      </c>
      <c r="AM274" t="s">
        <v>3156</v>
      </c>
      <c r="AN274">
        <v>5.91</v>
      </c>
      <c r="AO274" t="s">
        <v>3156</v>
      </c>
      <c r="AP274">
        <v>6.2980650097115995E-2</v>
      </c>
      <c r="AQ274">
        <f>(Table2[[#This Row],[Sharpe Ratio]]-AVERAGE(Table2[Sharpe Ratio]))/_xlfn.STDEV.P(Table2[Sharpe Ratio])</f>
        <v>3.8484078291377385E-2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2.2944773529249147</v>
      </c>
      <c r="AS274">
        <f>_xlfn.RANK.AVG(Table2[[#This Row],[1Y Return vs Nifty Z-Score]],Table2[1Y Return vs Nifty Z-Score])</f>
        <v>372</v>
      </c>
      <c r="AT274">
        <f>_xlfn.RANK.AVG(Table2[[#This Row],[6M Return vs Nifty Z-Score]],Table2[6M Return vs Nifty Z-Score])</f>
        <v>207</v>
      </c>
      <c r="AU274">
        <f>_xlfn.RANK.AVG(Table2[[#This Row],[Sharpe Ratio Z-Score]],Table2[Sharpe Ratio Z-Score])</f>
        <v>332</v>
      </c>
      <c r="AV274">
        <f>(Table2[[#This Row],[Rank 1Y]]+Table2[[#This Row],[Rank 6M]]+Table2[[#This Row],[Rank Sharpe]])/3</f>
        <v>303.66666666666669</v>
      </c>
    </row>
    <row r="275" spans="1:48" x14ac:dyDescent="0.3">
      <c r="A275" t="s">
        <v>1330</v>
      </c>
      <c r="B275" t="s">
        <v>1331</v>
      </c>
      <c r="C275" t="s">
        <v>3121</v>
      </c>
      <c r="D275" t="s">
        <v>1332</v>
      </c>
      <c r="E275">
        <v>8237.2118281300009</v>
      </c>
      <c r="F275">
        <v>258.55</v>
      </c>
      <c r="G275">
        <v>15.7927403981359</v>
      </c>
      <c r="H275">
        <f>(Table2[[#This Row],[1Y Return vs Nifty]]-AVERAGE(Table2[1Y Return vs Nifty]))/_xlfn.STDEV.P(Table2[1Y Return vs Nifty])</f>
        <v>-0.14434223666759649</v>
      </c>
      <c r="I275">
        <v>10.502365353783601</v>
      </c>
      <c r="J275">
        <f>(Table2[[#This Row],[1M Return vs Nifty]]-AVERAGE(Table2[1M Return vs Nifty]))/_xlfn.STDEV.P(Table2[1M Return vs Nifty])</f>
        <v>1.3537447073955762</v>
      </c>
      <c r="K275">
        <v>38.3657537384126</v>
      </c>
      <c r="L275">
        <f>(Table2[[#This Row],[6M Return vs Nifty]]-AVERAGE(Table2[6M Return vs Nifty]))/_xlfn.STDEV.P(Table2[6M Return vs Nifty])</f>
        <v>1.2470309863789277</v>
      </c>
      <c r="M275">
        <v>-2.8346730829500699</v>
      </c>
      <c r="N275">
        <f>(Table2[[#This Row],[1W Return vs Nifty]]-AVERAGE(Table2[1W Return vs Nifty]))/_xlfn.STDEV.P(Table2[1W Return vs Nifty])</f>
        <v>0.37240900365678981</v>
      </c>
      <c r="O275">
        <v>262.12</v>
      </c>
      <c r="P275">
        <v>252.85637145276499</v>
      </c>
      <c r="Q275">
        <v>221.68639248289199</v>
      </c>
      <c r="R275">
        <v>41.302496844134801</v>
      </c>
      <c r="S275" s="1">
        <f>(Table2[[#This Row],[Close Price]]-Table2[[#This Row],[20D EMA]])/Table2[[#This Row],[20D EMA]]</f>
        <v>-1.3619716160537133E-2</v>
      </c>
      <c r="T275" s="1">
        <f>(Table2[[#This Row],[Close Price]]-Table2[[#This Row],[50D EMA]])/Table2[[#This Row],[50D EMA]]</f>
        <v>2.2517243740083584E-2</v>
      </c>
      <c r="U275" s="1">
        <f>(Table2[[#This Row],[Close Price]]-Table2[[#This Row],[200D EMA]])/Table2[[#This Row],[200D EMA]]</f>
        <v>0.16628719112722656</v>
      </c>
      <c r="V275">
        <v>0.583064616185616</v>
      </c>
      <c r="W275">
        <v>256.8</v>
      </c>
      <c r="X275">
        <v>263.2</v>
      </c>
      <c r="Y275">
        <v>253</v>
      </c>
      <c r="Z275">
        <v>276.39999999999998</v>
      </c>
      <c r="AA275">
        <v>250.5</v>
      </c>
      <c r="AB275">
        <v>277.3</v>
      </c>
      <c r="AC275" s="1">
        <f>(Table2[[#This Row],[Close Price]]/Table2[[#This Row],[Day Low]])-1</f>
        <v>6.8146417445482665E-3</v>
      </c>
      <c r="AD275" s="1">
        <f>(Table2[[#This Row],[Day High]]/Table2[[#This Row],[Close Price]])-1</f>
        <v>1.7984915877006236E-2</v>
      </c>
      <c r="AE275" s="1">
        <f>(Table2[[#This Row],[Close Price]]/Table2[[#This Row],[Current Week Low]])-1</f>
        <v>2.1936758893280617E-2</v>
      </c>
      <c r="AF275" s="1">
        <f>(Table2[[#This Row],[Current Week High]]/Table2[[#This Row],[Close Price]])-1</f>
        <v>6.9038870624637205E-2</v>
      </c>
      <c r="AG275" s="1">
        <f>(Table2[[#This Row],[Close Price]]/Table2[[#This Row],[Current Month Low]])-1</f>
        <v>3.2135728542914244E-2</v>
      </c>
      <c r="AH275" s="1">
        <f>(Table2[[#This Row],[Current Month High]]/Table2[[#This Row],[Close Price]])-1</f>
        <v>7.25198220847032E-2</v>
      </c>
      <c r="AI275">
        <v>7.25198220847032</v>
      </c>
      <c r="AJ275">
        <v>52.446933962264097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0.2</v>
      </c>
      <c r="AM275" t="s">
        <v>3156</v>
      </c>
      <c r="AN275">
        <v>-4.59</v>
      </c>
      <c r="AO275" t="s">
        <v>3155</v>
      </c>
      <c r="AP275">
        <v>1.4493833595289999E-3</v>
      </c>
      <c r="AQ275">
        <f>(Table2[[#This Row],[Sharpe Ratio]]-AVERAGE(Table2[Sharpe Ratio]))/_xlfn.STDEV.P(Table2[Sharpe Ratio])</f>
        <v>-0.68688619996668943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2.141956260797008</v>
      </c>
      <c r="AS275">
        <f>_xlfn.RANK.AVG(Table2[[#This Row],[1Y Return vs Nifty Z-Score]],Table2[1Y Return vs Nifty Z-Score])</f>
        <v>349</v>
      </c>
      <c r="AT275">
        <f>_xlfn.RANK.AVG(Table2[[#This Row],[6M Return vs Nifty Z-Score]],Table2[6M Return vs Nifty Z-Score])</f>
        <v>68</v>
      </c>
      <c r="AU275">
        <f>_xlfn.RANK.AVG(Table2[[#This Row],[Sharpe Ratio Z-Score]],Table2[Sharpe Ratio Z-Score])</f>
        <v>497</v>
      </c>
      <c r="AV275">
        <f>(Table2[[#This Row],[Rank 1Y]]+Table2[[#This Row],[Rank 6M]]+Table2[[#This Row],[Rank Sharpe]])/3</f>
        <v>304.66666666666669</v>
      </c>
    </row>
    <row r="276" spans="1:48" x14ac:dyDescent="0.3">
      <c r="A276" t="s">
        <v>968</v>
      </c>
      <c r="B276" t="s">
        <v>969</v>
      </c>
      <c r="C276" t="s">
        <v>3112</v>
      </c>
      <c r="D276" t="s">
        <v>970</v>
      </c>
      <c r="E276">
        <v>14276.370628275001</v>
      </c>
      <c r="F276">
        <v>742.55</v>
      </c>
      <c r="G276">
        <v>33.404731004794399</v>
      </c>
      <c r="H276">
        <f>(Table2[[#This Row],[1Y Return vs Nifty]]-AVERAGE(Table2[1Y Return vs Nifty]))/_xlfn.STDEV.P(Table2[1Y Return vs Nifty])</f>
        <v>0.15672498763829759</v>
      </c>
      <c r="I276">
        <v>1.21522368190168</v>
      </c>
      <c r="J276">
        <f>(Table2[[#This Row],[1M Return vs Nifty]]-AVERAGE(Table2[1M Return vs Nifty]))/_xlfn.STDEV.P(Table2[1M Return vs Nifty])</f>
        <v>0.28533232631281696</v>
      </c>
      <c r="K276">
        <v>27.233557968755001</v>
      </c>
      <c r="L276">
        <f>(Table2[[#This Row],[6M Return vs Nifty]]-AVERAGE(Table2[6M Return vs Nifty]))/_xlfn.STDEV.P(Table2[6M Return vs Nifty])</f>
        <v>0.85387095516337697</v>
      </c>
      <c r="M276">
        <v>-2.9542117710012099</v>
      </c>
      <c r="N276">
        <f>(Table2[[#This Row],[1W Return vs Nifty]]-AVERAGE(Table2[1W Return vs Nifty]))/_xlfn.STDEV.P(Table2[1W Return vs Nifty])</f>
        <v>0.34843708817511188</v>
      </c>
      <c r="O276">
        <v>761.64</v>
      </c>
      <c r="P276">
        <v>768.03692447151502</v>
      </c>
      <c r="Q276">
        <v>675.67318443301201</v>
      </c>
      <c r="R276">
        <v>38.7602150998311</v>
      </c>
      <c r="S276" s="1">
        <f>(Table2[[#This Row],[Close Price]]-Table2[[#This Row],[20D EMA]])/Table2[[#This Row],[20D EMA]]</f>
        <v>-2.5064334856362627E-2</v>
      </c>
      <c r="T276" s="1">
        <f>(Table2[[#This Row],[Close Price]]-Table2[[#This Row],[50D EMA]])/Table2[[#This Row],[50D EMA]]</f>
        <v>-3.3184504103175222E-2</v>
      </c>
      <c r="U276" s="1">
        <f>(Table2[[#This Row],[Close Price]]-Table2[[#This Row],[200D EMA]])/Table2[[#This Row],[200D EMA]]</f>
        <v>9.8978051975094003E-2</v>
      </c>
      <c r="V276">
        <v>0.76571472455205802</v>
      </c>
      <c r="W276">
        <v>738.3</v>
      </c>
      <c r="X276">
        <v>758</v>
      </c>
      <c r="Y276">
        <v>715.6</v>
      </c>
      <c r="Z276">
        <v>774.4</v>
      </c>
      <c r="AA276">
        <v>703</v>
      </c>
      <c r="AB276">
        <v>799.95</v>
      </c>
      <c r="AC276" s="1">
        <f>(Table2[[#This Row],[Close Price]]/Table2[[#This Row],[Day Low]])-1</f>
        <v>5.7564675606123217E-3</v>
      </c>
      <c r="AD276" s="1">
        <f>(Table2[[#This Row],[Day High]]/Table2[[#This Row],[Close Price]])-1</f>
        <v>2.0806679684869822E-2</v>
      </c>
      <c r="AE276" s="1">
        <f>(Table2[[#This Row],[Close Price]]/Table2[[#This Row],[Current Week Low]])-1</f>
        <v>3.7660704304080417E-2</v>
      </c>
      <c r="AF276" s="1">
        <f>(Table2[[#This Row],[Current Week High]]/Table2[[#This Row],[Close Price]])-1</f>
        <v>4.2892734495993512E-2</v>
      </c>
      <c r="AG276" s="1">
        <f>(Table2[[#This Row],[Close Price]]/Table2[[#This Row],[Current Month Low]])-1</f>
        <v>5.6258890469416789E-2</v>
      </c>
      <c r="AH276" s="1">
        <f>(Table2[[#This Row],[Current Month High]]/Table2[[#This Row],[Close Price]])-1</f>
        <v>7.730119183893347E-2</v>
      </c>
      <c r="AI276">
        <v>18.0661234933674</v>
      </c>
      <c r="AJ276">
        <v>66.360479444382193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-0.01</v>
      </c>
      <c r="AM276" t="s">
        <v>3155</v>
      </c>
      <c r="AN276">
        <v>-0.1</v>
      </c>
      <c r="AO276" t="s">
        <v>3155</v>
      </c>
      <c r="AP276">
        <v>-2.3348132304989999E-3</v>
      </c>
      <c r="AQ276">
        <f>(Table2[[#This Row],[Sharpe Ratio]]-AVERAGE(Table2[Sharpe Ratio]))/_xlfn.STDEV.P(Table2[Sharpe Ratio])</f>
        <v>-0.7314967513014804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245</v>
      </c>
      <c r="AT276">
        <f>_xlfn.RANK.AVG(Table2[[#This Row],[6M Return vs Nifty Z-Score]],Table2[6M Return vs Nifty Z-Score])</f>
        <v>105</v>
      </c>
      <c r="AU276">
        <f>_xlfn.RANK.AVG(Table2[[#This Row],[Sharpe Ratio Z-Score]],Table2[Sharpe Ratio Z-Score])</f>
        <v>565</v>
      </c>
      <c r="AV276">
        <f>(Table2[[#This Row],[Rank 1Y]]+Table2[[#This Row],[Rank 6M]]+Table2[[#This Row],[Rank Sharpe]])/3</f>
        <v>305</v>
      </c>
    </row>
    <row r="277" spans="1:48" x14ac:dyDescent="0.3">
      <c r="A277" t="s">
        <v>157</v>
      </c>
      <c r="B277" t="s">
        <v>158</v>
      </c>
      <c r="C277" t="s">
        <v>3109</v>
      </c>
      <c r="D277" t="s">
        <v>21</v>
      </c>
      <c r="E277">
        <v>169832.35883965</v>
      </c>
      <c r="F277">
        <v>1735.75</v>
      </c>
      <c r="G277">
        <v>25.4307390735929</v>
      </c>
      <c r="H277">
        <f>(Table2[[#This Row],[1Y Return vs Nifty]]-AVERAGE(Table2[1Y Return vs Nifty]))/_xlfn.STDEV.P(Table2[1Y Return vs Nifty])</f>
        <v>2.0414012293079948E-2</v>
      </c>
      <c r="I277">
        <v>14.329027137378199</v>
      </c>
      <c r="J277">
        <f>(Table2[[#This Row],[1M Return vs Nifty]]-AVERAGE(Table2[1M Return vs Nifty]))/_xlfn.STDEV.P(Table2[1M Return vs Nifty])</f>
        <v>1.7939719562365246</v>
      </c>
      <c r="K277">
        <v>37.476094479581803</v>
      </c>
      <c r="L277">
        <f>(Table2[[#This Row],[6M Return vs Nifty]]-AVERAGE(Table2[6M Return vs Nifty]))/_xlfn.STDEV.P(Table2[6M Return vs Nifty])</f>
        <v>1.2156105488290878</v>
      </c>
      <c r="M277">
        <v>5.6428001550097804</v>
      </c>
      <c r="N277">
        <f>(Table2[[#This Row],[1W Return vs Nifty]]-AVERAGE(Table2[1W Return vs Nifty]))/_xlfn.STDEV.P(Table2[1W Return vs Nifty])</f>
        <v>2.0724550328688527</v>
      </c>
      <c r="O277">
        <v>1669.89</v>
      </c>
      <c r="P277">
        <v>1622.0816593751399</v>
      </c>
      <c r="Q277">
        <v>1448.97137215978</v>
      </c>
      <c r="R277">
        <v>70.813845374683495</v>
      </c>
      <c r="S277" s="1">
        <f>(Table2[[#This Row],[Close Price]]-Table2[[#This Row],[20D EMA]])/Table2[[#This Row],[20D EMA]]</f>
        <v>3.943972357460665E-2</v>
      </c>
      <c r="T277" s="1">
        <f>(Table2[[#This Row],[Close Price]]-Table2[[#This Row],[50D EMA]])/Table2[[#This Row],[50D EMA]]</f>
        <v>7.0075596976201276E-2</v>
      </c>
      <c r="U277" s="1">
        <f>(Table2[[#This Row],[Close Price]]-Table2[[#This Row],[200D EMA]])/Table2[[#This Row],[200D EMA]]</f>
        <v>0.19791876730646446</v>
      </c>
      <c r="V277">
        <v>1.14265596641696</v>
      </c>
      <c r="W277">
        <v>1728.05</v>
      </c>
      <c r="X277">
        <v>1748</v>
      </c>
      <c r="Y277">
        <v>1685.6</v>
      </c>
      <c r="Z277">
        <v>1761.85</v>
      </c>
      <c r="AA277">
        <v>1580</v>
      </c>
      <c r="AB277">
        <v>1761.85</v>
      </c>
      <c r="AC277" s="1">
        <f>(Table2[[#This Row],[Close Price]]/Table2[[#This Row],[Day Low]])-1</f>
        <v>4.4558895865280945E-3</v>
      </c>
      <c r="AD277" s="1">
        <f>(Table2[[#This Row],[Day High]]/Table2[[#This Row],[Close Price]])-1</f>
        <v>7.0574679533343954E-3</v>
      </c>
      <c r="AE277" s="1">
        <f>(Table2[[#This Row],[Close Price]]/Table2[[#This Row],[Current Week Low]])-1</f>
        <v>2.9752017085904248E-2</v>
      </c>
      <c r="AF277" s="1">
        <f>(Table2[[#This Row],[Current Week High]]/Table2[[#This Row],[Close Price]])-1</f>
        <v>1.5036727639348824E-2</v>
      </c>
      <c r="AG277" s="1">
        <f>(Table2[[#This Row],[Close Price]]/Table2[[#This Row],[Current Month Low]])-1</f>
        <v>9.8575949367088578E-2</v>
      </c>
      <c r="AH277" s="1">
        <f>(Table2[[#This Row],[Current Month High]]/Table2[[#This Row],[Close Price]])-1</f>
        <v>1.5036727639348824E-2</v>
      </c>
      <c r="AI277">
        <v>1.5036727639348799</v>
      </c>
      <c r="AJ277">
        <v>58.061284888221003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7.0000000000000007E-2</v>
      </c>
      <c r="AM277" t="s">
        <v>3156</v>
      </c>
      <c r="AN277">
        <v>6.55</v>
      </c>
      <c r="AO277" t="s">
        <v>3156</v>
      </c>
      <c r="AP277">
        <v>-1.262790223157E-3</v>
      </c>
      <c r="AQ277">
        <f>(Table2[[#This Row],[Sharpe Ratio]]-AVERAGE(Table2[Sharpe Ratio]))/_xlfn.STDEV.P(Table2[Sharpe Ratio])</f>
        <v>-0.71885905231746616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4.3835924979100795</v>
      </c>
      <c r="AS277">
        <f>_xlfn.RANK.AVG(Table2[[#This Row],[1Y Return vs Nifty Z-Score]],Table2[1Y Return vs Nifty Z-Score])</f>
        <v>289</v>
      </c>
      <c r="AT277">
        <f>_xlfn.RANK.AVG(Table2[[#This Row],[6M Return vs Nifty Z-Score]],Table2[6M Return vs Nifty Z-Score])</f>
        <v>70</v>
      </c>
      <c r="AU277">
        <f>_xlfn.RANK.AVG(Table2[[#This Row],[Sharpe Ratio Z-Score]],Table2[Sharpe Ratio Z-Score])</f>
        <v>561</v>
      </c>
      <c r="AV277">
        <f>(Table2[[#This Row],[Rank 1Y]]+Table2[[#This Row],[Rank 6M]]+Table2[[#This Row],[Rank Sharpe]])/3</f>
        <v>306.66666666666669</v>
      </c>
    </row>
    <row r="278" spans="1:48" x14ac:dyDescent="0.3">
      <c r="A278" t="s">
        <v>181</v>
      </c>
      <c r="B278" t="s">
        <v>182</v>
      </c>
      <c r="C278" t="s">
        <v>3108</v>
      </c>
      <c r="D278" t="s">
        <v>18</v>
      </c>
      <c r="E278">
        <v>139461.25891176</v>
      </c>
      <c r="F278">
        <v>321.45</v>
      </c>
      <c r="G278">
        <v>62.574627778394202</v>
      </c>
      <c r="H278">
        <f>(Table2[[#This Row],[1Y Return vs Nifty]]-AVERAGE(Table2[1Y Return vs Nifty]))/_xlfn.STDEV.P(Table2[1Y Return vs Nifty])</f>
        <v>0.65536821605320095</v>
      </c>
      <c r="I278">
        <v>1.3903855049671801</v>
      </c>
      <c r="J278">
        <f>(Table2[[#This Row],[1M Return vs Nifty]]-AVERAGE(Table2[1M Return vs Nifty]))/_xlfn.STDEV.P(Table2[1M Return vs Nifty])</f>
        <v>0.30548331216703462</v>
      </c>
      <c r="K278">
        <v>-0.56333445608479504</v>
      </c>
      <c r="L278">
        <f>(Table2[[#This Row],[6M Return vs Nifty]]-AVERAGE(Table2[6M Return vs Nifty]))/_xlfn.STDEV.P(Table2[6M Return vs Nifty])</f>
        <v>-0.12784256475448755</v>
      </c>
      <c r="M278">
        <v>-6.03282139410969</v>
      </c>
      <c r="N278">
        <f>(Table2[[#This Row],[1W Return vs Nifty]]-AVERAGE(Table2[1W Return vs Nifty]))/_xlfn.STDEV.P(Table2[1W Return vs Nifty])</f>
        <v>-0.26893767885147857</v>
      </c>
      <c r="O278">
        <v>337.58</v>
      </c>
      <c r="P278">
        <v>338.63065471012999</v>
      </c>
      <c r="Q278">
        <v>305.91180279104498</v>
      </c>
      <c r="R278">
        <v>26.893752824151999</v>
      </c>
      <c r="S278" s="1">
        <f>(Table2[[#This Row],[Close Price]]-Table2[[#This Row],[20D EMA]])/Table2[[#This Row],[20D EMA]]</f>
        <v>-4.7781266662716974E-2</v>
      </c>
      <c r="T278" s="1">
        <f>(Table2[[#This Row],[Close Price]]-Table2[[#This Row],[50D EMA]])/Table2[[#This Row],[50D EMA]]</f>
        <v>-5.0735674609366808E-2</v>
      </c>
      <c r="U278" s="1">
        <f>(Table2[[#This Row],[Close Price]]-Table2[[#This Row],[200D EMA]])/Table2[[#This Row],[200D EMA]]</f>
        <v>5.0793062141405762E-2</v>
      </c>
      <c r="V278">
        <v>0.64920547745171897</v>
      </c>
      <c r="W278">
        <v>320</v>
      </c>
      <c r="X278">
        <v>325.39999999999998</v>
      </c>
      <c r="Y278">
        <v>316.55</v>
      </c>
      <c r="Z278">
        <v>345.5</v>
      </c>
      <c r="AA278">
        <v>316.55</v>
      </c>
      <c r="AB278">
        <v>373.35</v>
      </c>
      <c r="AC278" s="1">
        <f>(Table2[[#This Row],[Close Price]]/Table2[[#This Row],[Day Low]])-1</f>
        <v>4.5312499999998757E-3</v>
      </c>
      <c r="AD278" s="1">
        <f>(Table2[[#This Row],[Day High]]/Table2[[#This Row],[Close Price]])-1</f>
        <v>1.2288069684243341E-2</v>
      </c>
      <c r="AE278" s="1">
        <f>(Table2[[#This Row],[Close Price]]/Table2[[#This Row],[Current Week Low]])-1</f>
        <v>1.5479387142631529E-2</v>
      </c>
      <c r="AF278" s="1">
        <f>(Table2[[#This Row],[Current Week High]]/Table2[[#This Row],[Close Price]])-1</f>
        <v>7.4817234406595157E-2</v>
      </c>
      <c r="AG278" s="1">
        <f>(Table2[[#This Row],[Close Price]]/Table2[[#This Row],[Current Month Low]])-1</f>
        <v>1.5479387142631529E-2</v>
      </c>
      <c r="AH278" s="1">
        <f>(Table2[[#This Row],[Current Month High]]/Table2[[#This Row],[Close Price]])-1</f>
        <v>0.16145590293980416</v>
      </c>
      <c r="AI278">
        <v>16.969979779125801</v>
      </c>
      <c r="AJ278">
        <v>93.965907376678203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0.02</v>
      </c>
      <c r="AM278" t="s">
        <v>3156</v>
      </c>
      <c r="AN278">
        <v>-4.9000000000000004</v>
      </c>
      <c r="AO278" t="s">
        <v>3155</v>
      </c>
      <c r="AP278">
        <v>4.0252918834917002E-2</v>
      </c>
      <c r="AQ278">
        <f>(Table2[[#This Row],[Sharpe Ratio]]-AVERAGE(Table2[Sharpe Ratio]))/_xlfn.STDEV.P(Table2[Sharpe Ratio])</f>
        <v>-0.22944508396923308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145</v>
      </c>
      <c r="AT278">
        <f>_xlfn.RANK.AVG(Table2[[#This Row],[6M Return vs Nifty Z-Score]],Table2[6M Return vs Nifty Z-Score])</f>
        <v>370</v>
      </c>
      <c r="AU278">
        <f>_xlfn.RANK.AVG(Table2[[#This Row],[Sharpe Ratio Z-Score]],Table2[Sharpe Ratio Z-Score])</f>
        <v>406</v>
      </c>
      <c r="AV278">
        <f>(Table2[[#This Row],[Rank 1Y]]+Table2[[#This Row],[Rank 6M]]+Table2[[#This Row],[Rank Sharpe]])/3</f>
        <v>307</v>
      </c>
    </row>
    <row r="279" spans="1:48" x14ac:dyDescent="0.3">
      <c r="A279" t="s">
        <v>1806</v>
      </c>
      <c r="B279" t="s">
        <v>1807</v>
      </c>
      <c r="C279" t="s">
        <v>3116</v>
      </c>
      <c r="D279" t="s">
        <v>192</v>
      </c>
      <c r="E279">
        <v>4160.0837775</v>
      </c>
      <c r="F279">
        <v>637.70000000000005</v>
      </c>
      <c r="G279">
        <v>51.537330253777597</v>
      </c>
      <c r="H279">
        <f>(Table2[[#This Row],[1Y Return vs Nifty]]-AVERAGE(Table2[1Y Return vs Nifty]))/_xlfn.STDEV.P(Table2[1Y Return vs Nifty])</f>
        <v>0.46669172832453198</v>
      </c>
      <c r="I279">
        <v>-11.0271337642773</v>
      </c>
      <c r="J279">
        <f>(Table2[[#This Row],[1M Return vs Nifty]]-AVERAGE(Table2[1M Return vs Nifty]))/_xlfn.STDEV.P(Table2[1M Return vs Nifty])</f>
        <v>-1.1230543152670633</v>
      </c>
      <c r="K279">
        <v>-3.6310800056912602</v>
      </c>
      <c r="L279">
        <f>(Table2[[#This Row],[6M Return vs Nifty]]-AVERAGE(Table2[6M Return vs Nifty]))/_xlfn.STDEV.P(Table2[6M Return vs Nifty])</f>
        <v>-0.23618731191857217</v>
      </c>
      <c r="M279">
        <v>-7.3028290312489803</v>
      </c>
      <c r="N279">
        <f>(Table2[[#This Row],[1W Return vs Nifty]]-AVERAGE(Table2[1W Return vs Nifty]))/_xlfn.STDEV.P(Table2[1W Return vs Nifty])</f>
        <v>-0.52362104734858006</v>
      </c>
      <c r="O279">
        <v>685.41</v>
      </c>
      <c r="P279">
        <v>707.78789781298201</v>
      </c>
      <c r="Q279">
        <v>642.11716254769999</v>
      </c>
      <c r="R279">
        <v>28.321316361384699</v>
      </c>
      <c r="S279" s="1">
        <f>(Table2[[#This Row],[Close Price]]-Table2[[#This Row],[20D EMA]])/Table2[[#This Row],[20D EMA]]</f>
        <v>-6.960797187085091E-2</v>
      </c>
      <c r="T279" s="1">
        <f>(Table2[[#This Row],[Close Price]]-Table2[[#This Row],[50D EMA]])/Table2[[#This Row],[50D EMA]]</f>
        <v>-9.9023871458595092E-2</v>
      </c>
      <c r="U279" s="1">
        <f>(Table2[[#This Row],[Close Price]]-Table2[[#This Row],[200D EMA]])/Table2[[#This Row],[200D EMA]]</f>
        <v>-6.8790600926693255E-3</v>
      </c>
      <c r="V279">
        <v>0.32684538188970702</v>
      </c>
      <c r="W279">
        <v>631.1</v>
      </c>
      <c r="X279">
        <v>647.6</v>
      </c>
      <c r="Y279">
        <v>620.1</v>
      </c>
      <c r="Z279">
        <v>676.95</v>
      </c>
      <c r="AA279">
        <v>620.1</v>
      </c>
      <c r="AB279">
        <v>774.9</v>
      </c>
      <c r="AC279" s="1">
        <f>(Table2[[#This Row],[Close Price]]/Table2[[#This Row],[Day Low]])-1</f>
        <v>1.0457930597369769E-2</v>
      </c>
      <c r="AD279" s="1">
        <f>(Table2[[#This Row],[Day High]]/Table2[[#This Row],[Close Price]])-1</f>
        <v>1.5524541320369956E-2</v>
      </c>
      <c r="AE279" s="1">
        <f>(Table2[[#This Row],[Close Price]]/Table2[[#This Row],[Current Week Low]])-1</f>
        <v>2.8382518948556701E-2</v>
      </c>
      <c r="AF279" s="1">
        <f>(Table2[[#This Row],[Current Week High]]/Table2[[#This Row],[Close Price]])-1</f>
        <v>6.1549317861063102E-2</v>
      </c>
      <c r="AG279" s="1">
        <f>(Table2[[#This Row],[Close Price]]/Table2[[#This Row],[Current Month Low]])-1</f>
        <v>2.8382518948556701E-2</v>
      </c>
      <c r="AH279" s="1">
        <f>(Table2[[#This Row],[Current Month High]]/Table2[[#This Row],[Close Price]])-1</f>
        <v>0.2151481888035125</v>
      </c>
      <c r="AI279">
        <v>29.747530186608099</v>
      </c>
      <c r="AJ279">
        <v>81.862255810637393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0.02</v>
      </c>
      <c r="AM279" t="s">
        <v>3156</v>
      </c>
      <c r="AN279">
        <v>-6.9</v>
      </c>
      <c r="AO279" t="s">
        <v>3155</v>
      </c>
      <c r="AP279">
        <v>5.6441237950989001E-2</v>
      </c>
      <c r="AQ279">
        <f>(Table2[[#This Row],[Sharpe Ratio]]-AVERAGE(Table2[Sharpe Ratio]))/_xlfn.STDEV.P(Table2[Sharpe Ratio])</f>
        <v>-3.8606731951648342E-2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175</v>
      </c>
      <c r="AT279">
        <f>_xlfn.RANK.AVG(Table2[[#This Row],[6M Return vs Nifty Z-Score]],Table2[6M Return vs Nifty Z-Score])</f>
        <v>399</v>
      </c>
      <c r="AU279">
        <f>_xlfn.RANK.AVG(Table2[[#This Row],[Sharpe Ratio Z-Score]],Table2[Sharpe Ratio Z-Score])</f>
        <v>347</v>
      </c>
      <c r="AV279">
        <f>(Table2[[#This Row],[Rank 1Y]]+Table2[[#This Row],[Rank 6M]]+Table2[[#This Row],[Rank Sharpe]])/3</f>
        <v>307</v>
      </c>
    </row>
    <row r="280" spans="1:48" x14ac:dyDescent="0.3">
      <c r="A280" t="s">
        <v>1108</v>
      </c>
      <c r="B280" t="s">
        <v>1109</v>
      </c>
      <c r="C280" t="s">
        <v>3119</v>
      </c>
      <c r="D280" t="s">
        <v>453</v>
      </c>
      <c r="E280">
        <v>11009.1578699</v>
      </c>
      <c r="F280">
        <v>2252.1999999999998</v>
      </c>
      <c r="G280">
        <v>-10.4830339419337</v>
      </c>
      <c r="H280">
        <f>(Table2[[#This Row],[1Y Return vs Nifty]]-AVERAGE(Table2[1Y Return vs Nifty]))/_xlfn.STDEV.P(Table2[1Y Return vs Nifty])</f>
        <v>-0.59351204510832967</v>
      </c>
      <c r="I280">
        <v>-1.80160385294665</v>
      </c>
      <c r="J280">
        <f>(Table2[[#This Row],[1M Return vs Nifty]]-AVERAGE(Table2[1M Return vs Nifty]))/_xlfn.STDEV.P(Table2[1M Return vs Nifty])</f>
        <v>-6.1729881167236683E-2</v>
      </c>
      <c r="K280">
        <v>-0.107034722976292</v>
      </c>
      <c r="L280">
        <f>(Table2[[#This Row],[6M Return vs Nifty]]-AVERAGE(Table2[6M Return vs Nifty]))/_xlfn.STDEV.P(Table2[6M Return vs Nifty])</f>
        <v>-0.11172725192450983</v>
      </c>
      <c r="M280">
        <v>-7.4097386192697599</v>
      </c>
      <c r="N280">
        <f>(Table2[[#This Row],[1W Return vs Nifty]]-AVERAGE(Table2[1W Return vs Nifty]))/_xlfn.STDEV.P(Table2[1W Return vs Nifty])</f>
        <v>-0.54506036251923617</v>
      </c>
      <c r="O280">
        <v>2436.81</v>
      </c>
      <c r="P280">
        <v>2409.55443023203</v>
      </c>
      <c r="Q280">
        <v>2161.7277857998902</v>
      </c>
      <c r="R280">
        <v>24.375535718978899</v>
      </c>
      <c r="S280" s="1">
        <f>(Table2[[#This Row],[Close Price]]-Table2[[#This Row],[20D EMA]])/Table2[[#This Row],[20D EMA]]</f>
        <v>-7.575888148850346E-2</v>
      </c>
      <c r="T280" s="1">
        <f>(Table2[[#This Row],[Close Price]]-Table2[[#This Row],[50D EMA]])/Table2[[#This Row],[50D EMA]]</f>
        <v>-6.530436841672739E-2</v>
      </c>
      <c r="U280" s="1">
        <f>(Table2[[#This Row],[Close Price]]-Table2[[#This Row],[200D EMA]])/Table2[[#This Row],[200D EMA]]</f>
        <v>4.1851807056563689E-2</v>
      </c>
      <c r="V280">
        <v>0.41463460864267598</v>
      </c>
      <c r="W280">
        <v>2241</v>
      </c>
      <c r="X280">
        <v>2299.15</v>
      </c>
      <c r="Y280">
        <v>2234</v>
      </c>
      <c r="Z280">
        <v>2498.8000000000002</v>
      </c>
      <c r="AA280">
        <v>2234</v>
      </c>
      <c r="AB280">
        <v>2700</v>
      </c>
      <c r="AC280" s="1">
        <f>(Table2[[#This Row],[Close Price]]/Table2[[#This Row],[Day Low]])-1</f>
        <v>4.9977688531903652E-3</v>
      </c>
      <c r="AD280" s="1">
        <f>(Table2[[#This Row],[Day High]]/Table2[[#This Row],[Close Price]])-1</f>
        <v>2.0846283633780383E-2</v>
      </c>
      <c r="AE280" s="1">
        <f>(Table2[[#This Row],[Close Price]]/Table2[[#This Row],[Current Week Low]])-1</f>
        <v>8.1468218442255491E-3</v>
      </c>
      <c r="AF280" s="1">
        <f>(Table2[[#This Row],[Current Week High]]/Table2[[#This Row],[Close Price]])-1</f>
        <v>0.1094929402362137</v>
      </c>
      <c r="AG280" s="1">
        <f>(Table2[[#This Row],[Close Price]]/Table2[[#This Row],[Current Month Low]])-1</f>
        <v>8.1468218442255491E-3</v>
      </c>
      <c r="AH280" s="1">
        <f>(Table2[[#This Row],[Current Month High]]/Table2[[#This Row],[Close Price]])-1</f>
        <v>0.19882781280525719</v>
      </c>
      <c r="AI280">
        <v>19.882781280525698</v>
      </c>
      <c r="AJ280">
        <v>36.612883658862003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0.11</v>
      </c>
      <c r="AM280" t="s">
        <v>3156</v>
      </c>
      <c r="AN280">
        <v>-15.4</v>
      </c>
      <c r="AO280" t="s">
        <v>3155</v>
      </c>
      <c r="AP280">
        <v>0.19390337869192401</v>
      </c>
      <c r="AQ280">
        <f>(Table2[[#This Row],[Sharpe Ratio]]-AVERAGE(Table2[Sharpe Ratio]))/_xlfn.STDEV.P(Table2[Sharpe Ratio])</f>
        <v>1.5818856870398192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0.26985614632050692</v>
      </c>
      <c r="AS280">
        <f>_xlfn.RANK.AVG(Table2[[#This Row],[1Y Return vs Nifty Z-Score]],Table2[1Y Return vs Nifty Z-Score])</f>
        <v>521</v>
      </c>
      <c r="AT280">
        <f>_xlfn.RANK.AVG(Table2[[#This Row],[6M Return vs Nifty Z-Score]],Table2[6M Return vs Nifty Z-Score])</f>
        <v>363</v>
      </c>
      <c r="AU280">
        <f>_xlfn.RANK.AVG(Table2[[#This Row],[Sharpe Ratio Z-Score]],Table2[Sharpe Ratio Z-Score])</f>
        <v>39</v>
      </c>
      <c r="AV280">
        <f>(Table2[[#This Row],[Rank 1Y]]+Table2[[#This Row],[Rank 6M]]+Table2[[#This Row],[Rank Sharpe]])/3</f>
        <v>307.66666666666669</v>
      </c>
    </row>
    <row r="281" spans="1:48" x14ac:dyDescent="0.3">
      <c r="A281" t="s">
        <v>1663</v>
      </c>
      <c r="B281" t="s">
        <v>1664</v>
      </c>
      <c r="C281" t="s">
        <v>3124</v>
      </c>
      <c r="D281" t="s">
        <v>467</v>
      </c>
      <c r="E281">
        <v>5173.1824546600001</v>
      </c>
      <c r="F281">
        <v>1960.9</v>
      </c>
      <c r="G281">
        <v>-1.77445404404844</v>
      </c>
      <c r="H281">
        <f>(Table2[[#This Row],[1Y Return vs Nifty]]-AVERAGE(Table2[1Y Return vs Nifty]))/_xlfn.STDEV.P(Table2[1Y Return vs Nifty])</f>
        <v>-0.44464369535397641</v>
      </c>
      <c r="I281">
        <v>-6.3598316474037597</v>
      </c>
      <c r="J281">
        <f>(Table2[[#This Row],[1M Return vs Nifty]]-AVERAGE(Table2[1M Return vs Nifty]))/_xlfn.STDEV.P(Table2[1M Return vs Nifty])</f>
        <v>-0.58611802807559299</v>
      </c>
      <c r="K281">
        <v>32.391534252559502</v>
      </c>
      <c r="L281">
        <f>(Table2[[#This Row],[6M Return vs Nifty]]-AVERAGE(Table2[6M Return vs Nifty]))/_xlfn.STDEV.P(Table2[6M Return vs Nifty])</f>
        <v>1.0360371835257105</v>
      </c>
      <c r="M281">
        <v>-4.1509198679558903</v>
      </c>
      <c r="N281">
        <f>(Table2[[#This Row],[1W Return vs Nifty]]-AVERAGE(Table2[1W Return vs Nifty]))/_xlfn.STDEV.P(Table2[1W Return vs Nifty])</f>
        <v>0.10845298073564888</v>
      </c>
      <c r="O281">
        <v>2018.53</v>
      </c>
      <c r="P281">
        <v>1900.1415749677501</v>
      </c>
      <c r="Q281">
        <v>1652.97049849988</v>
      </c>
      <c r="R281">
        <v>38.1290537747633</v>
      </c>
      <c r="S281" s="1">
        <f>(Table2[[#This Row],[Close Price]]-Table2[[#This Row],[20D EMA]])/Table2[[#This Row],[20D EMA]]</f>
        <v>-2.8550479804610226E-2</v>
      </c>
      <c r="T281" s="1">
        <f>(Table2[[#This Row],[Close Price]]-Table2[[#This Row],[50D EMA]])/Table2[[#This Row],[50D EMA]]</f>
        <v>3.1975735825516688E-2</v>
      </c>
      <c r="U281" s="1">
        <f>(Table2[[#This Row],[Close Price]]-Table2[[#This Row],[200D EMA]])/Table2[[#This Row],[200D EMA]]</f>
        <v>0.18628856460510049</v>
      </c>
      <c r="V281">
        <v>0.38695411854096801</v>
      </c>
      <c r="W281">
        <v>1939.95</v>
      </c>
      <c r="X281">
        <v>2024</v>
      </c>
      <c r="Y281">
        <v>1914</v>
      </c>
      <c r="Z281">
        <v>2060</v>
      </c>
      <c r="AA281">
        <v>1914</v>
      </c>
      <c r="AB281">
        <v>2273.25</v>
      </c>
      <c r="AC281" s="1">
        <f>(Table2[[#This Row],[Close Price]]/Table2[[#This Row],[Day Low]])-1</f>
        <v>1.0799247403283641E-2</v>
      </c>
      <c r="AD281" s="1">
        <f>(Table2[[#This Row],[Day High]]/Table2[[#This Row],[Close Price]])-1</f>
        <v>3.21791014330155E-2</v>
      </c>
      <c r="AE281" s="1">
        <f>(Table2[[#This Row],[Close Price]]/Table2[[#This Row],[Current Week Low]])-1</f>
        <v>2.45036572622781E-2</v>
      </c>
      <c r="AF281" s="1">
        <f>(Table2[[#This Row],[Current Week High]]/Table2[[#This Row],[Close Price]])-1</f>
        <v>5.0538018256922834E-2</v>
      </c>
      <c r="AG281" s="1">
        <f>(Table2[[#This Row],[Close Price]]/Table2[[#This Row],[Current Month Low]])-1</f>
        <v>2.45036572622781E-2</v>
      </c>
      <c r="AH281" s="1">
        <f>(Table2[[#This Row],[Current Month High]]/Table2[[#This Row],[Close Price]])-1</f>
        <v>0.1592891019429854</v>
      </c>
      <c r="AI281">
        <v>21.882808914274001</v>
      </c>
      <c r="AJ281">
        <v>66.743197278911495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0.28999999999999998</v>
      </c>
      <c r="AM281" t="s">
        <v>3156</v>
      </c>
      <c r="AN281">
        <v>-4.37</v>
      </c>
      <c r="AO281" t="s">
        <v>3155</v>
      </c>
      <c r="AP281">
        <v>4.6324755345490999E-2</v>
      </c>
      <c r="AQ281">
        <f>(Table2[[#This Row],[Sharpe Ratio]]-AVERAGE(Table2[Sharpe Ratio]))/_xlfn.STDEV.P(Table2[Sharpe Ratio])</f>
        <v>-0.15786635704336399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-4.4137916211573841E-2</v>
      </c>
      <c r="AS281">
        <f>_xlfn.RANK.AVG(Table2[[#This Row],[1Y Return vs Nifty Z-Score]],Table2[1Y Return vs Nifty Z-Score])</f>
        <v>456</v>
      </c>
      <c r="AT281">
        <f>_xlfn.RANK.AVG(Table2[[#This Row],[6M Return vs Nifty Z-Score]],Table2[6M Return vs Nifty Z-Score])</f>
        <v>86</v>
      </c>
      <c r="AU281">
        <f>_xlfn.RANK.AVG(Table2[[#This Row],[Sharpe Ratio Z-Score]],Table2[Sharpe Ratio Z-Score])</f>
        <v>381</v>
      </c>
      <c r="AV281">
        <f>(Table2[[#This Row],[Rank 1Y]]+Table2[[#This Row],[Rank 6M]]+Table2[[#This Row],[Rank Sharpe]])/3</f>
        <v>307.66666666666669</v>
      </c>
    </row>
    <row r="282" spans="1:48" x14ac:dyDescent="0.3">
      <c r="A282" t="s">
        <v>1684</v>
      </c>
      <c r="B282" t="s">
        <v>1685</v>
      </c>
      <c r="C282" t="s">
        <v>3121</v>
      </c>
      <c r="D282" t="s">
        <v>192</v>
      </c>
      <c r="E282">
        <v>4952.2862783849996</v>
      </c>
      <c r="F282">
        <v>7291.95</v>
      </c>
      <c r="G282">
        <v>57.2575907153157</v>
      </c>
      <c r="H282">
        <f>(Table2[[#This Row],[1Y Return vs Nifty]]-AVERAGE(Table2[1Y Return vs Nifty]))/_xlfn.STDEV.P(Table2[1Y Return vs Nifty])</f>
        <v>0.56447641251638758</v>
      </c>
      <c r="I282">
        <v>-0.23919836047321399</v>
      </c>
      <c r="J282">
        <f>(Table2[[#This Row],[1M Return vs Nifty]]-AVERAGE(Table2[1M Return vs Nifty]))/_xlfn.STDEV.P(Table2[1M Return vs Nifty])</f>
        <v>0.11801254458732424</v>
      </c>
      <c r="K282">
        <v>-18.910150307130699</v>
      </c>
      <c r="L282">
        <f>(Table2[[#This Row],[6M Return vs Nifty]]-AVERAGE(Table2[6M Return vs Nifty]))/_xlfn.STDEV.P(Table2[6M Return vs Nifty])</f>
        <v>-0.77580410279749246</v>
      </c>
      <c r="M282">
        <v>-7.4693094049871203</v>
      </c>
      <c r="N282">
        <f>(Table2[[#This Row],[1W Return vs Nifty]]-AVERAGE(Table2[1W Return vs Nifty]))/_xlfn.STDEV.P(Table2[1W Return vs Nifty])</f>
        <v>-0.55700650199654744</v>
      </c>
      <c r="O282">
        <v>7634.83</v>
      </c>
      <c r="P282">
        <v>7617.5446209921301</v>
      </c>
      <c r="Q282">
        <v>6998.6745009478</v>
      </c>
      <c r="R282">
        <v>30.8605875840001</v>
      </c>
      <c r="S282" s="1">
        <f>(Table2[[#This Row],[Close Price]]-Table2[[#This Row],[20D EMA]])/Table2[[#This Row],[20D EMA]]</f>
        <v>-4.4909971800288953E-2</v>
      </c>
      <c r="T282" s="1">
        <f>(Table2[[#This Row],[Close Price]]-Table2[[#This Row],[50D EMA]])/Table2[[#This Row],[50D EMA]]</f>
        <v>-4.2742725798398273E-2</v>
      </c>
      <c r="U282" s="1">
        <f>(Table2[[#This Row],[Close Price]]-Table2[[#This Row],[200D EMA]])/Table2[[#This Row],[200D EMA]]</f>
        <v>4.1904434762965875E-2</v>
      </c>
      <c r="V282">
        <v>0.79238026619412405</v>
      </c>
      <c r="W282">
        <v>7179.4</v>
      </c>
      <c r="X282">
        <v>7388</v>
      </c>
      <c r="Y282">
        <v>6907.55</v>
      </c>
      <c r="Z282">
        <v>7850</v>
      </c>
      <c r="AA282">
        <v>6907.55</v>
      </c>
      <c r="AB282">
        <v>8356.9</v>
      </c>
      <c r="AC282" s="1">
        <f>(Table2[[#This Row],[Close Price]]/Table2[[#This Row],[Day Low]])-1</f>
        <v>1.5676797503969775E-2</v>
      </c>
      <c r="AD282" s="1">
        <f>(Table2[[#This Row],[Day High]]/Table2[[#This Row],[Close Price]])-1</f>
        <v>1.317205959996981E-2</v>
      </c>
      <c r="AE282" s="1">
        <f>(Table2[[#This Row],[Close Price]]/Table2[[#This Row],[Current Week Low]])-1</f>
        <v>5.5649253353214911E-2</v>
      </c>
      <c r="AF282" s="1">
        <f>(Table2[[#This Row],[Current Week High]]/Table2[[#This Row],[Close Price]])-1</f>
        <v>7.6529597707060582E-2</v>
      </c>
      <c r="AG282" s="1">
        <f>(Table2[[#This Row],[Close Price]]/Table2[[#This Row],[Current Month Low]])-1</f>
        <v>5.5649253353214911E-2</v>
      </c>
      <c r="AH282" s="1">
        <f>(Table2[[#This Row],[Current Month High]]/Table2[[#This Row],[Close Price]])-1</f>
        <v>0.14604461083797893</v>
      </c>
      <c r="AI282">
        <v>24.5606456434835</v>
      </c>
      <c r="AJ282">
        <v>93.161679977748605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0.13</v>
      </c>
      <c r="AM282" t="s">
        <v>3156</v>
      </c>
      <c r="AN282">
        <v>-6.64</v>
      </c>
      <c r="AO282" t="s">
        <v>3155</v>
      </c>
      <c r="AP282">
        <v>0.11003470527642301</v>
      </c>
      <c r="AQ282">
        <f>(Table2[[#This Row],[Sharpe Ratio]]-AVERAGE(Table2[Sharpe Ratio]))/_xlfn.STDEV.P(Table2[Sharpe Ratio])</f>
        <v>0.59318764459606255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-5.713400309426564E-2</v>
      </c>
      <c r="AS282">
        <f>_xlfn.RANK.AVG(Table2[[#This Row],[1Y Return vs Nifty Z-Score]],Table2[1Y Return vs Nifty Z-Score])</f>
        <v>157</v>
      </c>
      <c r="AT282">
        <f>_xlfn.RANK.AVG(Table2[[#This Row],[6M Return vs Nifty Z-Score]],Table2[6M Return vs Nifty Z-Score])</f>
        <v>578</v>
      </c>
      <c r="AU282">
        <f>_xlfn.RANK.AVG(Table2[[#This Row],[Sharpe Ratio Z-Score]],Table2[Sharpe Ratio Z-Score])</f>
        <v>191</v>
      </c>
      <c r="AV282">
        <f>(Table2[[#This Row],[Rank 1Y]]+Table2[[#This Row],[Rank 6M]]+Table2[[#This Row],[Rank Sharpe]])/3</f>
        <v>308.66666666666669</v>
      </c>
    </row>
    <row r="283" spans="1:48" x14ac:dyDescent="0.3">
      <c r="A283" t="s">
        <v>1376</v>
      </c>
      <c r="B283" t="s">
        <v>1377</v>
      </c>
      <c r="C283" t="s">
        <v>3128</v>
      </c>
      <c r="D283" t="s">
        <v>1378</v>
      </c>
      <c r="E283">
        <v>7846.0359712500003</v>
      </c>
      <c r="F283">
        <v>638.25</v>
      </c>
      <c r="G283">
        <v>-9.7954885728170709</v>
      </c>
      <c r="H283">
        <f>(Table2[[#This Row],[1Y Return vs Nifty]]-AVERAGE(Table2[1Y Return vs Nifty]))/_xlfn.STDEV.P(Table2[1Y Return vs Nifty])</f>
        <v>-0.58175883784815441</v>
      </c>
      <c r="I283">
        <v>2.0815176482057498</v>
      </c>
      <c r="J283">
        <f>(Table2[[#This Row],[1M Return vs Nifty]]-AVERAGE(Table2[1M Return vs Nifty]))/_xlfn.STDEV.P(Table2[1M Return vs Nifty])</f>
        <v>0.38499261275582608</v>
      </c>
      <c r="K283">
        <v>7.55475462613364</v>
      </c>
      <c r="L283">
        <f>(Table2[[#This Row],[6M Return vs Nifty]]-AVERAGE(Table2[6M Return vs Nifty]))/_xlfn.STDEV.P(Table2[6M Return vs Nifty])</f>
        <v>0.15886710358202177</v>
      </c>
      <c r="M283">
        <v>-1.86051297142766</v>
      </c>
      <c r="N283">
        <f>(Table2[[#This Row],[1W Return vs Nifty]]-AVERAGE(Table2[1W Return vs Nifty]))/_xlfn.STDEV.P(Table2[1W Return vs Nifty])</f>
        <v>0.56776403255794938</v>
      </c>
      <c r="O283">
        <v>649.16</v>
      </c>
      <c r="P283">
        <v>650.793019629931</v>
      </c>
      <c r="Q283">
        <v>594.26656545400294</v>
      </c>
      <c r="R283">
        <v>43.170802578496698</v>
      </c>
      <c r="S283" s="1">
        <f>(Table2[[#This Row],[Close Price]]-Table2[[#This Row],[20D EMA]])/Table2[[#This Row],[20D EMA]]</f>
        <v>-1.6806334339762107E-2</v>
      </c>
      <c r="T283" s="1">
        <f>(Table2[[#This Row],[Close Price]]-Table2[[#This Row],[50D EMA]])/Table2[[#This Row],[50D EMA]]</f>
        <v>-1.9273439099060249E-2</v>
      </c>
      <c r="U283" s="1">
        <f>(Table2[[#This Row],[Close Price]]-Table2[[#This Row],[200D EMA]])/Table2[[#This Row],[200D EMA]]</f>
        <v>7.401297179220398E-2</v>
      </c>
      <c r="V283">
        <v>0.52472913239427199</v>
      </c>
      <c r="W283">
        <v>635.54999999999995</v>
      </c>
      <c r="X283">
        <v>653.95000000000005</v>
      </c>
      <c r="Y283">
        <v>623</v>
      </c>
      <c r="Z283">
        <v>692</v>
      </c>
      <c r="AA283">
        <v>605.4</v>
      </c>
      <c r="AB283">
        <v>692</v>
      </c>
      <c r="AC283" s="1">
        <f>(Table2[[#This Row],[Close Price]]/Table2[[#This Row],[Day Low]])-1</f>
        <v>4.2482888836441468E-3</v>
      </c>
      <c r="AD283" s="1">
        <f>(Table2[[#This Row],[Day High]]/Table2[[#This Row],[Close Price]])-1</f>
        <v>2.4598511555033342E-2</v>
      </c>
      <c r="AE283" s="1">
        <f>(Table2[[#This Row],[Close Price]]/Table2[[#This Row],[Current Week Low]])-1</f>
        <v>2.4478330658106007E-2</v>
      </c>
      <c r="AF283" s="1">
        <f>(Table2[[#This Row],[Current Week High]]/Table2[[#This Row],[Close Price]])-1</f>
        <v>8.4214649432040822E-2</v>
      </c>
      <c r="AG283" s="1">
        <f>(Table2[[#This Row],[Close Price]]/Table2[[#This Row],[Current Month Low]])-1</f>
        <v>5.426164519326071E-2</v>
      </c>
      <c r="AH283" s="1">
        <f>(Table2[[#This Row],[Current Month High]]/Table2[[#This Row],[Close Price]])-1</f>
        <v>8.4214649432040822E-2</v>
      </c>
      <c r="AI283">
        <v>20.391696043869899</v>
      </c>
      <c r="AJ283">
        <v>56.837449318098002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-0.02</v>
      </c>
      <c r="AM283" t="s">
        <v>3155</v>
      </c>
      <c r="AN283">
        <v>1.4</v>
      </c>
      <c r="AO283" t="s">
        <v>3156</v>
      </c>
      <c r="AP283">
        <v>0.13247816308513899</v>
      </c>
      <c r="AQ283">
        <f>(Table2[[#This Row],[Sharpe Ratio]]-AVERAGE(Table2[Sharpe Ratio]))/_xlfn.STDEV.P(Table2[Sharpe Ratio])</f>
        <v>0.85776560794614598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519</v>
      </c>
      <c r="AT283">
        <f>_xlfn.RANK.AVG(Table2[[#This Row],[6M Return vs Nifty Z-Score]],Table2[6M Return vs Nifty Z-Score])</f>
        <v>272</v>
      </c>
      <c r="AU283">
        <f>_xlfn.RANK.AVG(Table2[[#This Row],[Sharpe Ratio Z-Score]],Table2[Sharpe Ratio Z-Score])</f>
        <v>136</v>
      </c>
      <c r="AV283">
        <f>(Table2[[#This Row],[Rank 1Y]]+Table2[[#This Row],[Rank 6M]]+Table2[[#This Row],[Rank Sharpe]])/3</f>
        <v>309</v>
      </c>
    </row>
    <row r="284" spans="1:48" x14ac:dyDescent="0.3">
      <c r="A284" t="s">
        <v>1058</v>
      </c>
      <c r="B284" t="s">
        <v>1059</v>
      </c>
      <c r="C284" t="s">
        <v>3119</v>
      </c>
      <c r="D284" t="s">
        <v>108</v>
      </c>
      <c r="E284">
        <v>12237.778245</v>
      </c>
      <c r="F284">
        <v>885.5</v>
      </c>
      <c r="G284">
        <v>50.771356631367503</v>
      </c>
      <c r="H284">
        <f>(Table2[[#This Row],[1Y Return vs Nifty]]-AVERAGE(Table2[1Y Return vs Nifty]))/_xlfn.STDEV.P(Table2[1Y Return vs Nifty])</f>
        <v>0.45359783351497235</v>
      </c>
      <c r="I284">
        <v>30.102702786053801</v>
      </c>
      <c r="J284">
        <f>(Table2[[#This Row],[1M Return vs Nifty]]-AVERAGE(Table2[1M Return vs Nifty]))/_xlfn.STDEV.P(Table2[1M Return vs Nifty])</f>
        <v>3.6086088976813548</v>
      </c>
      <c r="K284">
        <v>12.887702246089599</v>
      </c>
      <c r="L284">
        <f>(Table2[[#This Row],[6M Return vs Nifty]]-AVERAGE(Table2[6M Return vs Nifty]))/_xlfn.STDEV.P(Table2[6M Return vs Nifty])</f>
        <v>0.34721286178793159</v>
      </c>
      <c r="M284">
        <v>2.2223755504523002</v>
      </c>
      <c r="N284">
        <f>(Table2[[#This Row],[1W Return vs Nifty]]-AVERAGE(Table2[1W Return vs Nifty]))/_xlfn.STDEV.P(Table2[1W Return vs Nifty])</f>
        <v>1.3865337560950477</v>
      </c>
      <c r="O284">
        <v>859.53</v>
      </c>
      <c r="P284">
        <v>796.21626917681795</v>
      </c>
      <c r="Q284">
        <v>687.09279658965102</v>
      </c>
      <c r="R284">
        <v>51.086873455744701</v>
      </c>
      <c r="S284" s="1">
        <f>(Table2[[#This Row],[Close Price]]-Table2[[#This Row],[20D EMA]])/Table2[[#This Row],[20D EMA]]</f>
        <v>3.0214186823031224E-2</v>
      </c>
      <c r="T284" s="1">
        <f>(Table2[[#This Row],[Close Price]]-Table2[[#This Row],[50D EMA]])/Table2[[#This Row],[50D EMA]]</f>
        <v>0.11213502446450836</v>
      </c>
      <c r="U284" s="1">
        <f>(Table2[[#This Row],[Close Price]]-Table2[[#This Row],[200D EMA]])/Table2[[#This Row],[200D EMA]]</f>
        <v>0.28876332919677328</v>
      </c>
      <c r="V284">
        <v>1.31240582893361</v>
      </c>
      <c r="W284">
        <v>880</v>
      </c>
      <c r="X284">
        <v>934.45</v>
      </c>
      <c r="Y284">
        <v>880</v>
      </c>
      <c r="Z284">
        <v>975</v>
      </c>
      <c r="AA284">
        <v>763.05</v>
      </c>
      <c r="AB284">
        <v>975</v>
      </c>
      <c r="AC284" s="1">
        <f>(Table2[[#This Row],[Close Price]]/Table2[[#This Row],[Day Low]])-1</f>
        <v>6.2500000000000888E-3</v>
      </c>
      <c r="AD284" s="1">
        <f>(Table2[[#This Row],[Day High]]/Table2[[#This Row],[Close Price]])-1</f>
        <v>5.5279503105590155E-2</v>
      </c>
      <c r="AE284" s="1">
        <f>(Table2[[#This Row],[Close Price]]/Table2[[#This Row],[Current Week Low]])-1</f>
        <v>6.2500000000000888E-3</v>
      </c>
      <c r="AF284" s="1">
        <f>(Table2[[#This Row],[Current Week High]]/Table2[[#This Row],[Close Price]])-1</f>
        <v>0.10107284020327501</v>
      </c>
      <c r="AG284" s="1">
        <f>(Table2[[#This Row],[Close Price]]/Table2[[#This Row],[Current Month Low]])-1</f>
        <v>0.16047441189961353</v>
      </c>
      <c r="AH284" s="1">
        <f>(Table2[[#This Row],[Current Month High]]/Table2[[#This Row],[Close Price]])-1</f>
        <v>0.10107284020327501</v>
      </c>
      <c r="AI284">
        <v>10.1072840203275</v>
      </c>
      <c r="AJ284">
        <v>102.60839720855699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0.26</v>
      </c>
      <c r="AM284" t="s">
        <v>3156</v>
      </c>
      <c r="AN284">
        <v>11.9</v>
      </c>
      <c r="AO284" t="s">
        <v>3156</v>
      </c>
      <c r="AQ284">
        <f>(Table2[[#This Row],[Sharpe Ratio]]-AVERAGE(Table2[Sharpe Ratio]))/_xlfn.STDEV.P(Table2[Sharpe Ratio])</f>
        <v>-0.70397246629187049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5.0919808827874355</v>
      </c>
      <c r="AS284">
        <f>_xlfn.RANK.AVG(Table2[[#This Row],[1Y Return vs Nifty Z-Score]],Table2[1Y Return vs Nifty Z-Score])</f>
        <v>181</v>
      </c>
      <c r="AT284">
        <f>_xlfn.RANK.AVG(Table2[[#This Row],[6M Return vs Nifty Z-Score]],Table2[6M Return vs Nifty Z-Score])</f>
        <v>215</v>
      </c>
      <c r="AU284">
        <f>_xlfn.RANK.AVG(Table2[[#This Row],[Sharpe Ratio Z-Score]],Table2[Sharpe Ratio Z-Score])</f>
        <v>532.5</v>
      </c>
      <c r="AV284">
        <f>(Table2[[#This Row],[Rank 1Y]]+Table2[[#This Row],[Rank 6M]]+Table2[[#This Row],[Rank Sharpe]])/3</f>
        <v>309.5</v>
      </c>
    </row>
    <row r="285" spans="1:48" x14ac:dyDescent="0.3">
      <c r="A285" t="s">
        <v>358</v>
      </c>
      <c r="B285" t="s">
        <v>359</v>
      </c>
      <c r="C285" t="s">
        <v>3116</v>
      </c>
      <c r="D285" t="s">
        <v>117</v>
      </c>
      <c r="E285">
        <v>66562.878773880002</v>
      </c>
      <c r="F285">
        <v>1429.65</v>
      </c>
      <c r="G285">
        <v>12.4282046302542</v>
      </c>
      <c r="H285">
        <f>(Table2[[#This Row],[1Y Return vs Nifty]]-AVERAGE(Table2[1Y Return vs Nifty]))/_xlfn.STDEV.P(Table2[1Y Return vs Nifty])</f>
        <v>-0.20185711203501125</v>
      </c>
      <c r="I285">
        <v>-5.6056693987726298</v>
      </c>
      <c r="J285">
        <f>(Table2[[#This Row],[1M Return vs Nifty]]-AVERAGE(Table2[1M Return vs Nifty]))/_xlfn.STDEV.P(Table2[1M Return vs Nifty])</f>
        <v>-0.49935761111950744</v>
      </c>
      <c r="K285">
        <v>8.0784115484937793</v>
      </c>
      <c r="L285">
        <f>(Table2[[#This Row],[6M Return vs Nifty]]-AVERAGE(Table2[6M Return vs Nifty]))/_xlfn.STDEV.P(Table2[6M Return vs Nifty])</f>
        <v>0.17736129612061419</v>
      </c>
      <c r="M285">
        <v>-3.1518701650878702</v>
      </c>
      <c r="N285">
        <f>(Table2[[#This Row],[1W Return vs Nifty]]-AVERAGE(Table2[1W Return vs Nifty]))/_xlfn.STDEV.P(Table2[1W Return vs Nifty])</f>
        <v>0.30879929061736611</v>
      </c>
      <c r="O285">
        <v>1477.86</v>
      </c>
      <c r="P285">
        <v>1524.1081380575099</v>
      </c>
      <c r="Q285">
        <v>1427.41776640694</v>
      </c>
      <c r="R285">
        <v>35.300841387621098</v>
      </c>
      <c r="S285" s="1">
        <f>(Table2[[#This Row],[Close Price]]-Table2[[#This Row],[20D EMA]])/Table2[[#This Row],[20D EMA]]</f>
        <v>-3.2621493240225605E-2</v>
      </c>
      <c r="T285" s="1">
        <f>(Table2[[#This Row],[Close Price]]-Table2[[#This Row],[50D EMA]])/Table2[[#This Row],[50D EMA]]</f>
        <v>-6.1976007934645368E-2</v>
      </c>
      <c r="U285" s="1">
        <f>(Table2[[#This Row],[Close Price]]-Table2[[#This Row],[200D EMA]])/Table2[[#This Row],[200D EMA]]</f>
        <v>1.5638264042901716E-3</v>
      </c>
      <c r="V285">
        <v>0.75004289669644397</v>
      </c>
      <c r="W285">
        <v>1397.3</v>
      </c>
      <c r="X285">
        <v>1432.9</v>
      </c>
      <c r="Y285">
        <v>1392.55</v>
      </c>
      <c r="Z285">
        <v>1496</v>
      </c>
      <c r="AA285">
        <v>1392.55</v>
      </c>
      <c r="AB285">
        <v>1555</v>
      </c>
      <c r="AC285" s="1">
        <f>(Table2[[#This Row],[Close Price]]/Table2[[#This Row],[Day Low]])-1</f>
        <v>2.3151792743147492E-2</v>
      </c>
      <c r="AD285" s="1">
        <f>(Table2[[#This Row],[Day High]]/Table2[[#This Row],[Close Price]])-1</f>
        <v>2.2732836708285742E-3</v>
      </c>
      <c r="AE285" s="1">
        <f>(Table2[[#This Row],[Close Price]]/Table2[[#This Row],[Current Week Low]])-1</f>
        <v>2.6641772288248378E-2</v>
      </c>
      <c r="AF285" s="1">
        <f>(Table2[[#This Row],[Current Week High]]/Table2[[#This Row],[Close Price]])-1</f>
        <v>4.6409960479837586E-2</v>
      </c>
      <c r="AG285" s="1">
        <f>(Table2[[#This Row],[Close Price]]/Table2[[#This Row],[Current Month Low]])-1</f>
        <v>2.6641772288248378E-2</v>
      </c>
      <c r="AH285" s="1">
        <f>(Table2[[#This Row],[Current Month High]]/Table2[[#This Row],[Close Price]])-1</f>
        <v>8.767880250410931E-2</v>
      </c>
      <c r="AI285">
        <v>26.219704123386801</v>
      </c>
      <c r="AJ285">
        <v>42.636935049386402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-0.05</v>
      </c>
      <c r="AM285" t="s">
        <v>3155</v>
      </c>
      <c r="AN285">
        <v>-3.49</v>
      </c>
      <c r="AO285" t="s">
        <v>3155</v>
      </c>
      <c r="AP285">
        <v>7.7160361264641E-2</v>
      </c>
      <c r="AQ285">
        <f>(Table2[[#This Row],[Sharpe Ratio]]-AVERAGE(Table2[Sharpe Ratio]))/_xlfn.STDEV.P(Table2[Sharpe Ratio])</f>
        <v>0.20564366366236414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377</v>
      </c>
      <c r="AT285">
        <f>_xlfn.RANK.AVG(Table2[[#This Row],[6M Return vs Nifty Z-Score]],Table2[6M Return vs Nifty Z-Score])</f>
        <v>265</v>
      </c>
      <c r="AU285">
        <f>_xlfn.RANK.AVG(Table2[[#This Row],[Sharpe Ratio Z-Score]],Table2[Sharpe Ratio Z-Score])</f>
        <v>288</v>
      </c>
      <c r="AV285">
        <f>(Table2[[#This Row],[Rank 1Y]]+Table2[[#This Row],[Rank 6M]]+Table2[[#This Row],[Rank Sharpe]])/3</f>
        <v>310</v>
      </c>
    </row>
    <row r="286" spans="1:48" x14ac:dyDescent="0.3">
      <c r="A286" t="s">
        <v>225</v>
      </c>
      <c r="B286" t="s">
        <v>226</v>
      </c>
      <c r="C286" t="s">
        <v>3110</v>
      </c>
      <c r="D286" t="s">
        <v>43</v>
      </c>
      <c r="E286">
        <v>110936.5893888</v>
      </c>
      <c r="F286">
        <v>768</v>
      </c>
      <c r="G286">
        <v>21.492505741988801</v>
      </c>
      <c r="H286">
        <f>(Table2[[#This Row],[1Y Return vs Nifty]]-AVERAGE(Table2[1Y Return vs Nifty]))/_xlfn.STDEV.P(Table2[1Y Return vs Nifty])</f>
        <v>-4.6907905160517654E-2</v>
      </c>
      <c r="I286">
        <v>0.84836007716569395</v>
      </c>
      <c r="J286">
        <f>(Table2[[#This Row],[1M Return vs Nifty]]-AVERAGE(Table2[1M Return vs Nifty]))/_xlfn.STDEV.P(Table2[1M Return vs Nifty])</f>
        <v>0.2431275628541851</v>
      </c>
      <c r="K286">
        <v>24.500177635730498</v>
      </c>
      <c r="L286">
        <f>(Table2[[#This Row],[6M Return vs Nifty]]-AVERAGE(Table2[6M Return vs Nifty]))/_xlfn.STDEV.P(Table2[6M Return vs Nifty])</f>
        <v>0.75733511270316656</v>
      </c>
      <c r="M286">
        <v>1.55683214324093</v>
      </c>
      <c r="N286">
        <f>(Table2[[#This Row],[1W Return vs Nifty]]-AVERAGE(Table2[1W Return vs Nifty]))/_xlfn.STDEV.P(Table2[1W Return vs Nifty])</f>
        <v>1.2530677580389751</v>
      </c>
      <c r="O286">
        <v>749.86</v>
      </c>
      <c r="P286">
        <v>739.88564490232602</v>
      </c>
      <c r="Q286">
        <v>654.40281099614299</v>
      </c>
      <c r="R286">
        <v>62.751773320148601</v>
      </c>
      <c r="S286" s="1">
        <f>(Table2[[#This Row],[Close Price]]-Table2[[#This Row],[20D EMA]])/Table2[[#This Row],[20D EMA]]</f>
        <v>2.4191182354039401E-2</v>
      </c>
      <c r="T286" s="1">
        <f>(Table2[[#This Row],[Close Price]]-Table2[[#This Row],[50D EMA]])/Table2[[#This Row],[50D EMA]]</f>
        <v>3.7998243771016016E-2</v>
      </c>
      <c r="U286" s="1">
        <f>(Table2[[#This Row],[Close Price]]-Table2[[#This Row],[200D EMA]])/Table2[[#This Row],[200D EMA]]</f>
        <v>0.17358909083984136</v>
      </c>
      <c r="V286">
        <v>0.66213242079230505</v>
      </c>
      <c r="W286">
        <v>744.65</v>
      </c>
      <c r="X286">
        <v>776.85</v>
      </c>
      <c r="Y286">
        <v>701.2</v>
      </c>
      <c r="Z286">
        <v>776.85</v>
      </c>
      <c r="AA286">
        <v>701.2</v>
      </c>
      <c r="AB286">
        <v>796.8</v>
      </c>
      <c r="AC286" s="1">
        <f>(Table2[[#This Row],[Close Price]]/Table2[[#This Row],[Day Low]])-1</f>
        <v>3.1357013361982267E-2</v>
      </c>
      <c r="AD286" s="1">
        <f>(Table2[[#This Row],[Day High]]/Table2[[#This Row],[Close Price]])-1</f>
        <v>1.1523437499999956E-2</v>
      </c>
      <c r="AE286" s="1">
        <f>(Table2[[#This Row],[Close Price]]/Table2[[#This Row],[Current Week Low]])-1</f>
        <v>9.5265259555048498E-2</v>
      </c>
      <c r="AF286" s="1">
        <f>(Table2[[#This Row],[Current Week High]]/Table2[[#This Row],[Close Price]])-1</f>
        <v>1.1523437499999956E-2</v>
      </c>
      <c r="AG286" s="1">
        <f>(Table2[[#This Row],[Close Price]]/Table2[[#This Row],[Current Month Low]])-1</f>
        <v>9.5265259555048498E-2</v>
      </c>
      <c r="AH286" s="1">
        <f>(Table2[[#This Row],[Current Month High]]/Table2[[#This Row],[Close Price]])-1</f>
        <v>3.7499999999999867E-2</v>
      </c>
      <c r="AI286">
        <v>3.74999999999998</v>
      </c>
      <c r="AJ286">
        <v>65.713669219980503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0.04</v>
      </c>
      <c r="AM286" t="s">
        <v>3156</v>
      </c>
      <c r="AN286">
        <v>3.42</v>
      </c>
      <c r="AO286" t="s">
        <v>3156</v>
      </c>
      <c r="AP286">
        <v>8.9567990387099999E-4</v>
      </c>
      <c r="AQ286">
        <f>(Table2[[#This Row],[Sharpe Ratio]]-AVERAGE(Table2[Sharpe Ratio]))/_xlfn.STDEV.P(Table2[Sharpe Ratio])</f>
        <v>-0.69341361360528686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1.5132089148305221</v>
      </c>
      <c r="AS286">
        <f>_xlfn.RANK.AVG(Table2[[#This Row],[1Y Return vs Nifty Z-Score]],Table2[1Y Return vs Nifty Z-Score])</f>
        <v>311</v>
      </c>
      <c r="AT286">
        <f>_xlfn.RANK.AVG(Table2[[#This Row],[6M Return vs Nifty Z-Score]],Table2[6M Return vs Nifty Z-Score])</f>
        <v>119</v>
      </c>
      <c r="AU286">
        <f>_xlfn.RANK.AVG(Table2[[#This Row],[Sharpe Ratio Z-Score]],Table2[Sharpe Ratio Z-Score])</f>
        <v>501</v>
      </c>
      <c r="AV286">
        <f>(Table2[[#This Row],[Rank 1Y]]+Table2[[#This Row],[Rank 6M]]+Table2[[#This Row],[Rank Sharpe]])/3</f>
        <v>310.33333333333331</v>
      </c>
    </row>
    <row r="287" spans="1:48" x14ac:dyDescent="0.3">
      <c r="A287" t="s">
        <v>486</v>
      </c>
      <c r="B287" t="s">
        <v>487</v>
      </c>
      <c r="C287" t="s">
        <v>3115</v>
      </c>
      <c r="D287" t="s">
        <v>105</v>
      </c>
      <c r="E287">
        <v>43942.969646849997</v>
      </c>
      <c r="F287">
        <v>111.82</v>
      </c>
      <c r="G287">
        <v>41.1047582125153</v>
      </c>
      <c r="H287">
        <f>(Table2[[#This Row],[1Y Return vs Nifty]]-AVERAGE(Table2[1Y Return vs Nifty]))/_xlfn.STDEV.P(Table2[1Y Return vs Nifty])</f>
        <v>0.28835268778208217</v>
      </c>
      <c r="I287">
        <v>-7.3462810815346602</v>
      </c>
      <c r="J287">
        <f>(Table2[[#This Row],[1M Return vs Nifty]]-AVERAGE(Table2[1M Return vs Nifty]))/_xlfn.STDEV.P(Table2[1M Return vs Nifty])</f>
        <v>-0.69960125315963217</v>
      </c>
      <c r="K287">
        <v>-22.699882689625898</v>
      </c>
      <c r="L287">
        <f>(Table2[[#This Row],[6M Return vs Nifty]]-AVERAGE(Table2[6M Return vs Nifty]))/_xlfn.STDEV.P(Table2[6M Return vs Nifty])</f>
        <v>-0.90964753608147475</v>
      </c>
      <c r="M287">
        <v>-5.1961540464925697</v>
      </c>
      <c r="N287">
        <f>(Table2[[#This Row],[1W Return vs Nifty]]-AVERAGE(Table2[1W Return vs Nifty]))/_xlfn.STDEV.P(Table2[1W Return vs Nifty])</f>
        <v>-0.10115501977815118</v>
      </c>
      <c r="O287">
        <v>120.37</v>
      </c>
      <c r="P287">
        <v>126.606716580087</v>
      </c>
      <c r="Q287">
        <v>121.63301535430701</v>
      </c>
      <c r="R287">
        <v>28.8525342567503</v>
      </c>
      <c r="S287" s="1">
        <f>(Table2[[#This Row],[Close Price]]-Table2[[#This Row],[20D EMA]])/Table2[[#This Row],[20D EMA]]</f>
        <v>-7.103098778765482E-2</v>
      </c>
      <c r="T287" s="1">
        <f>(Table2[[#This Row],[Close Price]]-Table2[[#This Row],[50D EMA]])/Table2[[#This Row],[50D EMA]]</f>
        <v>-0.11679251290537529</v>
      </c>
      <c r="U287" s="1">
        <f>(Table2[[#This Row],[Close Price]]-Table2[[#This Row],[200D EMA]])/Table2[[#This Row],[200D EMA]]</f>
        <v>-8.0677234924436445E-2</v>
      </c>
      <c r="V287">
        <v>0.51022686984078502</v>
      </c>
      <c r="W287">
        <v>110.69</v>
      </c>
      <c r="X287">
        <v>114.65</v>
      </c>
      <c r="Y287">
        <v>106.2</v>
      </c>
      <c r="Z287">
        <v>122.98</v>
      </c>
      <c r="AA287">
        <v>106.2</v>
      </c>
      <c r="AB287">
        <v>133.25</v>
      </c>
      <c r="AC287" s="1">
        <f>(Table2[[#This Row],[Close Price]]/Table2[[#This Row],[Day Low]])-1</f>
        <v>1.0208690938657394E-2</v>
      </c>
      <c r="AD287" s="1">
        <f>(Table2[[#This Row],[Day High]]/Table2[[#This Row],[Close Price]])-1</f>
        <v>2.5308531568592585E-2</v>
      </c>
      <c r="AE287" s="1">
        <f>(Table2[[#This Row],[Close Price]]/Table2[[#This Row],[Current Week Low]])-1</f>
        <v>5.2919020715630705E-2</v>
      </c>
      <c r="AF287" s="1">
        <f>(Table2[[#This Row],[Current Week High]]/Table2[[#This Row],[Close Price]])-1</f>
        <v>9.9803255231622368E-2</v>
      </c>
      <c r="AG287" s="1">
        <f>(Table2[[#This Row],[Close Price]]/Table2[[#This Row],[Current Month Low]])-1</f>
        <v>5.2919020715630705E-2</v>
      </c>
      <c r="AH287" s="1">
        <f>(Table2[[#This Row],[Current Month High]]/Table2[[#This Row],[Close Price]])-1</f>
        <v>0.1916472902879629</v>
      </c>
      <c r="AI287">
        <v>52.477195492756202</v>
      </c>
      <c r="AJ287">
        <v>76.372239747633998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-0.12</v>
      </c>
      <c r="AM287" t="s">
        <v>3155</v>
      </c>
      <c r="AN287">
        <v>-7.23</v>
      </c>
      <c r="AO287" t="s">
        <v>3155</v>
      </c>
      <c r="AP287">
        <v>0.159095732446074</v>
      </c>
      <c r="AQ287">
        <f>(Table2[[#This Row],[Sharpe Ratio]]-AVERAGE(Table2[Sharpe Ratio]))/_xlfn.STDEV.P(Table2[Sharpe Ratio])</f>
        <v>1.1715506918163694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218</v>
      </c>
      <c r="AT287">
        <f>_xlfn.RANK.AVG(Table2[[#This Row],[6M Return vs Nifty Z-Score]],Table2[6M Return vs Nifty Z-Score])</f>
        <v>620</v>
      </c>
      <c r="AU287">
        <f>_xlfn.RANK.AVG(Table2[[#This Row],[Sharpe Ratio Z-Score]],Table2[Sharpe Ratio Z-Score])</f>
        <v>93</v>
      </c>
      <c r="AV287">
        <f>(Table2[[#This Row],[Rank 1Y]]+Table2[[#This Row],[Rank 6M]]+Table2[[#This Row],[Rank Sharpe]])/3</f>
        <v>310.33333333333331</v>
      </c>
    </row>
    <row r="288" spans="1:48" x14ac:dyDescent="0.3">
      <c r="A288" t="s">
        <v>753</v>
      </c>
      <c r="B288" t="s">
        <v>754</v>
      </c>
      <c r="C288" t="s">
        <v>3110</v>
      </c>
      <c r="D288" t="s">
        <v>220</v>
      </c>
      <c r="E288">
        <v>21276.291752325</v>
      </c>
      <c r="F288">
        <v>737.85</v>
      </c>
      <c r="G288">
        <v>40.487443779748702</v>
      </c>
      <c r="H288">
        <f>(Table2[[#This Row],[1Y Return vs Nifty]]-AVERAGE(Table2[1Y Return vs Nifty]))/_xlfn.STDEV.P(Table2[1Y Return vs Nifty])</f>
        <v>0.27780003947855975</v>
      </c>
      <c r="I288">
        <v>4.0070783930763003</v>
      </c>
      <c r="J288">
        <f>(Table2[[#This Row],[1M Return vs Nifty]]-AVERAGE(Table2[1M Return vs Nifty]))/_xlfn.STDEV.P(Table2[1M Return vs Nifty])</f>
        <v>0.60651318528842446</v>
      </c>
      <c r="K288">
        <v>25.021154995535799</v>
      </c>
      <c r="L288">
        <f>(Table2[[#This Row],[6M Return vs Nifty]]-AVERAGE(Table2[6M Return vs Nifty]))/_xlfn.STDEV.P(Table2[6M Return vs Nifty])</f>
        <v>0.77573467010242958</v>
      </c>
      <c r="M288">
        <v>-3.5646519774538499</v>
      </c>
      <c r="N288">
        <f>(Table2[[#This Row],[1W Return vs Nifty]]-AVERAGE(Table2[1W Return vs Nifty]))/_xlfn.STDEV.P(Table2[1W Return vs Nifty])</f>
        <v>0.22602131404983147</v>
      </c>
      <c r="O288">
        <v>731.34</v>
      </c>
      <c r="P288">
        <v>721.237577477998</v>
      </c>
      <c r="Q288">
        <v>622.14276291552596</v>
      </c>
      <c r="R288">
        <v>52.482730649850701</v>
      </c>
      <c r="S288" s="1">
        <f>(Table2[[#This Row],[Close Price]]-Table2[[#This Row],[20D EMA]])/Table2[[#This Row],[20D EMA]]</f>
        <v>8.9014685372056646E-3</v>
      </c>
      <c r="T288" s="1">
        <f>(Table2[[#This Row],[Close Price]]-Table2[[#This Row],[50D EMA]])/Table2[[#This Row],[50D EMA]]</f>
        <v>2.3033218235926977E-2</v>
      </c>
      <c r="U288" s="1">
        <f>(Table2[[#This Row],[Close Price]]-Table2[[#This Row],[200D EMA]])/Table2[[#This Row],[200D EMA]]</f>
        <v>0.18598180993416891</v>
      </c>
      <c r="V288">
        <v>2.0918041674206602</v>
      </c>
      <c r="W288">
        <v>731</v>
      </c>
      <c r="X288">
        <v>752</v>
      </c>
      <c r="Y288">
        <v>711.1</v>
      </c>
      <c r="Z288">
        <v>780.5</v>
      </c>
      <c r="AA288">
        <v>667.55</v>
      </c>
      <c r="AB288">
        <v>804</v>
      </c>
      <c r="AC288" s="1">
        <f>(Table2[[#This Row],[Close Price]]/Table2[[#This Row],[Day Low]])-1</f>
        <v>9.3707250341996673E-3</v>
      </c>
      <c r="AD288" s="1">
        <f>(Table2[[#This Row],[Day High]]/Table2[[#This Row],[Close Price]])-1</f>
        <v>1.9177339567662877E-2</v>
      </c>
      <c r="AE288" s="1">
        <f>(Table2[[#This Row],[Close Price]]/Table2[[#This Row],[Current Week Low]])-1</f>
        <v>3.7617775277738685E-2</v>
      </c>
      <c r="AF288" s="1">
        <f>(Table2[[#This Row],[Current Week High]]/Table2[[#This Row],[Close Price]])-1</f>
        <v>5.7803076506064865E-2</v>
      </c>
      <c r="AG288" s="1">
        <f>(Table2[[#This Row],[Close Price]]/Table2[[#This Row],[Current Month Low]])-1</f>
        <v>0.10531046363568275</v>
      </c>
      <c r="AH288" s="1">
        <f>(Table2[[#This Row],[Current Month High]]/Table2[[#This Row],[Close Price]])-1</f>
        <v>8.9652368367554303E-2</v>
      </c>
      <c r="AI288">
        <v>8.9652368367554303</v>
      </c>
      <c r="AJ288">
        <v>74.4326241134751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0.09</v>
      </c>
      <c r="AM288" t="s">
        <v>3156</v>
      </c>
      <c r="AN288">
        <v>7.93</v>
      </c>
      <c r="AO288" t="s">
        <v>3156</v>
      </c>
      <c r="AP288">
        <v>-1.4421879332461E-2</v>
      </c>
      <c r="AQ288">
        <f>(Table2[[#This Row],[Sharpe Ratio]]-AVERAGE(Table2[Sharpe Ratio]))/_xlfn.STDEV.P(Table2[Sharpe Ratio])</f>
        <v>-0.87398688626156651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1.0120823226576787</v>
      </c>
      <c r="AS288">
        <f>_xlfn.RANK.AVG(Table2[[#This Row],[1Y Return vs Nifty Z-Score]],Table2[1Y Return vs Nifty Z-Score])</f>
        <v>221</v>
      </c>
      <c r="AT288">
        <f>_xlfn.RANK.AVG(Table2[[#This Row],[6M Return vs Nifty Z-Score]],Table2[6M Return vs Nifty Z-Score])</f>
        <v>117</v>
      </c>
      <c r="AU288">
        <f>_xlfn.RANK.AVG(Table2[[#This Row],[Sharpe Ratio Z-Score]],Table2[Sharpe Ratio Z-Score])</f>
        <v>593</v>
      </c>
      <c r="AV288">
        <f>(Table2[[#This Row],[Rank 1Y]]+Table2[[#This Row],[Rank 6M]]+Table2[[#This Row],[Rank Sharpe]])/3</f>
        <v>310.33333333333331</v>
      </c>
    </row>
    <row r="289" spans="1:48" x14ac:dyDescent="0.3">
      <c r="A289" t="s">
        <v>1020</v>
      </c>
      <c r="B289" t="s">
        <v>1021</v>
      </c>
      <c r="C289" t="s">
        <v>3120</v>
      </c>
      <c r="D289" t="s">
        <v>737</v>
      </c>
      <c r="E289">
        <v>13077.9928416</v>
      </c>
      <c r="F289">
        <v>2784</v>
      </c>
      <c r="G289">
        <v>17.234241692945702</v>
      </c>
      <c r="H289">
        <f>(Table2[[#This Row],[1Y Return vs Nifty]]-AVERAGE(Table2[1Y Return vs Nifty]))/_xlfn.STDEV.P(Table2[1Y Return vs Nifty])</f>
        <v>-0.11970057046674905</v>
      </c>
      <c r="I289">
        <v>10.0661225307132</v>
      </c>
      <c r="J289">
        <f>(Table2[[#This Row],[1M Return vs Nifty]]-AVERAGE(Table2[1M Return vs Nifty]))/_xlfn.STDEV.P(Table2[1M Return vs Nifty])</f>
        <v>1.3035584122152137</v>
      </c>
      <c r="K289">
        <v>6.5517464132060201</v>
      </c>
      <c r="L289">
        <f>(Table2[[#This Row],[6M Return vs Nifty]]-AVERAGE(Table2[6M Return vs Nifty]))/_xlfn.STDEV.P(Table2[6M Return vs Nifty])</f>
        <v>0.12344347751007335</v>
      </c>
      <c r="M289">
        <v>-3.7249521456635999</v>
      </c>
      <c r="N289">
        <f>(Table2[[#This Row],[1W Return vs Nifty]]-AVERAGE(Table2[1W Return vs Nifty]))/_xlfn.STDEV.P(Table2[1W Return vs Nifty])</f>
        <v>0.19387521853321571</v>
      </c>
      <c r="O289">
        <v>2938.91</v>
      </c>
      <c r="P289">
        <v>2846.0043651288402</v>
      </c>
      <c r="Q289">
        <v>2537.9589891494702</v>
      </c>
      <c r="R289">
        <v>22.212560231681799</v>
      </c>
      <c r="S289" s="1">
        <f>(Table2[[#This Row],[Close Price]]-Table2[[#This Row],[20D EMA]])/Table2[[#This Row],[20D EMA]]</f>
        <v>-5.2710018340132857E-2</v>
      </c>
      <c r="T289" s="1">
        <f>(Table2[[#This Row],[Close Price]]-Table2[[#This Row],[50D EMA]])/Table2[[#This Row],[50D EMA]]</f>
        <v>-2.178646171051575E-2</v>
      </c>
      <c r="U289" s="1">
        <f>(Table2[[#This Row],[Close Price]]-Table2[[#This Row],[200D EMA]])/Table2[[#This Row],[200D EMA]]</f>
        <v>9.6944439174324062E-2</v>
      </c>
      <c r="V289">
        <v>0.459198339769116</v>
      </c>
      <c r="W289">
        <v>2722.55</v>
      </c>
      <c r="X289">
        <v>2839.45</v>
      </c>
      <c r="Y289">
        <v>2722.55</v>
      </c>
      <c r="Z289">
        <v>3012.7</v>
      </c>
      <c r="AA289">
        <v>2722.55</v>
      </c>
      <c r="AB289">
        <v>3217</v>
      </c>
      <c r="AC289" s="1">
        <f>(Table2[[#This Row],[Close Price]]/Table2[[#This Row],[Day Low]])-1</f>
        <v>2.2570751685001111E-2</v>
      </c>
      <c r="AD289" s="1">
        <f>(Table2[[#This Row],[Day High]]/Table2[[#This Row],[Close Price]])-1</f>
        <v>1.9917385057471204E-2</v>
      </c>
      <c r="AE289" s="1">
        <f>(Table2[[#This Row],[Close Price]]/Table2[[#This Row],[Current Week Low]])-1</f>
        <v>2.2570751685001111E-2</v>
      </c>
      <c r="AF289" s="1">
        <f>(Table2[[#This Row],[Current Week High]]/Table2[[#This Row],[Close Price]])-1</f>
        <v>8.2147988505747005E-2</v>
      </c>
      <c r="AG289" s="1">
        <f>(Table2[[#This Row],[Close Price]]/Table2[[#This Row],[Current Month Low]])-1</f>
        <v>2.2570751685001111E-2</v>
      </c>
      <c r="AH289" s="1">
        <f>(Table2[[#This Row],[Current Month High]]/Table2[[#This Row],[Close Price]])-1</f>
        <v>0.15553160919540221</v>
      </c>
      <c r="AI289">
        <v>15.553160919540201</v>
      </c>
      <c r="AJ289">
        <v>48.797434526990898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0.03</v>
      </c>
      <c r="AM289" t="s">
        <v>3156</v>
      </c>
      <c r="AN289">
        <v>-11.37</v>
      </c>
      <c r="AO289" t="s">
        <v>3155</v>
      </c>
      <c r="AP289">
        <v>7.2136687673627006E-2</v>
      </c>
      <c r="AQ289">
        <f>(Table2[[#This Row],[Sharpe Ratio]]-AVERAGE(Table2[Sharpe Ratio]))/_xlfn.STDEV.P(Table2[Sharpe Ratio])</f>
        <v>0.14642135760888689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1.6475978954006407</v>
      </c>
      <c r="AS289">
        <f>_xlfn.RANK.AVG(Table2[[#This Row],[1Y Return vs Nifty Z-Score]],Table2[1Y Return vs Nifty Z-Score])</f>
        <v>339</v>
      </c>
      <c r="AT289">
        <f>_xlfn.RANK.AVG(Table2[[#This Row],[6M Return vs Nifty Z-Score]],Table2[6M Return vs Nifty Z-Score])</f>
        <v>290</v>
      </c>
      <c r="AU289">
        <f>_xlfn.RANK.AVG(Table2[[#This Row],[Sharpe Ratio Z-Score]],Table2[Sharpe Ratio Z-Score])</f>
        <v>304</v>
      </c>
      <c r="AV289">
        <f>(Table2[[#This Row],[Rank 1Y]]+Table2[[#This Row],[Rank 6M]]+Table2[[#This Row],[Rank Sharpe]])/3</f>
        <v>311</v>
      </c>
    </row>
    <row r="290" spans="1:48" x14ac:dyDescent="0.3">
      <c r="A290" t="s">
        <v>1518</v>
      </c>
      <c r="B290" t="s">
        <v>1519</v>
      </c>
      <c r="C290" t="s">
        <v>3124</v>
      </c>
      <c r="D290" t="s">
        <v>418</v>
      </c>
      <c r="E290">
        <v>6415.5286810999996</v>
      </c>
      <c r="F290">
        <v>329.9</v>
      </c>
      <c r="G290">
        <v>33.177777621474597</v>
      </c>
      <c r="H290">
        <f>(Table2[[#This Row],[1Y Return vs Nifty]]-AVERAGE(Table2[1Y Return vs Nifty]))/_xlfn.STDEV.P(Table2[1Y Return vs Nifty])</f>
        <v>0.1528453452577769</v>
      </c>
      <c r="I290">
        <v>10.492328826399801</v>
      </c>
      <c r="J290">
        <f>(Table2[[#This Row],[1M Return vs Nifty]]-AVERAGE(Table2[1M Return vs Nifty]))/_xlfn.STDEV.P(Table2[1M Return vs Nifty])</f>
        <v>1.352590084100403</v>
      </c>
      <c r="K290">
        <v>15.3887154840041</v>
      </c>
      <c r="L290">
        <f>(Table2[[#This Row],[6M Return vs Nifty]]-AVERAGE(Table2[6M Return vs Nifty]))/_xlfn.STDEV.P(Table2[6M Return vs Nifty])</f>
        <v>0.43554210635341911</v>
      </c>
      <c r="M290">
        <v>-4.8314287403659497</v>
      </c>
      <c r="N290">
        <f>(Table2[[#This Row],[1W Return vs Nifty]]-AVERAGE(Table2[1W Return vs Nifty]))/_xlfn.STDEV.P(Table2[1W Return vs Nifty])</f>
        <v>-2.8014145011682104E-2</v>
      </c>
      <c r="O290">
        <v>332.86</v>
      </c>
      <c r="P290">
        <v>330.99004969177997</v>
      </c>
      <c r="Q290">
        <v>300.88341366902699</v>
      </c>
      <c r="R290">
        <v>46.363661644296499</v>
      </c>
      <c r="S290" s="1">
        <f>(Table2[[#This Row],[Close Price]]-Table2[[#This Row],[20D EMA]])/Table2[[#This Row],[20D EMA]]</f>
        <v>-8.8926275310942625E-3</v>
      </c>
      <c r="T290" s="1">
        <f>(Table2[[#This Row],[Close Price]]-Table2[[#This Row],[50D EMA]])/Table2[[#This Row],[50D EMA]]</f>
        <v>-3.293300486812388E-3</v>
      </c>
      <c r="U290" s="1">
        <f>(Table2[[#This Row],[Close Price]]-Table2[[#This Row],[200D EMA]])/Table2[[#This Row],[200D EMA]]</f>
        <v>9.6437972359923269E-2</v>
      </c>
      <c r="V290">
        <v>3.1191949608723299</v>
      </c>
      <c r="W290">
        <v>329</v>
      </c>
      <c r="X290">
        <v>339.95</v>
      </c>
      <c r="Y290">
        <v>322.14999999999998</v>
      </c>
      <c r="Z290">
        <v>358.3</v>
      </c>
      <c r="AA290">
        <v>304.3</v>
      </c>
      <c r="AB290">
        <v>378.7</v>
      </c>
      <c r="AC290" s="1">
        <f>(Table2[[#This Row],[Close Price]]/Table2[[#This Row],[Day Low]])-1</f>
        <v>2.7355623100302484E-3</v>
      </c>
      <c r="AD290" s="1">
        <f>(Table2[[#This Row],[Day High]]/Table2[[#This Row],[Close Price]])-1</f>
        <v>3.0463776902091677E-2</v>
      </c>
      <c r="AE290" s="1">
        <f>(Table2[[#This Row],[Close Price]]/Table2[[#This Row],[Current Week Low]])-1</f>
        <v>2.4057116250193911E-2</v>
      </c>
      <c r="AF290" s="1">
        <f>(Table2[[#This Row],[Current Week High]]/Table2[[#This Row],[Close Price]])-1</f>
        <v>8.6086692937253906E-2</v>
      </c>
      <c r="AG290" s="1">
        <f>(Table2[[#This Row],[Close Price]]/Table2[[#This Row],[Current Month Low]])-1</f>
        <v>8.4127505750903664E-2</v>
      </c>
      <c r="AH290" s="1">
        <f>(Table2[[#This Row],[Current Month High]]/Table2[[#This Row],[Close Price]])-1</f>
        <v>0.14792361321612613</v>
      </c>
      <c r="AI290">
        <v>14.792361321612599</v>
      </c>
      <c r="AJ290">
        <v>60.848366650414398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-0.01</v>
      </c>
      <c r="AM290" t="s">
        <v>3155</v>
      </c>
      <c r="AN290">
        <v>5.6</v>
      </c>
      <c r="AO290" t="s">
        <v>3156</v>
      </c>
      <c r="AP290">
        <v>7.8883192147469992E-3</v>
      </c>
      <c r="AQ290">
        <f>(Table2[[#This Row],[Sharpe Ratio]]-AVERAGE(Table2[Sharpe Ratio]))/_xlfn.STDEV.P(Table2[Sharpe Ratio])</f>
        <v>-0.61097986907797019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1.3019835216219466</v>
      </c>
      <c r="AS290">
        <f>_xlfn.RANK.AVG(Table2[[#This Row],[1Y Return vs Nifty Z-Score]],Table2[1Y Return vs Nifty Z-Score])</f>
        <v>247</v>
      </c>
      <c r="AT290">
        <f>_xlfn.RANK.AVG(Table2[[#This Row],[6M Return vs Nifty Z-Score]],Table2[6M Return vs Nifty Z-Score])</f>
        <v>196</v>
      </c>
      <c r="AU290">
        <f>_xlfn.RANK.AVG(Table2[[#This Row],[Sharpe Ratio Z-Score]],Table2[Sharpe Ratio Z-Score])</f>
        <v>490</v>
      </c>
      <c r="AV290">
        <f>(Table2[[#This Row],[Rank 1Y]]+Table2[[#This Row],[Rank 6M]]+Table2[[#This Row],[Rank Sharpe]])/3</f>
        <v>311</v>
      </c>
    </row>
    <row r="291" spans="1:48" x14ac:dyDescent="0.3">
      <c r="A291" t="s">
        <v>236</v>
      </c>
      <c r="B291" t="s">
        <v>237</v>
      </c>
      <c r="C291" t="s">
        <v>3112</v>
      </c>
      <c r="D291" t="s">
        <v>238</v>
      </c>
      <c r="E291">
        <v>106171.40401241</v>
      </c>
      <c r="F291">
        <v>1459.7</v>
      </c>
      <c r="G291">
        <v>17.840381498795001</v>
      </c>
      <c r="H291">
        <f>(Table2[[#This Row],[1Y Return vs Nifty]]-AVERAGE(Table2[1Y Return vs Nifty]))/_xlfn.STDEV.P(Table2[1Y Return vs Nifty])</f>
        <v>-0.10933894622085778</v>
      </c>
      <c r="I291">
        <v>-4.4840164927851598</v>
      </c>
      <c r="J291">
        <f>(Table2[[#This Row],[1M Return vs Nifty]]-AVERAGE(Table2[1M Return vs Nifty]))/_xlfn.STDEV.P(Table2[1M Return vs Nifty])</f>
        <v>-0.37032029324777188</v>
      </c>
      <c r="K291">
        <v>14.4858948771436</v>
      </c>
      <c r="L291">
        <f>(Table2[[#This Row],[6M Return vs Nifty]]-AVERAGE(Table2[6M Return vs Nifty]))/_xlfn.STDEV.P(Table2[6M Return vs Nifty])</f>
        <v>0.40365684442308253</v>
      </c>
      <c r="M291">
        <v>-3.54854784691363</v>
      </c>
      <c r="N291">
        <f>(Table2[[#This Row],[1W Return vs Nifty]]-AVERAGE(Table2[1W Return vs Nifty]))/_xlfn.STDEV.P(Table2[1W Return vs Nifty])</f>
        <v>0.22925078613547878</v>
      </c>
      <c r="O291">
        <v>1517.32</v>
      </c>
      <c r="P291">
        <v>1496.37061264364</v>
      </c>
      <c r="Q291">
        <v>1313.0551642565199</v>
      </c>
      <c r="R291">
        <v>24.508048960352799</v>
      </c>
      <c r="S291" s="1">
        <f>(Table2[[#This Row],[Close Price]]-Table2[[#This Row],[20D EMA]])/Table2[[#This Row],[20D EMA]]</f>
        <v>-3.7974850394115869E-2</v>
      </c>
      <c r="T291" s="1">
        <f>(Table2[[#This Row],[Close Price]]-Table2[[#This Row],[50D EMA]])/Table2[[#This Row],[50D EMA]]</f>
        <v>-2.4506370503263191E-2</v>
      </c>
      <c r="U291" s="1">
        <f>(Table2[[#This Row],[Close Price]]-Table2[[#This Row],[200D EMA]])/Table2[[#This Row],[200D EMA]]</f>
        <v>0.11168215908622058</v>
      </c>
      <c r="V291">
        <v>0.64679305523529695</v>
      </c>
      <c r="W291">
        <v>1440</v>
      </c>
      <c r="X291">
        <v>1493</v>
      </c>
      <c r="Y291">
        <v>1440</v>
      </c>
      <c r="Z291">
        <v>1532.85</v>
      </c>
      <c r="AA291">
        <v>1440</v>
      </c>
      <c r="AB291">
        <v>1614.2</v>
      </c>
      <c r="AC291" s="1">
        <f>(Table2[[#This Row],[Close Price]]/Table2[[#This Row],[Day Low]])-1</f>
        <v>1.3680555555555696E-2</v>
      </c>
      <c r="AD291" s="1">
        <f>(Table2[[#This Row],[Day High]]/Table2[[#This Row],[Close Price]])-1</f>
        <v>2.2812906761663365E-2</v>
      </c>
      <c r="AE291" s="1">
        <f>(Table2[[#This Row],[Close Price]]/Table2[[#This Row],[Current Week Low]])-1</f>
        <v>1.3680555555555696E-2</v>
      </c>
      <c r="AF291" s="1">
        <f>(Table2[[#This Row],[Current Week High]]/Table2[[#This Row],[Close Price]])-1</f>
        <v>5.0113036925395482E-2</v>
      </c>
      <c r="AG291" s="1">
        <f>(Table2[[#This Row],[Close Price]]/Table2[[#This Row],[Current Month Low]])-1</f>
        <v>1.3680555555555696E-2</v>
      </c>
      <c r="AH291" s="1">
        <f>(Table2[[#This Row],[Current Month High]]/Table2[[#This Row],[Close Price]])-1</f>
        <v>0.10584366650681654</v>
      </c>
      <c r="AI291">
        <v>12.8656573268479</v>
      </c>
      <c r="AJ291">
        <v>46.8732706142778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0.02</v>
      </c>
      <c r="AM291" t="s">
        <v>3156</v>
      </c>
      <c r="AN291">
        <v>-3.9</v>
      </c>
      <c r="AO291" t="s">
        <v>3155</v>
      </c>
      <c r="AP291">
        <v>4.2651648939490999E-2</v>
      </c>
      <c r="AQ291">
        <f>(Table2[[#This Row],[Sharpe Ratio]]-AVERAGE(Table2[Sharpe Ratio]))/_xlfn.STDEV.P(Table2[Sharpe Ratio])</f>
        <v>-0.2011673056026459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-4.7918914512714295E-2</v>
      </c>
      <c r="AS291">
        <f>_xlfn.RANK.AVG(Table2[[#This Row],[1Y Return vs Nifty Z-Score]],Table2[1Y Return vs Nifty Z-Score])</f>
        <v>333</v>
      </c>
      <c r="AT291">
        <f>_xlfn.RANK.AVG(Table2[[#This Row],[6M Return vs Nifty Z-Score]],Table2[6M Return vs Nifty Z-Score])</f>
        <v>205</v>
      </c>
      <c r="AU291">
        <f>_xlfn.RANK.AVG(Table2[[#This Row],[Sharpe Ratio Z-Score]],Table2[Sharpe Ratio Z-Score])</f>
        <v>397</v>
      </c>
      <c r="AV291">
        <f>(Table2[[#This Row],[Rank 1Y]]+Table2[[#This Row],[Rank 6M]]+Table2[[#This Row],[Rank Sharpe]])/3</f>
        <v>311.66666666666669</v>
      </c>
    </row>
    <row r="292" spans="1:48" x14ac:dyDescent="0.3">
      <c r="A292" t="s">
        <v>214</v>
      </c>
      <c r="B292" t="s">
        <v>215</v>
      </c>
      <c r="C292" t="s">
        <v>3110</v>
      </c>
      <c r="D292" t="s">
        <v>54</v>
      </c>
      <c r="E292">
        <v>116497.91010757499</v>
      </c>
      <c r="F292">
        <v>1386.15</v>
      </c>
      <c r="G292">
        <v>-5.69664296998479</v>
      </c>
      <c r="H292">
        <f>(Table2[[#This Row],[1Y Return vs Nifty]]-AVERAGE(Table2[1Y Return vs Nifty]))/_xlfn.STDEV.P(Table2[1Y Return vs Nifty])</f>
        <v>-0.51169134257952831</v>
      </c>
      <c r="I292">
        <v>-7.97010809091858</v>
      </c>
      <c r="J292">
        <f>(Table2[[#This Row],[1M Return vs Nifty]]-AVERAGE(Table2[1M Return vs Nifty]))/_xlfn.STDEV.P(Table2[1M Return vs Nifty])</f>
        <v>-0.77136762908318934</v>
      </c>
      <c r="K292">
        <v>9.6817724171676893</v>
      </c>
      <c r="L292">
        <f>(Table2[[#This Row],[6M Return vs Nifty]]-AVERAGE(Table2[6M Return vs Nifty]))/_xlfn.STDEV.P(Table2[6M Return vs Nifty])</f>
        <v>0.23398780738767361</v>
      </c>
      <c r="M292">
        <v>-3.87908012752836</v>
      </c>
      <c r="N292">
        <f>(Table2[[#This Row],[1W Return vs Nifty]]-AVERAGE(Table2[1W Return vs Nifty]))/_xlfn.STDEV.P(Table2[1W Return vs Nifty])</f>
        <v>0.16296687400593626</v>
      </c>
      <c r="O292">
        <v>1481.79</v>
      </c>
      <c r="P292">
        <v>1483.9606148961</v>
      </c>
      <c r="Q292">
        <v>1344.6597746231901</v>
      </c>
      <c r="R292">
        <v>19.0656134602965</v>
      </c>
      <c r="S292" s="1">
        <f>(Table2[[#This Row],[Close Price]]-Table2[[#This Row],[20D EMA]])/Table2[[#This Row],[20D EMA]]</f>
        <v>-6.4543558803879006E-2</v>
      </c>
      <c r="T292" s="1">
        <f>(Table2[[#This Row],[Close Price]]-Table2[[#This Row],[50D EMA]])/Table2[[#This Row],[50D EMA]]</f>
        <v>-6.5911867144094069E-2</v>
      </c>
      <c r="U292" s="1">
        <f>(Table2[[#This Row],[Close Price]]-Table2[[#This Row],[200D EMA]])/Table2[[#This Row],[200D EMA]]</f>
        <v>3.0855556297455771E-2</v>
      </c>
      <c r="V292">
        <v>0.72999363764771596</v>
      </c>
      <c r="W292">
        <v>1350.65</v>
      </c>
      <c r="X292">
        <v>1417</v>
      </c>
      <c r="Y292">
        <v>1350.65</v>
      </c>
      <c r="Z292">
        <v>1476.7</v>
      </c>
      <c r="AA292">
        <v>1350.65</v>
      </c>
      <c r="AB292">
        <v>1623</v>
      </c>
      <c r="AC292" s="1">
        <f>(Table2[[#This Row],[Close Price]]/Table2[[#This Row],[Day Low]])-1</f>
        <v>2.6283641209787989E-2</v>
      </c>
      <c r="AD292" s="1">
        <f>(Table2[[#This Row],[Day High]]/Table2[[#This Row],[Close Price]])-1</f>
        <v>2.22558886123434E-2</v>
      </c>
      <c r="AE292" s="1">
        <f>(Table2[[#This Row],[Close Price]]/Table2[[#This Row],[Current Week Low]])-1</f>
        <v>2.6283641209787989E-2</v>
      </c>
      <c r="AF292" s="1">
        <f>(Table2[[#This Row],[Current Week High]]/Table2[[#This Row],[Close Price]])-1</f>
        <v>6.5324820546116991E-2</v>
      </c>
      <c r="AG292" s="1">
        <f>(Table2[[#This Row],[Close Price]]/Table2[[#This Row],[Current Month Low]])-1</f>
        <v>2.6283641209787989E-2</v>
      </c>
      <c r="AH292" s="1">
        <f>(Table2[[#This Row],[Current Month High]]/Table2[[#This Row],[Close Price]])-1</f>
        <v>0.17086895357645271</v>
      </c>
      <c r="AI292">
        <v>19.1790210294701</v>
      </c>
      <c r="AJ292">
        <v>37.079707278481003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-0.02</v>
      </c>
      <c r="AM292" t="s">
        <v>3155</v>
      </c>
      <c r="AN292">
        <v>-9.4600000000000009</v>
      </c>
      <c r="AO292" t="s">
        <v>3155</v>
      </c>
      <c r="AP292">
        <v>0.105953948711226</v>
      </c>
      <c r="AQ292">
        <f>(Table2[[#This Row],[Sharpe Ratio]]-AVERAGE(Table2[Sharpe Ratio]))/_xlfn.STDEV.P(Table2[Sharpe Ratio])</f>
        <v>0.54508105290465181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490</v>
      </c>
      <c r="AT292">
        <f>_xlfn.RANK.AVG(Table2[[#This Row],[6M Return vs Nifty Z-Score]],Table2[6M Return vs Nifty Z-Score])</f>
        <v>242</v>
      </c>
      <c r="AU292">
        <f>_xlfn.RANK.AVG(Table2[[#This Row],[Sharpe Ratio Z-Score]],Table2[Sharpe Ratio Z-Score])</f>
        <v>205</v>
      </c>
      <c r="AV292">
        <f>(Table2[[#This Row],[Rank 1Y]]+Table2[[#This Row],[Rank 6M]]+Table2[[#This Row],[Rank Sharpe]])/3</f>
        <v>312.33333333333331</v>
      </c>
    </row>
    <row r="293" spans="1:48" x14ac:dyDescent="0.3">
      <c r="A293" t="s">
        <v>813</v>
      </c>
      <c r="B293" t="s">
        <v>814</v>
      </c>
      <c r="C293" t="s">
        <v>3124</v>
      </c>
      <c r="D293" t="s">
        <v>418</v>
      </c>
      <c r="E293">
        <v>18900.772110974998</v>
      </c>
      <c r="F293">
        <v>471.75</v>
      </c>
      <c r="G293">
        <v>44.537457094262102</v>
      </c>
      <c r="H293">
        <f>(Table2[[#This Row],[1Y Return vs Nifty]]-AVERAGE(Table2[1Y Return vs Nifty]))/_xlfn.STDEV.P(Table2[1Y Return vs Nifty])</f>
        <v>0.34703277382611714</v>
      </c>
      <c r="I293">
        <v>1.2448002587801299</v>
      </c>
      <c r="J293">
        <f>(Table2[[#This Row],[1M Return vs Nifty]]-AVERAGE(Table2[1M Return vs Nifty]))/_xlfn.STDEV.P(Table2[1M Return vs Nifty])</f>
        <v>0.2887348781466772</v>
      </c>
      <c r="K293">
        <v>8.3781683687971693</v>
      </c>
      <c r="L293">
        <f>(Table2[[#This Row],[6M Return vs Nifty]]-AVERAGE(Table2[6M Return vs Nifty]))/_xlfn.STDEV.P(Table2[6M Return vs Nifty])</f>
        <v>0.18794792280829595</v>
      </c>
      <c r="M293">
        <v>-4.5199677583510196</v>
      </c>
      <c r="N293">
        <f>(Table2[[#This Row],[1W Return vs Nifty]]-AVERAGE(Table2[1W Return vs Nifty]))/_xlfn.STDEV.P(Table2[1W Return vs Nifty])</f>
        <v>3.4445268408583474E-2</v>
      </c>
      <c r="O293">
        <v>494.68</v>
      </c>
      <c r="P293">
        <v>499.13318388578699</v>
      </c>
      <c r="Q293">
        <v>445.00096251724602</v>
      </c>
      <c r="R293">
        <v>27.666466027454302</v>
      </c>
      <c r="S293" s="1">
        <f>(Table2[[#This Row],[Close Price]]-Table2[[#This Row],[20D EMA]])/Table2[[#This Row],[20D EMA]]</f>
        <v>-4.6353198027007374E-2</v>
      </c>
      <c r="T293" s="1">
        <f>(Table2[[#This Row],[Close Price]]-Table2[[#This Row],[50D EMA]])/Table2[[#This Row],[50D EMA]]</f>
        <v>-5.4861477396888292E-2</v>
      </c>
      <c r="U293" s="1">
        <f>(Table2[[#This Row],[Close Price]]-Table2[[#This Row],[200D EMA]])/Table2[[#This Row],[200D EMA]]</f>
        <v>6.0110066574782559E-2</v>
      </c>
      <c r="V293">
        <v>0.50281138604234898</v>
      </c>
      <c r="W293">
        <v>458.1</v>
      </c>
      <c r="X293">
        <v>479.05</v>
      </c>
      <c r="Y293">
        <v>458.1</v>
      </c>
      <c r="Z293">
        <v>496</v>
      </c>
      <c r="AA293">
        <v>458.1</v>
      </c>
      <c r="AB293">
        <v>551.95000000000005</v>
      </c>
      <c r="AC293" s="1">
        <f>(Table2[[#This Row],[Close Price]]/Table2[[#This Row],[Day Low]])-1</f>
        <v>2.9796987557301868E-2</v>
      </c>
      <c r="AD293" s="1">
        <f>(Table2[[#This Row],[Day High]]/Table2[[#This Row],[Close Price]])-1</f>
        <v>1.5474297827239081E-2</v>
      </c>
      <c r="AE293" s="1">
        <f>(Table2[[#This Row],[Close Price]]/Table2[[#This Row],[Current Week Low]])-1</f>
        <v>2.9796987557301868E-2</v>
      </c>
      <c r="AF293" s="1">
        <f>(Table2[[#This Row],[Current Week High]]/Table2[[#This Row],[Close Price]])-1</f>
        <v>5.1404345521992578E-2</v>
      </c>
      <c r="AG293" s="1">
        <f>(Table2[[#This Row],[Close Price]]/Table2[[#This Row],[Current Month Low]])-1</f>
        <v>2.9796987557301868E-2</v>
      </c>
      <c r="AH293" s="1">
        <f>(Table2[[#This Row],[Current Month High]]/Table2[[#This Row],[Close Price]])-1</f>
        <v>0.17000529941706422</v>
      </c>
      <c r="AI293">
        <v>21.748807631160499</v>
      </c>
      <c r="AJ293">
        <v>79.066236477509904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-0.02</v>
      </c>
      <c r="AM293" t="s">
        <v>3155</v>
      </c>
      <c r="AN293">
        <v>-4.83</v>
      </c>
      <c r="AO293" t="s">
        <v>3155</v>
      </c>
      <c r="AP293">
        <v>1.3787232967187001E-2</v>
      </c>
      <c r="AQ293">
        <f>(Table2[[#This Row],[Sharpe Ratio]]-AVERAGE(Table2[Sharpe Ratio]))/_xlfn.STDEV.P(Table2[Sharpe Ratio])</f>
        <v>-0.54143966721155989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202</v>
      </c>
      <c r="AT293">
        <f>_xlfn.RANK.AVG(Table2[[#This Row],[6M Return vs Nifty Z-Score]],Table2[6M Return vs Nifty Z-Score])</f>
        <v>262</v>
      </c>
      <c r="AU293">
        <f>_xlfn.RANK.AVG(Table2[[#This Row],[Sharpe Ratio Z-Score]],Table2[Sharpe Ratio Z-Score])</f>
        <v>474</v>
      </c>
      <c r="AV293">
        <f>(Table2[[#This Row],[Rank 1Y]]+Table2[[#This Row],[Rank 6M]]+Table2[[#This Row],[Rank Sharpe]])/3</f>
        <v>312.66666666666669</v>
      </c>
    </row>
    <row r="294" spans="1:48" x14ac:dyDescent="0.3">
      <c r="A294" t="s">
        <v>1906</v>
      </c>
      <c r="B294" t="s">
        <v>1907</v>
      </c>
      <c r="C294" t="s">
        <v>3121</v>
      </c>
      <c r="D294" t="s">
        <v>117</v>
      </c>
      <c r="E294">
        <v>3714.6068369999998</v>
      </c>
      <c r="F294">
        <v>644.85</v>
      </c>
      <c r="G294">
        <v>-1.20614173109884</v>
      </c>
      <c r="H294">
        <f>(Table2[[#This Row],[1Y Return vs Nifty]]-AVERAGE(Table2[1Y Return vs Nifty]))/_xlfn.STDEV.P(Table2[1Y Return vs Nifty])</f>
        <v>-0.43492871114691511</v>
      </c>
      <c r="I294">
        <v>12.7700888734612</v>
      </c>
      <c r="J294">
        <f>(Table2[[#This Row],[1M Return vs Nifty]]-AVERAGE(Table2[1M Return vs Nifty]))/_xlfn.STDEV.P(Table2[1M Return vs Nifty])</f>
        <v>1.6146284077736666</v>
      </c>
      <c r="K294">
        <v>2.2284859344919399</v>
      </c>
      <c r="L294">
        <f>(Table2[[#This Row],[6M Return vs Nifty]]-AVERAGE(Table2[6M Return vs Nifty]))/_xlfn.STDEV.P(Table2[6M Return vs Nifty])</f>
        <v>-2.9242772348831613E-2</v>
      </c>
      <c r="M294">
        <v>-4.2594335887391201</v>
      </c>
      <c r="N294">
        <f>(Table2[[#This Row],[1W Return vs Nifty]]-AVERAGE(Table2[1W Return vs Nifty]))/_xlfn.STDEV.P(Table2[1W Return vs Nifty])</f>
        <v>8.6691977786502186E-2</v>
      </c>
      <c r="O294">
        <v>656.2</v>
      </c>
      <c r="P294">
        <v>629.45611997620802</v>
      </c>
      <c r="Q294">
        <v>585.41939843544799</v>
      </c>
      <c r="R294">
        <v>40.999011301835303</v>
      </c>
      <c r="S294" s="1">
        <f>(Table2[[#This Row],[Close Price]]-Table2[[#This Row],[20D EMA]])/Table2[[#This Row],[20D EMA]]</f>
        <v>-1.7296555928070743E-2</v>
      </c>
      <c r="T294" s="1">
        <f>(Table2[[#This Row],[Close Price]]-Table2[[#This Row],[50D EMA]])/Table2[[#This Row],[50D EMA]]</f>
        <v>2.4455842965469717E-2</v>
      </c>
      <c r="U294" s="1">
        <f>(Table2[[#This Row],[Close Price]]-Table2[[#This Row],[200D EMA]])/Table2[[#This Row],[200D EMA]]</f>
        <v>0.10151799158583097</v>
      </c>
      <c r="V294">
        <v>1.2186342506449801</v>
      </c>
      <c r="W294">
        <v>632.65</v>
      </c>
      <c r="X294">
        <v>654.75</v>
      </c>
      <c r="Y294">
        <v>632.65</v>
      </c>
      <c r="Z294">
        <v>703.95</v>
      </c>
      <c r="AA294">
        <v>600</v>
      </c>
      <c r="AB294">
        <v>729.8</v>
      </c>
      <c r="AC294" s="1">
        <f>(Table2[[#This Row],[Close Price]]/Table2[[#This Row],[Day Low]])-1</f>
        <v>1.9283964277246657E-2</v>
      </c>
      <c r="AD294" s="1">
        <f>(Table2[[#This Row],[Day High]]/Table2[[#This Row],[Close Price]])-1</f>
        <v>1.535240753663647E-2</v>
      </c>
      <c r="AE294" s="1">
        <f>(Table2[[#This Row],[Close Price]]/Table2[[#This Row],[Current Week Low]])-1</f>
        <v>1.9283964277246657E-2</v>
      </c>
      <c r="AF294" s="1">
        <f>(Table2[[#This Row],[Current Week High]]/Table2[[#This Row],[Close Price]])-1</f>
        <v>9.1649220749011384E-2</v>
      </c>
      <c r="AG294" s="1">
        <f>(Table2[[#This Row],[Close Price]]/Table2[[#This Row],[Current Month Low]])-1</f>
        <v>7.4750000000000094E-2</v>
      </c>
      <c r="AH294" s="1">
        <f>(Table2[[#This Row],[Current Month High]]/Table2[[#This Row],[Close Price]])-1</f>
        <v>0.13173606265022864</v>
      </c>
      <c r="AI294">
        <v>13.1736062650228</v>
      </c>
      <c r="AJ294">
        <v>40.184782608695599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</v>
      </c>
      <c r="AM294" t="s">
        <v>3156</v>
      </c>
      <c r="AN294">
        <v>0.06</v>
      </c>
      <c r="AO294" t="s">
        <v>3156</v>
      </c>
      <c r="AP294">
        <v>0.12927090262222399</v>
      </c>
      <c r="AQ294">
        <f>(Table2[[#This Row],[Sharpe Ratio]]-AVERAGE(Table2[Sharpe Ratio]))/_xlfn.STDEV.P(Table2[Sharpe Ratio])</f>
        <v>0.81995635197304229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2.0571052540374644</v>
      </c>
      <c r="AS294">
        <f>_xlfn.RANK.AVG(Table2[[#This Row],[1Y Return vs Nifty Z-Score]],Table2[1Y Return vs Nifty Z-Score])</f>
        <v>451</v>
      </c>
      <c r="AT294">
        <f>_xlfn.RANK.AVG(Table2[[#This Row],[6M Return vs Nifty Z-Score]],Table2[6M Return vs Nifty Z-Score])</f>
        <v>342</v>
      </c>
      <c r="AU294">
        <f>_xlfn.RANK.AVG(Table2[[#This Row],[Sharpe Ratio Z-Score]],Table2[Sharpe Ratio Z-Score])</f>
        <v>145</v>
      </c>
      <c r="AV294">
        <f>(Table2[[#This Row],[Rank 1Y]]+Table2[[#This Row],[Rank 6M]]+Table2[[#This Row],[Rank Sharpe]])/3</f>
        <v>312.66666666666669</v>
      </c>
    </row>
    <row r="295" spans="1:48" x14ac:dyDescent="0.3">
      <c r="A295" t="s">
        <v>508</v>
      </c>
      <c r="B295" t="s">
        <v>509</v>
      </c>
      <c r="C295" t="s">
        <v>3114</v>
      </c>
      <c r="D295" t="s">
        <v>51</v>
      </c>
      <c r="E295">
        <v>40109.368344709997</v>
      </c>
      <c r="F295">
        <v>1580.95</v>
      </c>
      <c r="G295">
        <v>32.571906582774602</v>
      </c>
      <c r="H295">
        <f>(Table2[[#This Row],[1Y Return vs Nifty]]-AVERAGE(Table2[1Y Return vs Nifty]))/_xlfn.STDEV.P(Table2[1Y Return vs Nifty])</f>
        <v>0.1424883154374354</v>
      </c>
      <c r="I295">
        <v>12.3959915536262</v>
      </c>
      <c r="J295">
        <f>(Table2[[#This Row],[1M Return vs Nifty]]-AVERAGE(Table2[1M Return vs Nifty]))/_xlfn.STDEV.P(Table2[1M Return vs Nifty])</f>
        <v>1.5715914624612344</v>
      </c>
      <c r="K295">
        <v>8.4322229889652007</v>
      </c>
      <c r="L295">
        <f>(Table2[[#This Row],[6M Return vs Nifty]]-AVERAGE(Table2[6M Return vs Nifty]))/_xlfn.STDEV.P(Table2[6M Return vs Nifty])</f>
        <v>0.18985699057824423</v>
      </c>
      <c r="M295">
        <v>-4.1563391436067496</v>
      </c>
      <c r="N295">
        <f>(Table2[[#This Row],[1W Return vs Nifty]]-AVERAGE(Table2[1W Return vs Nifty]))/_xlfn.STDEV.P(Table2[1W Return vs Nifty])</f>
        <v>0.10736621610745806</v>
      </c>
      <c r="O295">
        <v>1575.33</v>
      </c>
      <c r="P295">
        <v>1491.8808359612501</v>
      </c>
      <c r="Q295">
        <v>1295.77435789263</v>
      </c>
      <c r="R295">
        <v>46.266323302967002</v>
      </c>
      <c r="S295" s="1">
        <f>(Table2[[#This Row],[Close Price]]-Table2[[#This Row],[20D EMA]])/Table2[[#This Row],[20D EMA]]</f>
        <v>3.5675064907036104E-3</v>
      </c>
      <c r="T295" s="1">
        <f>(Table2[[#This Row],[Close Price]]-Table2[[#This Row],[50D EMA]])/Table2[[#This Row],[50D EMA]]</f>
        <v>5.9702599491708599E-2</v>
      </c>
      <c r="U295" s="1">
        <f>(Table2[[#This Row],[Close Price]]-Table2[[#This Row],[200D EMA]])/Table2[[#This Row],[200D EMA]]</f>
        <v>0.2200812513153623</v>
      </c>
      <c r="V295">
        <v>1.2509228553366001</v>
      </c>
      <c r="W295">
        <v>1543.75</v>
      </c>
      <c r="X295">
        <v>1585.9</v>
      </c>
      <c r="Y295">
        <v>1543.75</v>
      </c>
      <c r="Z295">
        <v>1667.15</v>
      </c>
      <c r="AA295">
        <v>1453.1</v>
      </c>
      <c r="AB295">
        <v>1708.65</v>
      </c>
      <c r="AC295" s="1">
        <f>(Table2[[#This Row],[Close Price]]/Table2[[#This Row],[Day Low]])-1</f>
        <v>2.4097165991902925E-2</v>
      </c>
      <c r="AD295" s="1">
        <f>(Table2[[#This Row],[Day High]]/Table2[[#This Row],[Close Price]])-1</f>
        <v>3.1310288117905039E-3</v>
      </c>
      <c r="AE295" s="1">
        <f>(Table2[[#This Row],[Close Price]]/Table2[[#This Row],[Current Week Low]])-1</f>
        <v>2.4097165991902925E-2</v>
      </c>
      <c r="AF295" s="1">
        <f>(Table2[[#This Row],[Current Week High]]/Table2[[#This Row],[Close Price]])-1</f>
        <v>5.4524178500268805E-2</v>
      </c>
      <c r="AG295" s="1">
        <f>(Table2[[#This Row],[Close Price]]/Table2[[#This Row],[Current Month Low]])-1</f>
        <v>8.7984309407473704E-2</v>
      </c>
      <c r="AH295" s="1">
        <f>(Table2[[#This Row],[Current Month High]]/Table2[[#This Row],[Close Price]])-1</f>
        <v>8.0774218033460965E-2</v>
      </c>
      <c r="AI295">
        <v>8.0774218033460894</v>
      </c>
      <c r="AJ295">
        <v>64.6822916666666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0.14000000000000001</v>
      </c>
      <c r="AM295" t="s">
        <v>3156</v>
      </c>
      <c r="AN295">
        <v>2.81</v>
      </c>
      <c r="AO295" t="s">
        <v>3156</v>
      </c>
      <c r="AP295">
        <v>2.8358358451705E-2</v>
      </c>
      <c r="AQ295">
        <f>(Table2[[#This Row],[Sharpe Ratio]]-AVERAGE(Table2[Sharpe Ratio]))/_xlfn.STDEV.P(Table2[Sharpe Ratio])</f>
        <v>-0.36966583729328889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1.6416371472910831</v>
      </c>
      <c r="AS295">
        <f>_xlfn.RANK.AVG(Table2[[#This Row],[1Y Return vs Nifty Z-Score]],Table2[1Y Return vs Nifty Z-Score])</f>
        <v>251</v>
      </c>
      <c r="AT295">
        <f>_xlfn.RANK.AVG(Table2[[#This Row],[6M Return vs Nifty Z-Score]],Table2[6M Return vs Nifty Z-Score])</f>
        <v>260</v>
      </c>
      <c r="AU295">
        <f>_xlfn.RANK.AVG(Table2[[#This Row],[Sharpe Ratio Z-Score]],Table2[Sharpe Ratio Z-Score])</f>
        <v>429</v>
      </c>
      <c r="AV295">
        <f>(Table2[[#This Row],[Rank 1Y]]+Table2[[#This Row],[Rank 6M]]+Table2[[#This Row],[Rank Sharpe]])/3</f>
        <v>313.33333333333331</v>
      </c>
    </row>
    <row r="296" spans="1:48" x14ac:dyDescent="0.3">
      <c r="A296" t="s">
        <v>831</v>
      </c>
      <c r="B296" t="s">
        <v>832</v>
      </c>
      <c r="C296" t="s">
        <v>3119</v>
      </c>
      <c r="D296" t="s">
        <v>233</v>
      </c>
      <c r="E296">
        <v>18287.136037205</v>
      </c>
      <c r="F296">
        <v>420.35</v>
      </c>
      <c r="G296">
        <v>13.7623196187281</v>
      </c>
      <c r="H296">
        <f>(Table2[[#This Row],[1Y Return vs Nifty]]-AVERAGE(Table2[1Y Return vs Nifty]))/_xlfn.STDEV.P(Table2[1Y Return vs Nifty])</f>
        <v>-0.17905115526071719</v>
      </c>
      <c r="I296">
        <v>0.97513111708517297</v>
      </c>
      <c r="J296">
        <f>(Table2[[#This Row],[1M Return vs Nifty]]-AVERAGE(Table2[1M Return vs Nifty]))/_xlfn.STDEV.P(Table2[1M Return vs Nifty])</f>
        <v>0.25771157087279672</v>
      </c>
      <c r="K296">
        <v>13.6546641168874</v>
      </c>
      <c r="L296">
        <f>(Table2[[#This Row],[6M Return vs Nifty]]-AVERAGE(Table2[6M Return vs Nifty]))/_xlfn.STDEV.P(Table2[6M Return vs Nifty])</f>
        <v>0.37429994858583787</v>
      </c>
      <c r="M296">
        <v>-1.43563442307666</v>
      </c>
      <c r="N296">
        <f>(Table2[[#This Row],[1W Return vs Nifty]]-AVERAGE(Table2[1W Return vs Nifty]))/_xlfn.STDEV.P(Table2[1W Return vs Nifty])</f>
        <v>0.65296785081209363</v>
      </c>
      <c r="O296">
        <v>437.42</v>
      </c>
      <c r="P296">
        <v>445.69590650777099</v>
      </c>
      <c r="Q296">
        <v>400.72880079801598</v>
      </c>
      <c r="R296">
        <v>32.585646594034998</v>
      </c>
      <c r="S296" s="1">
        <f>(Table2[[#This Row],[Close Price]]-Table2[[#This Row],[20D EMA]])/Table2[[#This Row],[20D EMA]]</f>
        <v>-3.9024278725252604E-2</v>
      </c>
      <c r="T296" s="1">
        <f>(Table2[[#This Row],[Close Price]]-Table2[[#This Row],[50D EMA]])/Table2[[#This Row],[50D EMA]]</f>
        <v>-5.6868160864136277E-2</v>
      </c>
      <c r="U296" s="1">
        <f>(Table2[[#This Row],[Close Price]]-Table2[[#This Row],[200D EMA]])/Table2[[#This Row],[200D EMA]]</f>
        <v>4.8963785889384936E-2</v>
      </c>
      <c r="V296">
        <v>0.42626775313805598</v>
      </c>
      <c r="W296">
        <v>418.1</v>
      </c>
      <c r="X296">
        <v>425.95</v>
      </c>
      <c r="Y296">
        <v>407</v>
      </c>
      <c r="Z296">
        <v>443.2</v>
      </c>
      <c r="AA296">
        <v>407</v>
      </c>
      <c r="AB296">
        <v>453.8</v>
      </c>
      <c r="AC296" s="1">
        <f>(Table2[[#This Row],[Close Price]]/Table2[[#This Row],[Day Low]])-1</f>
        <v>5.3814876823725655E-3</v>
      </c>
      <c r="AD296" s="1">
        <f>(Table2[[#This Row],[Day High]]/Table2[[#This Row],[Close Price]])-1</f>
        <v>1.3322231473771762E-2</v>
      </c>
      <c r="AE296" s="1">
        <f>(Table2[[#This Row],[Close Price]]/Table2[[#This Row],[Current Week Low]])-1</f>
        <v>3.2800982800982759E-2</v>
      </c>
      <c r="AF296" s="1">
        <f>(Table2[[#This Row],[Current Week High]]/Table2[[#This Row],[Close Price]])-1</f>
        <v>5.4359462352801202E-2</v>
      </c>
      <c r="AG296" s="1">
        <f>(Table2[[#This Row],[Close Price]]/Table2[[#This Row],[Current Month Low]])-1</f>
        <v>3.2800982800982759E-2</v>
      </c>
      <c r="AH296" s="1">
        <f>(Table2[[#This Row],[Current Month High]]/Table2[[#This Row],[Close Price]])-1</f>
        <v>7.9576543356726592E-2</v>
      </c>
      <c r="AI296">
        <v>37.373617223742102</v>
      </c>
      <c r="AJ296">
        <v>48.4811020840692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-0.06</v>
      </c>
      <c r="AM296" t="s">
        <v>3155</v>
      </c>
      <c r="AN296">
        <v>-5.08</v>
      </c>
      <c r="AO296" t="s">
        <v>3155</v>
      </c>
      <c r="AP296">
        <v>5.0878052917740002E-2</v>
      </c>
      <c r="AQ296">
        <f>(Table2[[#This Row],[Sharpe Ratio]]-AVERAGE(Table2[Sharpe Ratio]))/_xlfn.STDEV.P(Table2[Sharpe Ratio])</f>
        <v>-0.10418914703142589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369</v>
      </c>
      <c r="AT296">
        <f>_xlfn.RANK.AVG(Table2[[#This Row],[6M Return vs Nifty Z-Score]],Table2[6M Return vs Nifty Z-Score])</f>
        <v>211</v>
      </c>
      <c r="AU296">
        <f>_xlfn.RANK.AVG(Table2[[#This Row],[Sharpe Ratio Z-Score]],Table2[Sharpe Ratio Z-Score])</f>
        <v>365</v>
      </c>
      <c r="AV296">
        <f>(Table2[[#This Row],[Rank 1Y]]+Table2[[#This Row],[Rank 6M]]+Table2[[#This Row],[Rank Sharpe]])/3</f>
        <v>315</v>
      </c>
    </row>
    <row r="297" spans="1:48" x14ac:dyDescent="0.3">
      <c r="A297" t="s">
        <v>1530</v>
      </c>
      <c r="B297" t="s">
        <v>1531</v>
      </c>
      <c r="C297" t="s">
        <v>3114</v>
      </c>
      <c r="D297" t="s">
        <v>51</v>
      </c>
      <c r="E297">
        <v>6313.32192003</v>
      </c>
      <c r="F297">
        <v>1542.3</v>
      </c>
      <c r="G297">
        <v>14.4366434581923</v>
      </c>
      <c r="H297">
        <f>(Table2[[#This Row],[1Y Return vs Nifty]]-AVERAGE(Table2[1Y Return vs Nifty]))/_xlfn.STDEV.P(Table2[1Y Return vs Nifty])</f>
        <v>-0.16752396272667017</v>
      </c>
      <c r="I297">
        <v>-1.70938901472024</v>
      </c>
      <c r="J297">
        <f>(Table2[[#This Row],[1M Return vs Nifty]]-AVERAGE(Table2[1M Return vs Nifty]))/_xlfn.STDEV.P(Table2[1M Return vs Nifty])</f>
        <v>-5.1121291532071171E-2</v>
      </c>
      <c r="K297">
        <v>17.877950151040199</v>
      </c>
      <c r="L297">
        <f>(Table2[[#This Row],[6M Return vs Nifty]]-AVERAGE(Table2[6M Return vs Nifty]))/_xlfn.STDEV.P(Table2[6M Return vs Nifty])</f>
        <v>0.52345536260985703</v>
      </c>
      <c r="M297">
        <v>-4.5761074091264602</v>
      </c>
      <c r="N297">
        <f>(Table2[[#This Row],[1W Return vs Nifty]]-AVERAGE(Table2[1W Return vs Nifty]))/_xlfn.STDEV.P(Table2[1W Return vs Nifty])</f>
        <v>2.3187198025679163E-2</v>
      </c>
      <c r="O297">
        <v>1595.47</v>
      </c>
      <c r="P297">
        <v>1534.1137111416899</v>
      </c>
      <c r="Q297">
        <v>1341.06527691051</v>
      </c>
      <c r="R297">
        <v>38.754007210329398</v>
      </c>
      <c r="S297" s="1">
        <f>(Table2[[#This Row],[Close Price]]-Table2[[#This Row],[20D EMA]])/Table2[[#This Row],[20D EMA]]</f>
        <v>-3.3325603113816035E-2</v>
      </c>
      <c r="T297" s="1">
        <f>(Table2[[#This Row],[Close Price]]-Table2[[#This Row],[50D EMA]])/Table2[[#This Row],[50D EMA]]</f>
        <v>5.3361682376319979E-3</v>
      </c>
      <c r="U297" s="1">
        <f>(Table2[[#This Row],[Close Price]]-Table2[[#This Row],[200D EMA]])/Table2[[#This Row],[200D EMA]]</f>
        <v>0.15005587464995448</v>
      </c>
      <c r="V297">
        <v>0.495181935750868</v>
      </c>
      <c r="W297">
        <v>1522.5</v>
      </c>
      <c r="X297">
        <v>1573</v>
      </c>
      <c r="Y297">
        <v>1453.25</v>
      </c>
      <c r="Z297">
        <v>1600</v>
      </c>
      <c r="AA297">
        <v>1453.25</v>
      </c>
      <c r="AB297">
        <v>1780.8</v>
      </c>
      <c r="AC297" s="1">
        <f>(Table2[[#This Row],[Close Price]]/Table2[[#This Row],[Day Low]])-1</f>
        <v>1.3004926108374448E-2</v>
      </c>
      <c r="AD297" s="1">
        <f>(Table2[[#This Row],[Day High]]/Table2[[#This Row],[Close Price]])-1</f>
        <v>1.9905336186215372E-2</v>
      </c>
      <c r="AE297" s="1">
        <f>(Table2[[#This Row],[Close Price]]/Table2[[#This Row],[Current Week Low]])-1</f>
        <v>6.1276449337691385E-2</v>
      </c>
      <c r="AF297" s="1">
        <f>(Table2[[#This Row],[Current Week High]]/Table2[[#This Row],[Close Price]])-1</f>
        <v>3.7411657913505758E-2</v>
      </c>
      <c r="AG297" s="1">
        <f>(Table2[[#This Row],[Close Price]]/Table2[[#This Row],[Current Month Low]])-1</f>
        <v>6.1276449337691385E-2</v>
      </c>
      <c r="AH297" s="1">
        <f>(Table2[[#This Row],[Current Month High]]/Table2[[#This Row],[Close Price]])-1</f>
        <v>0.15463917525773185</v>
      </c>
      <c r="AI297">
        <v>18.200090773519999</v>
      </c>
      <c r="AJ297">
        <v>53.546717108865501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0.13</v>
      </c>
      <c r="AM297" t="s">
        <v>3156</v>
      </c>
      <c r="AN297">
        <v>-7.7</v>
      </c>
      <c r="AO297" t="s">
        <v>3155</v>
      </c>
      <c r="AP297">
        <v>3.7696243685515003E-2</v>
      </c>
      <c r="AQ297">
        <f>(Table2[[#This Row],[Sharpe Ratio]]-AVERAGE(Table2[Sharpe Ratio]))/_xlfn.STDEV.P(Table2[Sharpe Ratio])</f>
        <v>-0.2595848204457511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6.8412485931043723E-2</v>
      </c>
      <c r="AS297">
        <f>_xlfn.RANK.AVG(Table2[[#This Row],[1Y Return vs Nifty Z-Score]],Table2[1Y Return vs Nifty Z-Score])</f>
        <v>366</v>
      </c>
      <c r="AT297">
        <f>_xlfn.RANK.AVG(Table2[[#This Row],[6M Return vs Nifty Z-Score]],Table2[6M Return vs Nifty Z-Score])</f>
        <v>168</v>
      </c>
      <c r="AU297">
        <f>_xlfn.RANK.AVG(Table2[[#This Row],[Sharpe Ratio Z-Score]],Table2[Sharpe Ratio Z-Score])</f>
        <v>412</v>
      </c>
      <c r="AV297">
        <f>(Table2[[#This Row],[Rank 1Y]]+Table2[[#This Row],[Rank 6M]]+Table2[[#This Row],[Rank Sharpe]])/3</f>
        <v>315.33333333333331</v>
      </c>
    </row>
    <row r="298" spans="1:48" x14ac:dyDescent="0.3">
      <c r="A298" t="s">
        <v>749</v>
      </c>
      <c r="B298" t="s">
        <v>750</v>
      </c>
      <c r="C298" t="s">
        <v>3108</v>
      </c>
      <c r="D298" t="s">
        <v>185</v>
      </c>
      <c r="E298">
        <v>22077.591142879999</v>
      </c>
      <c r="F298">
        <v>391.3</v>
      </c>
      <c r="G298">
        <v>15.607943778202401</v>
      </c>
      <c r="H298">
        <f>(Table2[[#This Row],[1Y Return vs Nifty]]-AVERAGE(Table2[1Y Return vs Nifty]))/_xlfn.STDEV.P(Table2[1Y Return vs Nifty])</f>
        <v>-0.14750123252826061</v>
      </c>
      <c r="I298">
        <v>2.04891500812814</v>
      </c>
      <c r="J298">
        <f>(Table2[[#This Row],[1M Return vs Nifty]]-AVERAGE(Table2[1M Return vs Nifty]))/_xlfn.STDEV.P(Table2[1M Return vs Nifty])</f>
        <v>0.38124193622416885</v>
      </c>
      <c r="K298">
        <v>23.3263983556437</v>
      </c>
      <c r="L298">
        <f>(Table2[[#This Row],[6M Return vs Nifty]]-AVERAGE(Table2[6M Return vs Nifty]))/_xlfn.STDEV.P(Table2[6M Return vs Nifty])</f>
        <v>0.71588029929996266</v>
      </c>
      <c r="M298">
        <v>-3.39008207857513</v>
      </c>
      <c r="N298">
        <f>(Table2[[#This Row],[1W Return vs Nifty]]-AVERAGE(Table2[1W Return vs Nifty]))/_xlfn.STDEV.P(Table2[1W Return vs Nifty])</f>
        <v>0.26102901682615309</v>
      </c>
      <c r="O298">
        <v>402.36</v>
      </c>
      <c r="P298">
        <v>394.17891227880602</v>
      </c>
      <c r="Q298">
        <v>350.11360285184799</v>
      </c>
      <c r="R298">
        <v>36.608953214306702</v>
      </c>
      <c r="S298" s="1">
        <f>(Table2[[#This Row],[Close Price]]-Table2[[#This Row],[20D EMA]])/Table2[[#This Row],[20D EMA]]</f>
        <v>-2.7487821851078641E-2</v>
      </c>
      <c r="T298" s="1">
        <f>(Table2[[#This Row],[Close Price]]-Table2[[#This Row],[50D EMA]])/Table2[[#This Row],[50D EMA]]</f>
        <v>-7.3035674642324194E-3</v>
      </c>
      <c r="U298" s="1">
        <f>(Table2[[#This Row],[Close Price]]-Table2[[#This Row],[200D EMA]])/Table2[[#This Row],[200D EMA]]</f>
        <v>0.11763723777844821</v>
      </c>
      <c r="V298">
        <v>0.25677260127498702</v>
      </c>
      <c r="W298">
        <v>387.55</v>
      </c>
      <c r="X298">
        <v>395.6</v>
      </c>
      <c r="Y298">
        <v>378.65</v>
      </c>
      <c r="Z298">
        <v>401.8</v>
      </c>
      <c r="AA298">
        <v>378.65</v>
      </c>
      <c r="AB298">
        <v>433.75</v>
      </c>
      <c r="AC298" s="1">
        <f>(Table2[[#This Row],[Close Price]]/Table2[[#This Row],[Day Low]])-1</f>
        <v>9.6761708166688276E-3</v>
      </c>
      <c r="AD298" s="1">
        <f>(Table2[[#This Row],[Day High]]/Table2[[#This Row],[Close Price]])-1</f>
        <v>1.098901098901095E-2</v>
      </c>
      <c r="AE298" s="1">
        <f>(Table2[[#This Row],[Close Price]]/Table2[[#This Row],[Current Week Low]])-1</f>
        <v>3.3408160570447709E-2</v>
      </c>
      <c r="AF298" s="1">
        <f>(Table2[[#This Row],[Current Week High]]/Table2[[#This Row],[Close Price]])-1</f>
        <v>2.683363148479434E-2</v>
      </c>
      <c r="AG298" s="1">
        <f>(Table2[[#This Row],[Close Price]]/Table2[[#This Row],[Current Month Low]])-1</f>
        <v>3.3408160570447709E-2</v>
      </c>
      <c r="AH298" s="1">
        <f>(Table2[[#This Row],[Current Month High]]/Table2[[#This Row],[Close Price]])-1</f>
        <v>0.10848453871709673</v>
      </c>
      <c r="AI298">
        <v>20.035778175312998</v>
      </c>
      <c r="AJ298">
        <v>53.752455795677797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0.23</v>
      </c>
      <c r="AM298" t="s">
        <v>3156</v>
      </c>
      <c r="AN298">
        <v>-4.5599999999999996</v>
      </c>
      <c r="AO298" t="s">
        <v>3155</v>
      </c>
      <c r="AP298">
        <v>1.4061240160482999E-2</v>
      </c>
      <c r="AQ298">
        <f>(Table2[[#This Row],[Sharpe Ratio]]-AVERAGE(Table2[Sharpe Ratio]))/_xlfn.STDEV.P(Table2[Sharpe Ratio])</f>
        <v>-0.53820949360090642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0.6724405262211175</v>
      </c>
      <c r="AS298">
        <f>_xlfn.RANK.AVG(Table2[[#This Row],[1Y Return vs Nifty Z-Score]],Table2[1Y Return vs Nifty Z-Score])</f>
        <v>352</v>
      </c>
      <c r="AT298">
        <f>_xlfn.RANK.AVG(Table2[[#This Row],[6M Return vs Nifty Z-Score]],Table2[6M Return vs Nifty Z-Score])</f>
        <v>126</v>
      </c>
      <c r="AU298">
        <f>_xlfn.RANK.AVG(Table2[[#This Row],[Sharpe Ratio Z-Score]],Table2[Sharpe Ratio Z-Score])</f>
        <v>473</v>
      </c>
      <c r="AV298">
        <f>(Table2[[#This Row],[Rank 1Y]]+Table2[[#This Row],[Rank 6M]]+Table2[[#This Row],[Rank Sharpe]])/3</f>
        <v>317</v>
      </c>
    </row>
    <row r="299" spans="1:48" x14ac:dyDescent="0.3">
      <c r="A299" t="s">
        <v>540</v>
      </c>
      <c r="B299" t="s">
        <v>541</v>
      </c>
      <c r="C299" t="s">
        <v>3110</v>
      </c>
      <c r="D299" t="s">
        <v>388</v>
      </c>
      <c r="E299">
        <v>37179.479708250001</v>
      </c>
      <c r="F299">
        <v>5084.05</v>
      </c>
      <c r="G299">
        <v>2.8582936923225</v>
      </c>
      <c r="H299">
        <f>(Table2[[#This Row],[1Y Return vs Nifty]]-AVERAGE(Table2[1Y Return vs Nifty]))/_xlfn.STDEV.P(Table2[1Y Return vs Nifty])</f>
        <v>-0.36544943883584619</v>
      </c>
      <c r="I299">
        <v>12.247517568794599</v>
      </c>
      <c r="J299">
        <f>(Table2[[#This Row],[1M Return vs Nifty]]-AVERAGE(Table2[1M Return vs Nifty]))/_xlfn.STDEV.P(Table2[1M Return vs Nifty])</f>
        <v>1.5545107018497049</v>
      </c>
      <c r="K299">
        <v>13.7422621269065</v>
      </c>
      <c r="L299">
        <f>(Table2[[#This Row],[6M Return vs Nifty]]-AVERAGE(Table2[6M Return vs Nifty]))/_xlfn.STDEV.P(Table2[6M Return vs Nifty])</f>
        <v>0.37739368113116378</v>
      </c>
      <c r="M299">
        <v>0.62461068737620395</v>
      </c>
      <c r="N299">
        <f>(Table2[[#This Row],[1W Return vs Nifty]]-AVERAGE(Table2[1W Return vs Nifty]))/_xlfn.STDEV.P(Table2[1W Return vs Nifty])</f>
        <v>1.066122976273965</v>
      </c>
      <c r="O299">
        <v>4734.6899999999996</v>
      </c>
      <c r="P299">
        <v>4619.5205031775704</v>
      </c>
      <c r="Q299">
        <v>4419.1125635314202</v>
      </c>
      <c r="R299">
        <v>77.9520036796455</v>
      </c>
      <c r="S299" s="1">
        <f>(Table2[[#This Row],[Close Price]]-Table2[[#This Row],[20D EMA]])/Table2[[#This Row],[20D EMA]]</f>
        <v>7.3787301808566269E-2</v>
      </c>
      <c r="T299" s="1">
        <f>(Table2[[#This Row],[Close Price]]-Table2[[#This Row],[50D EMA]])/Table2[[#This Row],[50D EMA]]</f>
        <v>0.10055794676155239</v>
      </c>
      <c r="U299" s="1">
        <f>(Table2[[#This Row],[Close Price]]-Table2[[#This Row],[200D EMA]])/Table2[[#This Row],[200D EMA]]</f>
        <v>0.15046854473813456</v>
      </c>
      <c r="V299">
        <v>2.91070997457533</v>
      </c>
      <c r="W299">
        <v>4855</v>
      </c>
      <c r="X299">
        <v>5119.45</v>
      </c>
      <c r="Y299">
        <v>4705</v>
      </c>
      <c r="Z299">
        <v>5119.45</v>
      </c>
      <c r="AA299">
        <v>4260</v>
      </c>
      <c r="AB299">
        <v>5180</v>
      </c>
      <c r="AC299" s="1">
        <f>(Table2[[#This Row],[Close Price]]/Table2[[#This Row],[Day Low]])-1</f>
        <v>4.7178166838311109E-2</v>
      </c>
      <c r="AD299" s="1">
        <f>(Table2[[#This Row],[Day High]]/Table2[[#This Row],[Close Price]])-1</f>
        <v>6.9629527640364675E-3</v>
      </c>
      <c r="AE299" s="1">
        <f>(Table2[[#This Row],[Close Price]]/Table2[[#This Row],[Current Week Low]])-1</f>
        <v>8.0563230605738667E-2</v>
      </c>
      <c r="AF299" s="1">
        <f>(Table2[[#This Row],[Current Week High]]/Table2[[#This Row],[Close Price]])-1</f>
        <v>6.9629527640364675E-3</v>
      </c>
      <c r="AG299" s="1">
        <f>(Table2[[#This Row],[Close Price]]/Table2[[#This Row],[Current Month Low]])-1</f>
        <v>0.19343896713615027</v>
      </c>
      <c r="AH299" s="1">
        <f>(Table2[[#This Row],[Current Month High]]/Table2[[#This Row],[Close Price]])-1</f>
        <v>1.887274908783354E-2</v>
      </c>
      <c r="AI299">
        <v>3.6280130997924802</v>
      </c>
      <c r="AJ299">
        <v>38.881907831835399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0.15</v>
      </c>
      <c r="AM299" t="s">
        <v>3156</v>
      </c>
      <c r="AN299">
        <v>13.71</v>
      </c>
      <c r="AO299" t="s">
        <v>3156</v>
      </c>
      <c r="AP299">
        <v>6.6583493767782997E-2</v>
      </c>
      <c r="AQ299">
        <f>(Table2[[#This Row],[Sharpe Ratio]]-AVERAGE(Table2[Sharpe Ratio]))/_xlfn.STDEV.P(Table2[Sharpe Ratio])</f>
        <v>8.0956724386206103E-2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2.7135346448051934</v>
      </c>
      <c r="AS299">
        <f>_xlfn.RANK.AVG(Table2[[#This Row],[1Y Return vs Nifty Z-Score]],Table2[1Y Return vs Nifty Z-Score])</f>
        <v>424</v>
      </c>
      <c r="AT299">
        <f>_xlfn.RANK.AVG(Table2[[#This Row],[6M Return vs Nifty Z-Score]],Table2[6M Return vs Nifty Z-Score])</f>
        <v>210</v>
      </c>
      <c r="AU299">
        <f>_xlfn.RANK.AVG(Table2[[#This Row],[Sharpe Ratio Z-Score]],Table2[Sharpe Ratio Z-Score])</f>
        <v>322</v>
      </c>
      <c r="AV299">
        <f>(Table2[[#This Row],[Rank 1Y]]+Table2[[#This Row],[Rank 6M]]+Table2[[#This Row],[Rank Sharpe]])/3</f>
        <v>318.66666666666669</v>
      </c>
    </row>
    <row r="300" spans="1:48" x14ac:dyDescent="0.3">
      <c r="A300" t="s">
        <v>1888</v>
      </c>
      <c r="B300" t="s">
        <v>1889</v>
      </c>
      <c r="C300" t="s">
        <v>3121</v>
      </c>
      <c r="D300" t="s">
        <v>117</v>
      </c>
      <c r="E300">
        <v>3762.4928718000001</v>
      </c>
      <c r="F300">
        <v>1853.8</v>
      </c>
      <c r="G300">
        <v>16.047612913923899</v>
      </c>
      <c r="H300">
        <f>(Table2[[#This Row],[1Y Return vs Nifty]]-AVERAGE(Table2[1Y Return vs Nifty]))/_xlfn.STDEV.P(Table2[1Y Return vs Nifty])</f>
        <v>-0.13998533218167525</v>
      </c>
      <c r="I300">
        <v>-10.667153079610401</v>
      </c>
      <c r="J300">
        <f>(Table2[[#This Row],[1M Return vs Nifty]]-AVERAGE(Table2[1M Return vs Nifty]))/_xlfn.STDEV.P(Table2[1M Return vs Nifty])</f>
        <v>-1.0816413774615363</v>
      </c>
      <c r="K300">
        <v>-20.872810102195899</v>
      </c>
      <c r="L300">
        <f>(Table2[[#This Row],[6M Return vs Nifty]]-AVERAGE(Table2[6M Return vs Nifty]))/_xlfn.STDEV.P(Table2[6M Return vs Nifty])</f>
        <v>-0.84512011216884708</v>
      </c>
      <c r="M300">
        <v>-4.6014142355030296</v>
      </c>
      <c r="N300">
        <f>(Table2[[#This Row],[1W Return vs Nifty]]-AVERAGE(Table2[1W Return vs Nifty]))/_xlfn.STDEV.P(Table2[1W Return vs Nifty])</f>
        <v>1.8112246033993529E-2</v>
      </c>
      <c r="O300">
        <v>1971.21</v>
      </c>
      <c r="P300">
        <v>2077.6566675035701</v>
      </c>
      <c r="Q300">
        <v>1936.2553259240001</v>
      </c>
      <c r="R300">
        <v>37.791722761936803</v>
      </c>
      <c r="S300" s="1">
        <f>(Table2[[#This Row],[Close Price]]-Table2[[#This Row],[20D EMA]])/Table2[[#This Row],[20D EMA]]</f>
        <v>-5.9562400758924765E-2</v>
      </c>
      <c r="T300" s="1">
        <f>(Table2[[#This Row],[Close Price]]-Table2[[#This Row],[50D EMA]])/Table2[[#This Row],[50D EMA]]</f>
        <v>-0.1077447833440871</v>
      </c>
      <c r="U300" s="1">
        <f>(Table2[[#This Row],[Close Price]]-Table2[[#This Row],[200D EMA]])/Table2[[#This Row],[200D EMA]]</f>
        <v>-4.2584944671308599E-2</v>
      </c>
      <c r="V300">
        <v>0.86628757082472896</v>
      </c>
      <c r="W300">
        <v>1836</v>
      </c>
      <c r="X300">
        <v>1875</v>
      </c>
      <c r="Y300">
        <v>1729</v>
      </c>
      <c r="Z300">
        <v>1894.75</v>
      </c>
      <c r="AA300">
        <v>1729</v>
      </c>
      <c r="AB300">
        <v>2189.15</v>
      </c>
      <c r="AC300" s="1">
        <f>(Table2[[#This Row],[Close Price]]/Table2[[#This Row],[Day Low]])-1</f>
        <v>9.6949891067537042E-3</v>
      </c>
      <c r="AD300" s="1">
        <f>(Table2[[#This Row],[Day High]]/Table2[[#This Row],[Close Price]])-1</f>
        <v>1.1435969360233056E-2</v>
      </c>
      <c r="AE300" s="1">
        <f>(Table2[[#This Row],[Close Price]]/Table2[[#This Row],[Current Week Low]])-1</f>
        <v>7.2180451127819456E-2</v>
      </c>
      <c r="AF300" s="1">
        <f>(Table2[[#This Row],[Current Week High]]/Table2[[#This Row],[Close Price]])-1</f>
        <v>2.2089761570827537E-2</v>
      </c>
      <c r="AG300" s="1">
        <f>(Table2[[#This Row],[Close Price]]/Table2[[#This Row],[Current Month Low]])-1</f>
        <v>7.2180451127819456E-2</v>
      </c>
      <c r="AH300" s="1">
        <f>(Table2[[#This Row],[Current Month High]]/Table2[[#This Row],[Close Price]])-1</f>
        <v>0.18089869457330887</v>
      </c>
      <c r="AI300">
        <v>32.179846801165098</v>
      </c>
      <c r="AJ300">
        <v>47.126984126984098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-0.16</v>
      </c>
      <c r="AM300" t="s">
        <v>3155</v>
      </c>
      <c r="AN300">
        <v>-8.01</v>
      </c>
      <c r="AO300" t="s">
        <v>3155</v>
      </c>
      <c r="AP300">
        <v>0.24798357184584499</v>
      </c>
      <c r="AQ300">
        <f>(Table2[[#This Row],[Sharpe Ratio]]-AVERAGE(Table2[Sharpe Ratio]))/_xlfn.STDEV.P(Table2[Sharpe Ratio])</f>
        <v>2.2194179017365587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346</v>
      </c>
      <c r="AT300">
        <f>_xlfn.RANK.AVG(Table2[[#This Row],[6M Return vs Nifty Z-Score]],Table2[6M Return vs Nifty Z-Score])</f>
        <v>602</v>
      </c>
      <c r="AU300">
        <f>_xlfn.RANK.AVG(Table2[[#This Row],[Sharpe Ratio Z-Score]],Table2[Sharpe Ratio Z-Score])</f>
        <v>8</v>
      </c>
      <c r="AV300">
        <f>(Table2[[#This Row],[Rank 1Y]]+Table2[[#This Row],[Rank 6M]]+Table2[[#This Row],[Rank Sharpe]])/3</f>
        <v>318.66666666666669</v>
      </c>
    </row>
    <row r="301" spans="1:48" x14ac:dyDescent="0.3">
      <c r="A301" t="s">
        <v>624</v>
      </c>
      <c r="B301" t="s">
        <v>625</v>
      </c>
      <c r="C301" t="s">
        <v>3114</v>
      </c>
      <c r="D301" t="s">
        <v>51</v>
      </c>
      <c r="E301">
        <v>29466.249485759901</v>
      </c>
      <c r="F301">
        <v>1897.2</v>
      </c>
      <c r="G301">
        <v>19.6838693660217</v>
      </c>
      <c r="H301">
        <f>(Table2[[#This Row],[1Y Return vs Nifty]]-AVERAGE(Table2[1Y Return vs Nifty]))/_xlfn.STDEV.P(Table2[1Y Return vs Nifty])</f>
        <v>-7.7825542221101898E-2</v>
      </c>
      <c r="I301">
        <v>4.3024990960783001</v>
      </c>
      <c r="J301">
        <f>(Table2[[#This Row],[1M Return vs Nifty]]-AVERAGE(Table2[1M Return vs Nifty]))/_xlfn.STDEV.P(Table2[1M Return vs Nifty])</f>
        <v>0.64049900653104919</v>
      </c>
      <c r="K301">
        <v>-4.9324197436289499</v>
      </c>
      <c r="L301">
        <f>(Table2[[#This Row],[6M Return vs Nifty]]-AVERAGE(Table2[6M Return vs Nifty]))/_xlfn.STDEV.P(Table2[6M Return vs Nifty])</f>
        <v>-0.28214722697721251</v>
      </c>
      <c r="M301">
        <v>1.2962295202196701</v>
      </c>
      <c r="N301">
        <f>(Table2[[#This Row],[1W Return vs Nifty]]-AVERAGE(Table2[1W Return vs Nifty]))/_xlfn.STDEV.P(Table2[1W Return vs Nifty])</f>
        <v>1.200807321227952</v>
      </c>
      <c r="O301">
        <v>1868.8</v>
      </c>
      <c r="P301">
        <v>1869.1104831821399</v>
      </c>
      <c r="Q301">
        <v>1756.11472109652</v>
      </c>
      <c r="R301">
        <v>58.271770809795299</v>
      </c>
      <c r="S301" s="1">
        <f>(Table2[[#This Row],[Close Price]]-Table2[[#This Row],[20D EMA]])/Table2[[#This Row],[20D EMA]]</f>
        <v>1.5196917808219227E-2</v>
      </c>
      <c r="T301" s="1">
        <f>(Table2[[#This Row],[Close Price]]-Table2[[#This Row],[50D EMA]])/Table2[[#This Row],[50D EMA]]</f>
        <v>1.5028280602245656E-2</v>
      </c>
      <c r="U301" s="1">
        <f>(Table2[[#This Row],[Close Price]]-Table2[[#This Row],[200D EMA]])/Table2[[#This Row],[200D EMA]]</f>
        <v>8.0339443208690936E-2</v>
      </c>
      <c r="V301">
        <v>1.0243326055345501</v>
      </c>
      <c r="W301">
        <v>1883.2</v>
      </c>
      <c r="X301">
        <v>1935</v>
      </c>
      <c r="Y301">
        <v>1870.05</v>
      </c>
      <c r="Z301">
        <v>1935</v>
      </c>
      <c r="AA301">
        <v>1666</v>
      </c>
      <c r="AB301">
        <v>1935</v>
      </c>
      <c r="AC301" s="1">
        <f>(Table2[[#This Row],[Close Price]]/Table2[[#This Row],[Day Low]])-1</f>
        <v>7.4341546304164119E-3</v>
      </c>
      <c r="AD301" s="1">
        <f>(Table2[[#This Row],[Day High]]/Table2[[#This Row],[Close Price]])-1</f>
        <v>1.992409867172662E-2</v>
      </c>
      <c r="AE301" s="1">
        <f>(Table2[[#This Row],[Close Price]]/Table2[[#This Row],[Current Week Low]])-1</f>
        <v>1.451832838694167E-2</v>
      </c>
      <c r="AF301" s="1">
        <f>(Table2[[#This Row],[Current Week High]]/Table2[[#This Row],[Close Price]])-1</f>
        <v>1.992409867172662E-2</v>
      </c>
      <c r="AG301" s="1">
        <f>(Table2[[#This Row],[Close Price]]/Table2[[#This Row],[Current Month Low]])-1</f>
        <v>0.13877551020408174</v>
      </c>
      <c r="AH301" s="1">
        <f>(Table2[[#This Row],[Current Month High]]/Table2[[#This Row],[Close Price]])-1</f>
        <v>1.992409867172662E-2</v>
      </c>
      <c r="AI301">
        <v>6.9997891629770104</v>
      </c>
      <c r="AJ301">
        <v>52.4528908353087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-0.04</v>
      </c>
      <c r="AM301" t="s">
        <v>3155</v>
      </c>
      <c r="AN301">
        <v>8.0399999999999991</v>
      </c>
      <c r="AO301" t="s">
        <v>3156</v>
      </c>
      <c r="AP301">
        <v>9.8839202194537998E-2</v>
      </c>
      <c r="AQ301">
        <f>(Table2[[#This Row],[Sharpe Ratio]]-AVERAGE(Table2[Sharpe Ratio]))/_xlfn.STDEV.P(Table2[Sharpe Ratio])</f>
        <v>0.46120782983978276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319</v>
      </c>
      <c r="AT301">
        <f>_xlfn.RANK.AVG(Table2[[#This Row],[6M Return vs Nifty Z-Score]],Table2[6M Return vs Nifty Z-Score])</f>
        <v>415</v>
      </c>
      <c r="AU301">
        <f>_xlfn.RANK.AVG(Table2[[#This Row],[Sharpe Ratio Z-Score]],Table2[Sharpe Ratio Z-Score])</f>
        <v>227</v>
      </c>
      <c r="AV301">
        <f>(Table2[[#This Row],[Rank 1Y]]+Table2[[#This Row],[Rank 6M]]+Table2[[#This Row],[Rank Sharpe]])/3</f>
        <v>320.33333333333331</v>
      </c>
    </row>
    <row r="302" spans="1:48" x14ac:dyDescent="0.3">
      <c r="A302" t="s">
        <v>670</v>
      </c>
      <c r="B302" t="s">
        <v>671</v>
      </c>
      <c r="C302" t="s">
        <v>3112</v>
      </c>
      <c r="D302" t="s">
        <v>197</v>
      </c>
      <c r="E302">
        <v>26998.481545350001</v>
      </c>
      <c r="F302">
        <v>8285.5</v>
      </c>
      <c r="G302">
        <v>7.6258552059180804</v>
      </c>
      <c r="H302">
        <f>(Table2[[#This Row],[1Y Return vs Nifty]]-AVERAGE(Table2[1Y Return vs Nifty]))/_xlfn.STDEV.P(Table2[1Y Return vs Nifty])</f>
        <v>-0.28395061546813616</v>
      </c>
      <c r="I302">
        <v>2.17616792493956</v>
      </c>
      <c r="J302">
        <f>(Table2[[#This Row],[1M Return vs Nifty]]-AVERAGE(Table2[1M Return vs Nifty]))/_xlfn.STDEV.P(Table2[1M Return vs Nifty])</f>
        <v>0.39588138037756737</v>
      </c>
      <c r="K302">
        <v>22.595387177404799</v>
      </c>
      <c r="L302">
        <f>(Table2[[#This Row],[6M Return vs Nifty]]-AVERAGE(Table2[6M Return vs Nifty]))/_xlfn.STDEV.P(Table2[6M Return vs Nifty])</f>
        <v>0.69006289691123668</v>
      </c>
      <c r="M302">
        <v>-4.9688862512604404</v>
      </c>
      <c r="N302">
        <f>(Table2[[#This Row],[1W Return vs Nifty]]-AVERAGE(Table2[1W Return vs Nifty]))/_xlfn.STDEV.P(Table2[1W Return vs Nifty])</f>
        <v>-5.5579445310735609E-2</v>
      </c>
      <c r="O302">
        <v>8707.07</v>
      </c>
      <c r="P302">
        <v>8583.0463567381503</v>
      </c>
      <c r="Q302">
        <v>7580.4719940096302</v>
      </c>
      <c r="R302">
        <v>28.828806970218199</v>
      </c>
      <c r="S302" s="1">
        <f>(Table2[[#This Row],[Close Price]]-Table2[[#This Row],[20D EMA]])/Table2[[#This Row],[20D EMA]]</f>
        <v>-4.8416976089545594E-2</v>
      </c>
      <c r="T302" s="1">
        <f>(Table2[[#This Row],[Close Price]]-Table2[[#This Row],[50D EMA]])/Table2[[#This Row],[50D EMA]]</f>
        <v>-3.4666754013807755E-2</v>
      </c>
      <c r="U302" s="1">
        <f>(Table2[[#This Row],[Close Price]]-Table2[[#This Row],[200D EMA]])/Table2[[#This Row],[200D EMA]]</f>
        <v>9.3005818971102203E-2</v>
      </c>
      <c r="V302">
        <v>0.44420048433053499</v>
      </c>
      <c r="W302">
        <v>8251.35</v>
      </c>
      <c r="X302">
        <v>8756.9</v>
      </c>
      <c r="Y302">
        <v>8237.7000000000007</v>
      </c>
      <c r="Z302">
        <v>8922.85</v>
      </c>
      <c r="AA302">
        <v>8237.7000000000007</v>
      </c>
      <c r="AB302">
        <v>9196</v>
      </c>
      <c r="AC302" s="1">
        <f>(Table2[[#This Row],[Close Price]]/Table2[[#This Row],[Day Low]])-1</f>
        <v>4.1387166948438914E-3</v>
      </c>
      <c r="AD302" s="1">
        <f>(Table2[[#This Row],[Day High]]/Table2[[#This Row],[Close Price]])-1</f>
        <v>5.6894574859694513E-2</v>
      </c>
      <c r="AE302" s="1">
        <f>(Table2[[#This Row],[Close Price]]/Table2[[#This Row],[Current Week Low]])-1</f>
        <v>5.8025905289096347E-3</v>
      </c>
      <c r="AF302" s="1">
        <f>(Table2[[#This Row],[Current Week High]]/Table2[[#This Row],[Close Price]])-1</f>
        <v>7.6923541126063588E-2</v>
      </c>
      <c r="AG302" s="1">
        <f>(Table2[[#This Row],[Close Price]]/Table2[[#This Row],[Current Month Low]])-1</f>
        <v>5.8025905289096347E-3</v>
      </c>
      <c r="AH302" s="1">
        <f>(Table2[[#This Row],[Current Month High]]/Table2[[#This Row],[Close Price]])-1</f>
        <v>0.10989077303723382</v>
      </c>
      <c r="AI302">
        <v>15.382294369681899</v>
      </c>
      <c r="AJ302">
        <v>39.110652193987598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0.14000000000000001</v>
      </c>
      <c r="AM302" t="s">
        <v>3156</v>
      </c>
      <c r="AN302">
        <v>-6.04</v>
      </c>
      <c r="AO302" t="s">
        <v>3155</v>
      </c>
      <c r="AP302">
        <v>2.7095385931841E-2</v>
      </c>
      <c r="AQ302">
        <f>(Table2[[#This Row],[Sharpe Ratio]]-AVERAGE(Table2[Sharpe Ratio]))/_xlfn.STDEV.P(Table2[Sharpe Ratio])</f>
        <v>-0.38455457235010221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0.36185964415983002</v>
      </c>
      <c r="AS302">
        <f>_xlfn.RANK.AVG(Table2[[#This Row],[1Y Return vs Nifty Z-Score]],Table2[1Y Return vs Nifty Z-Score])</f>
        <v>395</v>
      </c>
      <c r="AT302">
        <f>_xlfn.RANK.AVG(Table2[[#This Row],[6M Return vs Nifty Z-Score]],Table2[6M Return vs Nifty Z-Score])</f>
        <v>131</v>
      </c>
      <c r="AU302">
        <f>_xlfn.RANK.AVG(Table2[[#This Row],[Sharpe Ratio Z-Score]],Table2[Sharpe Ratio Z-Score])</f>
        <v>435</v>
      </c>
      <c r="AV302">
        <f>(Table2[[#This Row],[Rank 1Y]]+Table2[[#This Row],[Rank 6M]]+Table2[[#This Row],[Rank Sharpe]])/3</f>
        <v>320.33333333333331</v>
      </c>
    </row>
    <row r="303" spans="1:48" x14ac:dyDescent="0.3">
      <c r="A303" t="s">
        <v>312</v>
      </c>
      <c r="B303" t="s">
        <v>313</v>
      </c>
      <c r="C303" t="s">
        <v>3120</v>
      </c>
      <c r="D303" t="s">
        <v>48</v>
      </c>
      <c r="E303">
        <v>87132.669555903994</v>
      </c>
      <c r="F303">
        <v>82.52</v>
      </c>
      <c r="G303">
        <v>26.132031809759201</v>
      </c>
      <c r="H303">
        <f>(Table2[[#This Row],[1Y Return vs Nifty]]-AVERAGE(Table2[1Y Return vs Nifty]))/_xlfn.STDEV.P(Table2[1Y Return vs Nifty])</f>
        <v>3.2402223178432714E-2</v>
      </c>
      <c r="I303">
        <v>-8.3049489996352595</v>
      </c>
      <c r="J303">
        <f>(Table2[[#This Row],[1M Return vs Nifty]]-AVERAGE(Table2[1M Return vs Nifty]))/_xlfn.STDEV.P(Table2[1M Return vs Nifty])</f>
        <v>-0.80988843399876775</v>
      </c>
      <c r="K303">
        <v>-8.8293235366989506</v>
      </c>
      <c r="L303">
        <f>(Table2[[#This Row],[6M Return vs Nifty]]-AVERAGE(Table2[6M Return vs Nifty]))/_xlfn.STDEV.P(Table2[6M Return vs Nifty])</f>
        <v>-0.4197756741074164</v>
      </c>
      <c r="M303">
        <v>-7.2579545234368599</v>
      </c>
      <c r="N303">
        <f>(Table2[[#This Row],[1W Return vs Nifty]]-AVERAGE(Table2[1W Return vs Nifty]))/_xlfn.STDEV.P(Table2[1W Return vs Nifty])</f>
        <v>-0.51462205358269708</v>
      </c>
      <c r="O303">
        <v>87.3</v>
      </c>
      <c r="P303">
        <v>90.501079493117103</v>
      </c>
      <c r="Q303">
        <v>85.769313247500705</v>
      </c>
      <c r="R303">
        <v>31.784353430844899</v>
      </c>
      <c r="S303" s="1">
        <f>(Table2[[#This Row],[Close Price]]-Table2[[#This Row],[20D EMA]])/Table2[[#This Row],[20D EMA]]</f>
        <v>-5.4753722794959922E-2</v>
      </c>
      <c r="T303" s="1">
        <f>(Table2[[#This Row],[Close Price]]-Table2[[#This Row],[50D EMA]])/Table2[[#This Row],[50D EMA]]</f>
        <v>-8.8187671769418996E-2</v>
      </c>
      <c r="U303" s="1">
        <f>(Table2[[#This Row],[Close Price]]-Table2[[#This Row],[200D EMA]])/Table2[[#This Row],[200D EMA]]</f>
        <v>-3.7884333271088574E-2</v>
      </c>
      <c r="V303">
        <v>0.58733192990987104</v>
      </c>
      <c r="W303">
        <v>82.16</v>
      </c>
      <c r="X303">
        <v>83.65</v>
      </c>
      <c r="Y303">
        <v>79.45</v>
      </c>
      <c r="Z303">
        <v>85.74</v>
      </c>
      <c r="AA303">
        <v>79.45</v>
      </c>
      <c r="AB303">
        <v>94.93</v>
      </c>
      <c r="AC303" s="1">
        <f>(Table2[[#This Row],[Close Price]]/Table2[[#This Row],[Day Low]])-1</f>
        <v>4.3816942551120341E-3</v>
      </c>
      <c r="AD303" s="1">
        <f>(Table2[[#This Row],[Day High]]/Table2[[#This Row],[Close Price]])-1</f>
        <v>1.3693650024236614E-2</v>
      </c>
      <c r="AE303" s="1">
        <f>(Table2[[#This Row],[Close Price]]/Table2[[#This Row],[Current Week Low]])-1</f>
        <v>3.8640654499685345E-2</v>
      </c>
      <c r="AF303" s="1">
        <f>(Table2[[#This Row],[Current Week High]]/Table2[[#This Row],[Close Price]])-1</f>
        <v>3.9020843431895269E-2</v>
      </c>
      <c r="AG303" s="1">
        <f>(Table2[[#This Row],[Close Price]]/Table2[[#This Row],[Current Month Low]])-1</f>
        <v>3.8640654499685345E-2</v>
      </c>
      <c r="AH303" s="1">
        <f>(Table2[[#This Row],[Current Month High]]/Table2[[#This Row],[Close Price]])-1</f>
        <v>0.15038778477944748</v>
      </c>
      <c r="AI303">
        <v>25.727096461463798</v>
      </c>
      <c r="AJ303">
        <v>58.692307692307601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-0.09</v>
      </c>
      <c r="AM303" t="s">
        <v>3155</v>
      </c>
      <c r="AN303">
        <v>-5.37</v>
      </c>
      <c r="AO303" t="s">
        <v>3155</v>
      </c>
      <c r="AP303">
        <v>9.9850499143748994E-2</v>
      </c>
      <c r="AQ303">
        <f>(Table2[[#This Row],[Sharpe Ratio]]-AVERAGE(Table2[Sharpe Ratio]))/_xlfn.STDEV.P(Table2[Sharpe Ratio])</f>
        <v>0.47312965086419229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281</v>
      </c>
      <c r="AT303">
        <f>_xlfn.RANK.AVG(Table2[[#This Row],[6M Return vs Nifty Z-Score]],Table2[6M Return vs Nifty Z-Score])</f>
        <v>463</v>
      </c>
      <c r="AU303">
        <f>_xlfn.RANK.AVG(Table2[[#This Row],[Sharpe Ratio Z-Score]],Table2[Sharpe Ratio Z-Score])</f>
        <v>221</v>
      </c>
      <c r="AV303">
        <f>(Table2[[#This Row],[Rank 1Y]]+Table2[[#This Row],[Rank 6M]]+Table2[[#This Row],[Rank Sharpe]])/3</f>
        <v>321.66666666666669</v>
      </c>
    </row>
    <row r="304" spans="1:48" x14ac:dyDescent="0.3">
      <c r="A304" t="s">
        <v>1720</v>
      </c>
      <c r="B304" t="s">
        <v>1721</v>
      </c>
      <c r="C304" t="s">
        <v>3122</v>
      </c>
      <c r="D304" t="s">
        <v>125</v>
      </c>
      <c r="E304">
        <v>4667.0993869499998</v>
      </c>
      <c r="F304">
        <v>986.7</v>
      </c>
      <c r="G304">
        <v>29.209280710358701</v>
      </c>
      <c r="H304">
        <f>(Table2[[#This Row],[1Y Return vs Nifty]]-AVERAGE(Table2[1Y Return vs Nifty]))/_xlfn.STDEV.P(Table2[1Y Return vs Nifty])</f>
        <v>8.5006088675135441E-2</v>
      </c>
      <c r="I304">
        <v>8.3366985966092102</v>
      </c>
      <c r="J304">
        <f>(Table2[[#This Row],[1M Return vs Nifty]]-AVERAGE(Table2[1M Return vs Nifty]))/_xlfn.STDEV.P(Table2[1M Return vs Nifty])</f>
        <v>1.1046018323956301</v>
      </c>
      <c r="K304">
        <v>27.5210641345633</v>
      </c>
      <c r="L304">
        <f>(Table2[[#This Row],[6M Return vs Nifty]]-AVERAGE(Table2[6M Return vs Nifty]))/_xlfn.STDEV.P(Table2[6M Return vs Nifty])</f>
        <v>0.86402492078370408</v>
      </c>
      <c r="M304">
        <v>2.6381903998071201</v>
      </c>
      <c r="N304">
        <f>(Table2[[#This Row],[1W Return vs Nifty]]-AVERAGE(Table2[1W Return vs Nifty]))/_xlfn.STDEV.P(Table2[1W Return vs Nifty])</f>
        <v>1.469919968435742</v>
      </c>
      <c r="O304">
        <v>971.71</v>
      </c>
      <c r="P304">
        <v>939.71479288109902</v>
      </c>
      <c r="Q304">
        <v>831.57627254470799</v>
      </c>
      <c r="R304">
        <v>52.033374059483101</v>
      </c>
      <c r="S304" s="1">
        <f>(Table2[[#This Row],[Close Price]]-Table2[[#This Row],[20D EMA]])/Table2[[#This Row],[20D EMA]]</f>
        <v>1.5426413230284765E-2</v>
      </c>
      <c r="T304" s="1">
        <f>(Table2[[#This Row],[Close Price]]-Table2[[#This Row],[50D EMA]])/Table2[[#This Row],[50D EMA]]</f>
        <v>4.999943331193895E-2</v>
      </c>
      <c r="U304" s="1">
        <f>(Table2[[#This Row],[Close Price]]-Table2[[#This Row],[200D EMA]])/Table2[[#This Row],[200D EMA]]</f>
        <v>0.18654179126659984</v>
      </c>
      <c r="V304">
        <v>0.56396970448832995</v>
      </c>
      <c r="W304">
        <v>974.5</v>
      </c>
      <c r="X304">
        <v>1004</v>
      </c>
      <c r="Y304">
        <v>957.05</v>
      </c>
      <c r="Z304">
        <v>1053.95</v>
      </c>
      <c r="AA304">
        <v>837.2</v>
      </c>
      <c r="AB304">
        <v>1054.5999999999999</v>
      </c>
      <c r="AC304" s="1">
        <f>(Table2[[#This Row],[Close Price]]/Table2[[#This Row],[Day Low]])-1</f>
        <v>1.2519240636223783E-2</v>
      </c>
      <c r="AD304" s="1">
        <f>(Table2[[#This Row],[Day High]]/Table2[[#This Row],[Close Price]])-1</f>
        <v>1.7533191446234886E-2</v>
      </c>
      <c r="AE304" s="1">
        <f>(Table2[[#This Row],[Close Price]]/Table2[[#This Row],[Current Week Low]])-1</f>
        <v>3.098061752259551E-2</v>
      </c>
      <c r="AF304" s="1">
        <f>(Table2[[#This Row],[Current Week High]]/Table2[[#This Row],[Close Price]])-1</f>
        <v>6.815648119995954E-2</v>
      </c>
      <c r="AG304" s="1">
        <f>(Table2[[#This Row],[Close Price]]/Table2[[#This Row],[Current Month Low]])-1</f>
        <v>0.1785714285714286</v>
      </c>
      <c r="AH304" s="1">
        <f>(Table2[[#This Row],[Current Month High]]/Table2[[#This Row],[Close Price]])-1</f>
        <v>6.8815242728285986E-2</v>
      </c>
      <c r="AI304">
        <v>6.8815242728285897</v>
      </c>
      <c r="AJ304">
        <v>59.183673469387699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0.01</v>
      </c>
      <c r="AM304" t="s">
        <v>3156</v>
      </c>
      <c r="AN304">
        <v>12.77</v>
      </c>
      <c r="AO304" t="s">
        <v>3156</v>
      </c>
      <c r="AP304">
        <v>-1.6882554469417999E-2</v>
      </c>
      <c r="AQ304">
        <f>(Table2[[#This Row],[Sharpe Ratio]]-AVERAGE(Table2[Sharpe Ratio]))/_xlfn.STDEV.P(Table2[Sharpe Ratio])</f>
        <v>-0.90299491264284171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2.62055789764737</v>
      </c>
      <c r="AS304">
        <f>_xlfn.RANK.AVG(Table2[[#This Row],[1Y Return vs Nifty Z-Score]],Table2[1Y Return vs Nifty Z-Score])</f>
        <v>265</v>
      </c>
      <c r="AT304">
        <f>_xlfn.RANK.AVG(Table2[[#This Row],[6M Return vs Nifty Z-Score]],Table2[6M Return vs Nifty Z-Score])</f>
        <v>103</v>
      </c>
      <c r="AU304">
        <f>_xlfn.RANK.AVG(Table2[[#This Row],[Sharpe Ratio Z-Score]],Table2[Sharpe Ratio Z-Score])</f>
        <v>600</v>
      </c>
      <c r="AV304">
        <f>(Table2[[#This Row],[Rank 1Y]]+Table2[[#This Row],[Rank 6M]]+Table2[[#This Row],[Rank Sharpe]])/3</f>
        <v>322.66666666666669</v>
      </c>
    </row>
    <row r="305" spans="1:48" x14ac:dyDescent="0.3">
      <c r="A305" t="s">
        <v>530</v>
      </c>
      <c r="B305" t="s">
        <v>531</v>
      </c>
      <c r="C305" t="s">
        <v>3109</v>
      </c>
      <c r="D305" t="s">
        <v>21</v>
      </c>
      <c r="E305">
        <v>38303.483950164999</v>
      </c>
      <c r="F305">
        <v>1410.85</v>
      </c>
      <c r="G305">
        <v>-3.62901725284688</v>
      </c>
      <c r="H305">
        <f>(Table2[[#This Row],[1Y Return vs Nifty]]-AVERAGE(Table2[1Y Return vs Nifty]))/_xlfn.STDEV.P(Table2[1Y Return vs Nifty])</f>
        <v>-0.47634642618337425</v>
      </c>
      <c r="I305">
        <v>2.15279561241366</v>
      </c>
      <c r="J305">
        <f>(Table2[[#This Row],[1M Return vs Nifty]]-AVERAGE(Table2[1M Return vs Nifty]))/_xlfn.STDEV.P(Table2[1M Return vs Nifty])</f>
        <v>0.39319258021068598</v>
      </c>
      <c r="K305">
        <v>-6.0225957047609304</v>
      </c>
      <c r="L305">
        <f>(Table2[[#This Row],[6M Return vs Nifty]]-AVERAGE(Table2[6M Return vs Nifty]))/_xlfn.STDEV.P(Table2[6M Return vs Nifty])</f>
        <v>-0.32064938987281488</v>
      </c>
      <c r="M305">
        <v>-6.1059554433486198</v>
      </c>
      <c r="N305">
        <f>(Table2[[#This Row],[1W Return vs Nifty]]-AVERAGE(Table2[1W Return vs Nifty]))/_xlfn.STDEV.P(Table2[1W Return vs Nifty])</f>
        <v>-0.28360375287128436</v>
      </c>
      <c r="O305">
        <v>1698.02</v>
      </c>
      <c r="P305">
        <v>1718.8891229134599</v>
      </c>
      <c r="Q305">
        <v>1595.5634170646199</v>
      </c>
      <c r="R305">
        <v>12.6031235407244</v>
      </c>
      <c r="S305" s="1">
        <f>(Table2[[#This Row],[Close Price]]-Table2[[#This Row],[20D EMA]])/Table2[[#This Row],[20D EMA]]</f>
        <v>-0.16912050505883328</v>
      </c>
      <c r="T305" s="1">
        <f>(Table2[[#This Row],[Close Price]]-Table2[[#This Row],[50D EMA]])/Table2[[#This Row],[50D EMA]]</f>
        <v>-0.1792082565461488</v>
      </c>
      <c r="U305" s="1">
        <f>(Table2[[#This Row],[Close Price]]-Table2[[#This Row],[200D EMA]])/Table2[[#This Row],[200D EMA]]</f>
        <v>-0.11576689155009572</v>
      </c>
      <c r="V305">
        <v>1.6167056270734199</v>
      </c>
      <c r="W305">
        <v>1393.45</v>
      </c>
      <c r="X305">
        <v>1600</v>
      </c>
      <c r="Y305">
        <v>1393.45</v>
      </c>
      <c r="Z305">
        <v>1797.6</v>
      </c>
      <c r="AA305">
        <v>1393.45</v>
      </c>
      <c r="AB305">
        <v>1822.9</v>
      </c>
      <c r="AC305" s="1">
        <f>(Table2[[#This Row],[Close Price]]/Table2[[#This Row],[Day Low]])-1</f>
        <v>1.2486992715920797E-2</v>
      </c>
      <c r="AD305" s="1">
        <f>(Table2[[#This Row],[Day High]]/Table2[[#This Row],[Close Price]])-1</f>
        <v>0.13406811496615534</v>
      </c>
      <c r="AE305" s="1">
        <f>(Table2[[#This Row],[Close Price]]/Table2[[#This Row],[Current Week Low]])-1</f>
        <v>1.2486992715920797E-2</v>
      </c>
      <c r="AF305" s="1">
        <f>(Table2[[#This Row],[Current Week High]]/Table2[[#This Row],[Close Price]])-1</f>
        <v>0.27412552716447536</v>
      </c>
      <c r="AG305" s="1">
        <f>(Table2[[#This Row],[Close Price]]/Table2[[#This Row],[Current Month Low]])-1</f>
        <v>1.2486992715920797E-2</v>
      </c>
      <c r="AH305" s="1">
        <f>(Table2[[#This Row],[Current Month High]]/Table2[[#This Row],[Close Price]])-1</f>
        <v>0.29205797923237786</v>
      </c>
      <c r="AI305">
        <v>36.704823333451401</v>
      </c>
      <c r="AJ305">
        <v>29.293438416422202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-0.24</v>
      </c>
      <c r="AM305" t="s">
        <v>3155</v>
      </c>
      <c r="AN305">
        <v>-17.690000000000001</v>
      </c>
      <c r="AO305" t="s">
        <v>3155</v>
      </c>
      <c r="AP305">
        <v>0.16878292171613399</v>
      </c>
      <c r="AQ305">
        <f>(Table2[[#This Row],[Sharpe Ratio]]-AVERAGE(Table2[Sharpe Ratio]))/_xlfn.STDEV.P(Table2[Sharpe Ratio])</f>
        <v>1.2857495300481456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471</v>
      </c>
      <c r="AT305">
        <f>_xlfn.RANK.AVG(Table2[[#This Row],[6M Return vs Nifty Z-Score]],Table2[6M Return vs Nifty Z-Score])</f>
        <v>429</v>
      </c>
      <c r="AU305">
        <f>_xlfn.RANK.AVG(Table2[[#This Row],[Sharpe Ratio Z-Score]],Table2[Sharpe Ratio Z-Score])</f>
        <v>75</v>
      </c>
      <c r="AV305">
        <f>(Table2[[#This Row],[Rank 1Y]]+Table2[[#This Row],[Rank 6M]]+Table2[[#This Row],[Rank Sharpe]])/3</f>
        <v>325</v>
      </c>
    </row>
    <row r="306" spans="1:48" x14ac:dyDescent="0.3">
      <c r="A306" t="s">
        <v>555</v>
      </c>
      <c r="B306" t="s">
        <v>556</v>
      </c>
      <c r="C306" t="s">
        <v>3114</v>
      </c>
      <c r="D306" t="s">
        <v>171</v>
      </c>
      <c r="E306">
        <v>35294.368701375002</v>
      </c>
      <c r="F306">
        <v>879.75</v>
      </c>
      <c r="G306">
        <v>3.2209097532525897E-2</v>
      </c>
      <c r="H306">
        <f>(Table2[[#This Row],[1Y Return vs Nifty]]-AVERAGE(Table2[1Y Return vs Nifty]))/_xlfn.STDEV.P(Table2[1Y Return vs Nifty])</f>
        <v>-0.41375978964226728</v>
      </c>
      <c r="I306">
        <v>-0.24219480211727701</v>
      </c>
      <c r="J306">
        <f>(Table2[[#This Row],[1M Return vs Nifty]]-AVERAGE(Table2[1M Return vs Nifty]))/_xlfn.STDEV.P(Table2[1M Return vs Nifty])</f>
        <v>0.11766782761575034</v>
      </c>
      <c r="K306">
        <v>17.850906206940898</v>
      </c>
      <c r="L306">
        <f>(Table2[[#This Row],[6M Return vs Nifty]]-AVERAGE(Table2[6M Return vs Nifty]))/_xlfn.STDEV.P(Table2[6M Return vs Nifty])</f>
        <v>0.52250024125497996</v>
      </c>
      <c r="M306">
        <v>-4.4925094477804999</v>
      </c>
      <c r="N306">
        <f>(Table2[[#This Row],[1W Return vs Nifty]]-AVERAGE(Table2[1W Return vs Nifty]))/_xlfn.STDEV.P(Table2[1W Return vs Nifty])</f>
        <v>3.9951672326824277E-2</v>
      </c>
      <c r="O306">
        <v>873.98</v>
      </c>
      <c r="P306">
        <v>862.857689603778</v>
      </c>
      <c r="Q306">
        <v>785.28728818223794</v>
      </c>
      <c r="R306">
        <v>55.212781604910603</v>
      </c>
      <c r="S306" s="1">
        <f>(Table2[[#This Row],[Close Price]]-Table2[[#This Row],[20D EMA]])/Table2[[#This Row],[20D EMA]]</f>
        <v>6.6019817387125354E-3</v>
      </c>
      <c r="T306" s="1">
        <f>(Table2[[#This Row],[Close Price]]-Table2[[#This Row],[50D EMA]])/Table2[[#This Row],[50D EMA]]</f>
        <v>1.9577168517764389E-2</v>
      </c>
      <c r="U306" s="1">
        <f>(Table2[[#This Row],[Close Price]]-Table2[[#This Row],[200D EMA]])/Table2[[#This Row],[200D EMA]]</f>
        <v>0.120290641704416</v>
      </c>
      <c r="V306">
        <v>0.75927374533166303</v>
      </c>
      <c r="W306">
        <v>833.25</v>
      </c>
      <c r="X306">
        <v>895</v>
      </c>
      <c r="Y306">
        <v>828.65</v>
      </c>
      <c r="Z306">
        <v>895</v>
      </c>
      <c r="AA306">
        <v>828.65</v>
      </c>
      <c r="AB306">
        <v>911.95</v>
      </c>
      <c r="AC306" s="1">
        <f>(Table2[[#This Row],[Close Price]]/Table2[[#This Row],[Day Low]])-1</f>
        <v>5.5805580558055734E-2</v>
      </c>
      <c r="AD306" s="1">
        <f>(Table2[[#This Row],[Day High]]/Table2[[#This Row],[Close Price]])-1</f>
        <v>1.7334470019892079E-2</v>
      </c>
      <c r="AE306" s="1">
        <f>(Table2[[#This Row],[Close Price]]/Table2[[#This Row],[Current Week Low]])-1</f>
        <v>6.166656610149035E-2</v>
      </c>
      <c r="AF306" s="1">
        <f>(Table2[[#This Row],[Current Week High]]/Table2[[#This Row],[Close Price]])-1</f>
        <v>1.7334470019892079E-2</v>
      </c>
      <c r="AG306" s="1">
        <f>(Table2[[#This Row],[Close Price]]/Table2[[#This Row],[Current Month Low]])-1</f>
        <v>6.166656610149035E-2</v>
      </c>
      <c r="AH306" s="1">
        <f>(Table2[[#This Row],[Current Month High]]/Table2[[#This Row],[Close Price]])-1</f>
        <v>3.6601307189542576E-2</v>
      </c>
      <c r="AI306">
        <v>7.4452969593634402</v>
      </c>
      <c r="AJ306">
        <v>44.7790668970624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0.02</v>
      </c>
      <c r="AM306" t="s">
        <v>3156</v>
      </c>
      <c r="AN306">
        <v>0.32</v>
      </c>
      <c r="AO306" t="s">
        <v>3156</v>
      </c>
      <c r="AP306">
        <v>5.1059013430084003E-2</v>
      </c>
      <c r="AQ306">
        <f>(Table2[[#This Row],[Sharpe Ratio]]-AVERAGE(Table2[Sharpe Ratio]))/_xlfn.STDEV.P(Table2[Sharpe Ratio])</f>
        <v>-0.10205586773859918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0.16430408381668815</v>
      </c>
      <c r="AS306">
        <f>_xlfn.RANK.AVG(Table2[[#This Row],[1Y Return vs Nifty Z-Score]],Table2[1Y Return vs Nifty Z-Score])</f>
        <v>442</v>
      </c>
      <c r="AT306">
        <f>_xlfn.RANK.AVG(Table2[[#This Row],[6M Return vs Nifty Z-Score]],Table2[6M Return vs Nifty Z-Score])</f>
        <v>169</v>
      </c>
      <c r="AU306">
        <f>_xlfn.RANK.AVG(Table2[[#This Row],[Sharpe Ratio Z-Score]],Table2[Sharpe Ratio Z-Score])</f>
        <v>364</v>
      </c>
      <c r="AV306">
        <f>(Table2[[#This Row],[Rank 1Y]]+Table2[[#This Row],[Rank 6M]]+Table2[[#This Row],[Rank Sharpe]])/3</f>
        <v>325</v>
      </c>
    </row>
    <row r="307" spans="1:48" x14ac:dyDescent="0.3">
      <c r="A307" t="s">
        <v>575</v>
      </c>
      <c r="B307" t="s">
        <v>576</v>
      </c>
      <c r="C307" t="s">
        <v>3116</v>
      </c>
      <c r="D307" t="s">
        <v>192</v>
      </c>
      <c r="E307">
        <v>33688.048781760001</v>
      </c>
      <c r="F307">
        <v>2394.9499999999998</v>
      </c>
      <c r="G307">
        <v>23.021436481137201</v>
      </c>
      <c r="H307">
        <f>(Table2[[#This Row],[1Y Return vs Nifty]]-AVERAGE(Table2[1Y Return vs Nifty]))/_xlfn.STDEV.P(Table2[1Y Return vs Nifty])</f>
        <v>-2.0771681035043739E-2</v>
      </c>
      <c r="I307">
        <v>4.2646206222405203</v>
      </c>
      <c r="J307">
        <f>(Table2[[#This Row],[1M Return vs Nifty]]-AVERAGE(Table2[1M Return vs Nifty]))/_xlfn.STDEV.P(Table2[1M Return vs Nifty])</f>
        <v>0.63614138694747679</v>
      </c>
      <c r="K307">
        <v>15.0415759132094</v>
      </c>
      <c r="L307">
        <f>(Table2[[#This Row],[6M Return vs Nifty]]-AVERAGE(Table2[6M Return vs Nifty]))/_xlfn.STDEV.P(Table2[6M Return vs Nifty])</f>
        <v>0.42328204487823395</v>
      </c>
      <c r="M307">
        <v>-0.76066789297096005</v>
      </c>
      <c r="N307">
        <f>(Table2[[#This Row],[1W Return vs Nifty]]-AVERAGE(Table2[1W Return vs Nifty]))/_xlfn.STDEV.P(Table2[1W Return vs Nifty])</f>
        <v>0.78832353252857001</v>
      </c>
      <c r="O307">
        <v>2374.25</v>
      </c>
      <c r="P307">
        <v>2412.01297330443</v>
      </c>
      <c r="Q307">
        <v>2240.2760094161699</v>
      </c>
      <c r="R307">
        <v>56.316528227463998</v>
      </c>
      <c r="S307" s="1">
        <f>(Table2[[#This Row],[Close Price]]-Table2[[#This Row],[20D EMA]])/Table2[[#This Row],[20D EMA]]</f>
        <v>8.7185426976939314E-3</v>
      </c>
      <c r="T307" s="1">
        <f>(Table2[[#This Row],[Close Price]]-Table2[[#This Row],[50D EMA]])/Table2[[#This Row],[50D EMA]]</f>
        <v>-7.074163154708964E-3</v>
      </c>
      <c r="U307" s="1">
        <f>(Table2[[#This Row],[Close Price]]-Table2[[#This Row],[200D EMA]])/Table2[[#This Row],[200D EMA]]</f>
        <v>6.9042381355562926E-2</v>
      </c>
      <c r="V307">
        <v>1.19708537513377</v>
      </c>
      <c r="W307">
        <v>2358</v>
      </c>
      <c r="X307">
        <v>2402.9499999999998</v>
      </c>
      <c r="Y307">
        <v>2320</v>
      </c>
      <c r="Z307">
        <v>2403.75</v>
      </c>
      <c r="AA307">
        <v>2158.25</v>
      </c>
      <c r="AB307">
        <v>2459</v>
      </c>
      <c r="AC307" s="1">
        <f>(Table2[[#This Row],[Close Price]]/Table2[[#This Row],[Day Low]])-1</f>
        <v>1.5670059372349332E-2</v>
      </c>
      <c r="AD307" s="1">
        <f>(Table2[[#This Row],[Day High]]/Table2[[#This Row],[Close Price]])-1</f>
        <v>3.3403620117329336E-3</v>
      </c>
      <c r="AE307" s="1">
        <f>(Table2[[#This Row],[Close Price]]/Table2[[#This Row],[Current Week Low]])-1</f>
        <v>3.2306034482758594E-2</v>
      </c>
      <c r="AF307" s="1">
        <f>(Table2[[#This Row],[Current Week High]]/Table2[[#This Row],[Close Price]])-1</f>
        <v>3.6743982129063824E-3</v>
      </c>
      <c r="AG307" s="1">
        <f>(Table2[[#This Row],[Close Price]]/Table2[[#This Row],[Current Month Low]])-1</f>
        <v>0.10967218811537127</v>
      </c>
      <c r="AH307" s="1">
        <f>(Table2[[#This Row],[Current Month High]]/Table2[[#This Row],[Close Price]])-1</f>
        <v>2.6743773356437517E-2</v>
      </c>
      <c r="AI307">
        <v>27.823127831478701</v>
      </c>
      <c r="AJ307">
        <v>53.5864302433706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-0.03</v>
      </c>
      <c r="AM307" t="s">
        <v>3155</v>
      </c>
      <c r="AN307">
        <v>7.98</v>
      </c>
      <c r="AO307" t="s">
        <v>3156</v>
      </c>
      <c r="AP307">
        <v>1.2230439076648E-2</v>
      </c>
      <c r="AQ307">
        <f>(Table2[[#This Row],[Sharpe Ratio]]-AVERAGE(Table2[Sharpe Ratio]))/_xlfn.STDEV.P(Table2[Sharpe Ratio])</f>
        <v>-0.55979215818800376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302</v>
      </c>
      <c r="AT307">
        <f>_xlfn.RANK.AVG(Table2[[#This Row],[6M Return vs Nifty Z-Score]],Table2[6M Return vs Nifty Z-Score])</f>
        <v>200</v>
      </c>
      <c r="AU307">
        <f>_xlfn.RANK.AVG(Table2[[#This Row],[Sharpe Ratio Z-Score]],Table2[Sharpe Ratio Z-Score])</f>
        <v>480</v>
      </c>
      <c r="AV307">
        <f>(Table2[[#This Row],[Rank 1Y]]+Table2[[#This Row],[Rank 6M]]+Table2[[#This Row],[Rank Sharpe]])/3</f>
        <v>327.33333333333331</v>
      </c>
    </row>
    <row r="308" spans="1:48" x14ac:dyDescent="0.3">
      <c r="A308" t="s">
        <v>1293</v>
      </c>
      <c r="B308" t="s">
        <v>1294</v>
      </c>
      <c r="C308" t="s">
        <v>3121</v>
      </c>
      <c r="D308" t="s">
        <v>274</v>
      </c>
      <c r="E308">
        <v>8563.4037309449996</v>
      </c>
      <c r="F308">
        <v>1448.65</v>
      </c>
      <c r="G308">
        <v>87.281459529753405</v>
      </c>
      <c r="H308">
        <f>(Table2[[#This Row],[1Y Return vs Nifty]]-AVERAGE(Table2[1Y Return vs Nifty]))/_xlfn.STDEV.P(Table2[1Y Return vs Nifty])</f>
        <v>1.0777178199623827</v>
      </c>
      <c r="I308">
        <v>4.5300560216819301</v>
      </c>
      <c r="J308">
        <f>(Table2[[#This Row],[1M Return vs Nifty]]-AVERAGE(Table2[1M Return vs Nifty]))/_xlfn.STDEV.P(Table2[1M Return vs Nifty])</f>
        <v>0.66667763557599413</v>
      </c>
      <c r="K308">
        <v>-0.24238070946822499</v>
      </c>
      <c r="L308">
        <f>(Table2[[#This Row],[6M Return vs Nifty]]-AVERAGE(Table2[6M Return vs Nifty]))/_xlfn.STDEV.P(Table2[6M Return vs Nifty])</f>
        <v>-0.11650731808352463</v>
      </c>
      <c r="M308">
        <v>-4.2491989175307801</v>
      </c>
      <c r="N308">
        <f>(Table2[[#This Row],[1W Return vs Nifty]]-AVERAGE(Table2[1W Return vs Nifty]))/_xlfn.STDEV.P(Table2[1W Return vs Nifty])</f>
        <v>8.8744406813363597E-2</v>
      </c>
      <c r="O308">
        <v>1494.7</v>
      </c>
      <c r="P308">
        <v>1522.7876983240801</v>
      </c>
      <c r="Q308">
        <v>1373.0003055894399</v>
      </c>
      <c r="R308">
        <v>38.235083972026203</v>
      </c>
      <c r="S308" s="1">
        <f>(Table2[[#This Row],[Close Price]]-Table2[[#This Row],[20D EMA]])/Table2[[#This Row],[20D EMA]]</f>
        <v>-3.080885796480896E-2</v>
      </c>
      <c r="T308" s="1">
        <f>(Table2[[#This Row],[Close Price]]-Table2[[#This Row],[50D EMA]])/Table2[[#This Row],[50D EMA]]</f>
        <v>-4.8685511713598049E-2</v>
      </c>
      <c r="U308" s="1">
        <f>(Table2[[#This Row],[Close Price]]-Table2[[#This Row],[200D EMA]])/Table2[[#This Row],[200D EMA]]</f>
        <v>5.50980900023057E-2</v>
      </c>
      <c r="V308">
        <v>0.78534627419167102</v>
      </c>
      <c r="W308">
        <v>1435.2</v>
      </c>
      <c r="X308">
        <v>1494</v>
      </c>
      <c r="Y308">
        <v>1420.4</v>
      </c>
      <c r="Z308">
        <v>1596.3</v>
      </c>
      <c r="AA308">
        <v>1320.05</v>
      </c>
      <c r="AB308">
        <v>1596.3</v>
      </c>
      <c r="AC308" s="1">
        <f>(Table2[[#This Row],[Close Price]]/Table2[[#This Row],[Day Low]])-1</f>
        <v>9.3715161649945422E-3</v>
      </c>
      <c r="AD308" s="1">
        <f>(Table2[[#This Row],[Day High]]/Table2[[#This Row],[Close Price]])-1</f>
        <v>3.1305008110999788E-2</v>
      </c>
      <c r="AE308" s="1">
        <f>(Table2[[#This Row],[Close Price]]/Table2[[#This Row],[Current Week Low]])-1</f>
        <v>1.9888763728527215E-2</v>
      </c>
      <c r="AF308" s="1">
        <f>(Table2[[#This Row],[Current Week High]]/Table2[[#This Row],[Close Price]])-1</f>
        <v>0.10192247954992562</v>
      </c>
      <c r="AG308" s="1">
        <f>(Table2[[#This Row],[Close Price]]/Table2[[#This Row],[Current Month Low]])-1</f>
        <v>9.742055225180879E-2</v>
      </c>
      <c r="AH308" s="1">
        <f>(Table2[[#This Row],[Current Month High]]/Table2[[#This Row],[Close Price]])-1</f>
        <v>0.10192247954992562</v>
      </c>
      <c r="AI308">
        <v>43.581955613847299</v>
      </c>
      <c r="AJ308">
        <v>125.505915317559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-0.03</v>
      </c>
      <c r="AM308" t="s">
        <v>3155</v>
      </c>
      <c r="AN308">
        <v>3.37</v>
      </c>
      <c r="AO308" t="s">
        <v>3156</v>
      </c>
      <c r="AQ308">
        <f>(Table2[[#This Row],[Sharpe Ratio]]-AVERAGE(Table2[Sharpe Ratio]))/_xlfn.STDEV.P(Table2[Sharpe Ratio])</f>
        <v>-0.70397246629187049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93</v>
      </c>
      <c r="AT308">
        <f>_xlfn.RANK.AVG(Table2[[#This Row],[6M Return vs Nifty Z-Score]],Table2[6M Return vs Nifty Z-Score])</f>
        <v>364</v>
      </c>
      <c r="AU308">
        <f>_xlfn.RANK.AVG(Table2[[#This Row],[Sharpe Ratio Z-Score]],Table2[Sharpe Ratio Z-Score])</f>
        <v>532.5</v>
      </c>
      <c r="AV308">
        <f>(Table2[[#This Row],[Rank 1Y]]+Table2[[#This Row],[Rank 6M]]+Table2[[#This Row],[Rank Sharpe]])/3</f>
        <v>329.83333333333331</v>
      </c>
    </row>
    <row r="309" spans="1:48" x14ac:dyDescent="0.3">
      <c r="A309" t="s">
        <v>1068</v>
      </c>
      <c r="B309" t="s">
        <v>1069</v>
      </c>
      <c r="C309" t="s">
        <v>3121</v>
      </c>
      <c r="D309" t="s">
        <v>117</v>
      </c>
      <c r="E309">
        <v>12011.445047699999</v>
      </c>
      <c r="F309">
        <v>179.55</v>
      </c>
      <c r="G309">
        <v>23.558898973601099</v>
      </c>
      <c r="H309">
        <f>(Table2[[#This Row],[1Y Return vs Nifty]]-AVERAGE(Table2[1Y Return vs Nifty]))/_xlfn.STDEV.P(Table2[1Y Return vs Nifty])</f>
        <v>-1.1584057421761907E-2</v>
      </c>
      <c r="I309">
        <v>-0.47145796687786801</v>
      </c>
      <c r="J309">
        <f>(Table2[[#This Row],[1M Return vs Nifty]]-AVERAGE(Table2[1M Return vs Nifty]))/_xlfn.STDEV.P(Table2[1M Return vs Nifty])</f>
        <v>9.1292909216686396E-2</v>
      </c>
      <c r="K309">
        <v>-8.8584976471344294</v>
      </c>
      <c r="L309">
        <f>(Table2[[#This Row],[6M Return vs Nifty]]-AVERAGE(Table2[6M Return vs Nifty]))/_xlfn.STDEV.P(Table2[6M Return vs Nifty])</f>
        <v>-0.42080602736447659</v>
      </c>
      <c r="M309">
        <v>0.40452287548215798</v>
      </c>
      <c r="N309">
        <f>(Table2[[#This Row],[1W Return vs Nifty]]-AVERAGE(Table2[1W Return vs Nifty]))/_xlfn.STDEV.P(Table2[1W Return vs Nifty])</f>
        <v>1.0219872532600536</v>
      </c>
      <c r="O309">
        <v>191.37</v>
      </c>
      <c r="P309">
        <v>195.409702379305</v>
      </c>
      <c r="Q309">
        <v>180.90765311451699</v>
      </c>
      <c r="R309">
        <v>29.6661731444777</v>
      </c>
      <c r="S309" s="1">
        <f>(Table2[[#This Row],[Close Price]]-Table2[[#This Row],[20D EMA]])/Table2[[#This Row],[20D EMA]]</f>
        <v>-6.1765166954068002E-2</v>
      </c>
      <c r="T309" s="1">
        <f>(Table2[[#This Row],[Close Price]]-Table2[[#This Row],[50D EMA]])/Table2[[#This Row],[50D EMA]]</f>
        <v>-8.1161284144019172E-2</v>
      </c>
      <c r="U309" s="1">
        <f>(Table2[[#This Row],[Close Price]]-Table2[[#This Row],[200D EMA]])/Table2[[#This Row],[200D EMA]]</f>
        <v>-7.5046748500881017E-3</v>
      </c>
      <c r="V309">
        <v>0.69554046070309505</v>
      </c>
      <c r="W309">
        <v>178.5</v>
      </c>
      <c r="X309">
        <v>185.75</v>
      </c>
      <c r="Y309">
        <v>177.75</v>
      </c>
      <c r="Z309">
        <v>196.25</v>
      </c>
      <c r="AA309">
        <v>177.75</v>
      </c>
      <c r="AB309">
        <v>224</v>
      </c>
      <c r="AC309" s="1">
        <f>(Table2[[#This Row],[Close Price]]/Table2[[#This Row],[Day Low]])-1</f>
        <v>5.8823529411764497E-3</v>
      </c>
      <c r="AD309" s="1">
        <f>(Table2[[#This Row],[Day High]]/Table2[[#This Row],[Close Price]])-1</f>
        <v>3.4530771372876634E-2</v>
      </c>
      <c r="AE309" s="1">
        <f>(Table2[[#This Row],[Close Price]]/Table2[[#This Row],[Current Week Low]])-1</f>
        <v>1.0126582278481067E-2</v>
      </c>
      <c r="AF309" s="1">
        <f>(Table2[[#This Row],[Current Week High]]/Table2[[#This Row],[Close Price]])-1</f>
        <v>9.301030353661921E-2</v>
      </c>
      <c r="AG309" s="1">
        <f>(Table2[[#This Row],[Close Price]]/Table2[[#This Row],[Current Month Low]])-1</f>
        <v>1.0126582278481067E-2</v>
      </c>
      <c r="AH309" s="1">
        <f>(Table2[[#This Row],[Current Month High]]/Table2[[#This Row],[Close Price]])-1</f>
        <v>0.24756335282651065</v>
      </c>
      <c r="AI309">
        <v>36.335282651072099</v>
      </c>
      <c r="AJ309">
        <v>56.716417910447703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-0.23</v>
      </c>
      <c r="AM309" t="s">
        <v>3155</v>
      </c>
      <c r="AN309">
        <v>-6.02</v>
      </c>
      <c r="AO309" t="s">
        <v>3155</v>
      </c>
      <c r="AP309">
        <v>9.9087908194778002E-2</v>
      </c>
      <c r="AQ309">
        <f>(Table2[[#This Row],[Sharpe Ratio]]-AVERAGE(Table2[Sharpe Ratio]))/_xlfn.STDEV.P(Table2[Sharpe Ratio])</f>
        <v>0.4641397366599026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300</v>
      </c>
      <c r="AT309">
        <f>_xlfn.RANK.AVG(Table2[[#This Row],[6M Return vs Nifty Z-Score]],Table2[6M Return vs Nifty Z-Score])</f>
        <v>464</v>
      </c>
      <c r="AU309">
        <f>_xlfn.RANK.AVG(Table2[[#This Row],[Sharpe Ratio Z-Score]],Table2[Sharpe Ratio Z-Score])</f>
        <v>226</v>
      </c>
      <c r="AV309">
        <f>(Table2[[#This Row],[Rank 1Y]]+Table2[[#This Row],[Rank 6M]]+Table2[[#This Row],[Rank Sharpe]])/3</f>
        <v>330</v>
      </c>
    </row>
    <row r="310" spans="1:48" x14ac:dyDescent="0.3">
      <c r="A310" t="s">
        <v>478</v>
      </c>
      <c r="B310" t="s">
        <v>479</v>
      </c>
      <c r="C310" t="s">
        <v>3110</v>
      </c>
      <c r="D310" t="s">
        <v>43</v>
      </c>
      <c r="E310">
        <v>44443.880209379997</v>
      </c>
      <c r="F310">
        <v>1287.8</v>
      </c>
      <c r="G310">
        <v>18.9891497267819</v>
      </c>
      <c r="H310">
        <f>(Table2[[#This Row],[1Y Return vs Nifty]]-AVERAGE(Table2[1Y Return vs Nifty]))/_xlfn.STDEV.P(Table2[1Y Return vs Nifty])</f>
        <v>-8.9701389655272315E-2</v>
      </c>
      <c r="I310">
        <v>12.335621974010801</v>
      </c>
      <c r="J310">
        <f>(Table2[[#This Row],[1M Return vs Nifty]]-AVERAGE(Table2[1M Return vs Nifty]))/_xlfn.STDEV.P(Table2[1M Return vs Nifty])</f>
        <v>1.5646464185951401</v>
      </c>
      <c r="K310">
        <v>16.0239283551347</v>
      </c>
      <c r="L310">
        <f>(Table2[[#This Row],[6M Return vs Nifty]]-AVERAGE(Table2[6M Return vs Nifty]))/_xlfn.STDEV.P(Table2[6M Return vs Nifty])</f>
        <v>0.45797616315674344</v>
      </c>
      <c r="M310">
        <v>7.6688398203734298</v>
      </c>
      <c r="N310">
        <f>(Table2[[#This Row],[1W Return vs Nifty]]-AVERAGE(Table2[1W Return vs Nifty]))/_xlfn.STDEV.P(Table2[1W Return vs Nifty])</f>
        <v>2.4787507051105164</v>
      </c>
      <c r="O310">
        <v>1194.4000000000001</v>
      </c>
      <c r="P310">
        <v>1151.1537227902199</v>
      </c>
      <c r="Q310">
        <v>1040.55259260652</v>
      </c>
      <c r="R310">
        <v>75.591548717747898</v>
      </c>
      <c r="S310" s="1">
        <f>(Table2[[#This Row],[Close Price]]-Table2[[#This Row],[20D EMA]])/Table2[[#This Row],[20D EMA]]</f>
        <v>7.819825853985253E-2</v>
      </c>
      <c r="T310" s="1">
        <f>(Table2[[#This Row],[Close Price]]-Table2[[#This Row],[50D EMA]])/Table2[[#This Row],[50D EMA]]</f>
        <v>0.1187037617170454</v>
      </c>
      <c r="U310" s="1">
        <f>(Table2[[#This Row],[Close Price]]-Table2[[#This Row],[200D EMA]])/Table2[[#This Row],[200D EMA]]</f>
        <v>0.2376116393830133</v>
      </c>
      <c r="V310">
        <v>1.0498908908301601</v>
      </c>
      <c r="W310">
        <v>1255.75</v>
      </c>
      <c r="X310">
        <v>1303.25</v>
      </c>
      <c r="Y310">
        <v>1164.1500000000001</v>
      </c>
      <c r="Z310">
        <v>1303.25</v>
      </c>
      <c r="AA310">
        <v>1132.3499999999999</v>
      </c>
      <c r="AB310">
        <v>1303.25</v>
      </c>
      <c r="AC310" s="1">
        <f>(Table2[[#This Row],[Close Price]]/Table2[[#This Row],[Day Low]])-1</f>
        <v>2.5522596058132452E-2</v>
      </c>
      <c r="AD310" s="1">
        <f>(Table2[[#This Row],[Day High]]/Table2[[#This Row],[Close Price]])-1</f>
        <v>1.1997204534865746E-2</v>
      </c>
      <c r="AE310" s="1">
        <f>(Table2[[#This Row],[Close Price]]/Table2[[#This Row],[Current Week Low]])-1</f>
        <v>0.10621483485805072</v>
      </c>
      <c r="AF310" s="1">
        <f>(Table2[[#This Row],[Current Week High]]/Table2[[#This Row],[Close Price]])-1</f>
        <v>1.1997204534865746E-2</v>
      </c>
      <c r="AG310" s="1">
        <f>(Table2[[#This Row],[Close Price]]/Table2[[#This Row],[Current Month Low]])-1</f>
        <v>0.13728087605422368</v>
      </c>
      <c r="AH310" s="1">
        <f>(Table2[[#This Row],[Current Month High]]/Table2[[#This Row],[Close Price]])-1</f>
        <v>1.1997204534865746E-2</v>
      </c>
      <c r="AI310">
        <v>1.19972045348657</v>
      </c>
      <c r="AJ310">
        <v>50.752121744219998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0.15</v>
      </c>
      <c r="AM310" t="s">
        <v>3156</v>
      </c>
      <c r="AN310">
        <v>11.58</v>
      </c>
      <c r="AO310" t="s">
        <v>3156</v>
      </c>
      <c r="AP310">
        <v>1.2415671307375E-2</v>
      </c>
      <c r="AQ310">
        <f>(Table2[[#This Row],[Sharpe Ratio]]-AVERAGE(Table2[Sharpe Ratio]))/_xlfn.STDEV.P(Table2[Sharpe Ratio])</f>
        <v>-0.55760852112235026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3.8540633760847776</v>
      </c>
      <c r="AS310">
        <f>_xlfn.RANK.AVG(Table2[[#This Row],[1Y Return vs Nifty Z-Score]],Table2[1Y Return vs Nifty Z-Score])</f>
        <v>327</v>
      </c>
      <c r="AT310">
        <f>_xlfn.RANK.AVG(Table2[[#This Row],[6M Return vs Nifty Z-Score]],Table2[6M Return vs Nifty Z-Score])</f>
        <v>186</v>
      </c>
      <c r="AU310">
        <f>_xlfn.RANK.AVG(Table2[[#This Row],[Sharpe Ratio Z-Score]],Table2[Sharpe Ratio Z-Score])</f>
        <v>479</v>
      </c>
      <c r="AV310">
        <f>(Table2[[#This Row],[Rank 1Y]]+Table2[[#This Row],[Rank 6M]]+Table2[[#This Row],[Rank Sharpe]])/3</f>
        <v>330.66666666666669</v>
      </c>
    </row>
    <row r="311" spans="1:48" x14ac:dyDescent="0.3">
      <c r="A311" t="s">
        <v>440</v>
      </c>
      <c r="B311" t="s">
        <v>441</v>
      </c>
      <c r="C311" t="s">
        <v>3108</v>
      </c>
      <c r="D311" t="s">
        <v>442</v>
      </c>
      <c r="E311">
        <v>50782.502979240002</v>
      </c>
      <c r="F311">
        <v>338.55</v>
      </c>
      <c r="G311">
        <v>27.449939044887401</v>
      </c>
      <c r="H311">
        <f>(Table2[[#This Row],[1Y Return vs Nifty]]-AVERAGE(Table2[1Y Return vs Nifty]))/_xlfn.STDEV.P(Table2[1Y Return vs Nifty])</f>
        <v>5.4931117386603237E-2</v>
      </c>
      <c r="I311">
        <v>9.5747199300938295</v>
      </c>
      <c r="J311">
        <f>(Table2[[#This Row],[1M Return vs Nifty]]-AVERAGE(Table2[1M Return vs Nifty]))/_xlfn.STDEV.P(Table2[1M Return vs Nifty])</f>
        <v>1.2470264197952452</v>
      </c>
      <c r="K311">
        <v>4.3321387918816496</v>
      </c>
      <c r="L311">
        <f>(Table2[[#This Row],[6M Return vs Nifty]]-AVERAGE(Table2[6M Return vs Nifty]))/_xlfn.STDEV.P(Table2[6M Return vs Nifty])</f>
        <v>4.5052743126410506E-2</v>
      </c>
      <c r="M311">
        <v>-1.7278914715378999</v>
      </c>
      <c r="N311">
        <f>(Table2[[#This Row],[1W Return vs Nifty]]-AVERAGE(Table2[1W Return vs Nifty]))/_xlfn.STDEV.P(Table2[1W Return vs Nifty])</f>
        <v>0.5943595343008713</v>
      </c>
      <c r="O311">
        <v>347.71</v>
      </c>
      <c r="P311">
        <v>347.63976091222702</v>
      </c>
      <c r="Q311">
        <v>314.98736581541198</v>
      </c>
      <c r="R311">
        <v>28.449886394527699</v>
      </c>
      <c r="S311" s="1">
        <f>(Table2[[#This Row],[Close Price]]-Table2[[#This Row],[20D EMA]])/Table2[[#This Row],[20D EMA]]</f>
        <v>-2.6343792240660229E-2</v>
      </c>
      <c r="T311" s="1">
        <f>(Table2[[#This Row],[Close Price]]-Table2[[#This Row],[50D EMA]])/Table2[[#This Row],[50D EMA]]</f>
        <v>-2.6147069277619291E-2</v>
      </c>
      <c r="U311" s="1">
        <f>(Table2[[#This Row],[Close Price]]-Table2[[#This Row],[200D EMA]])/Table2[[#This Row],[200D EMA]]</f>
        <v>7.4805013602977796E-2</v>
      </c>
      <c r="V311">
        <v>0.60018840876743995</v>
      </c>
      <c r="W311">
        <v>336.3</v>
      </c>
      <c r="X311">
        <v>356.8</v>
      </c>
      <c r="Y311">
        <v>335.55</v>
      </c>
      <c r="Z311">
        <v>356.8</v>
      </c>
      <c r="AA311">
        <v>335.55</v>
      </c>
      <c r="AB311">
        <v>368.65</v>
      </c>
      <c r="AC311" s="1">
        <f>(Table2[[#This Row],[Close Price]]/Table2[[#This Row],[Day Low]])-1</f>
        <v>6.6904549509365641E-3</v>
      </c>
      <c r="AD311" s="1">
        <f>(Table2[[#This Row],[Day High]]/Table2[[#This Row],[Close Price]])-1</f>
        <v>5.390636538177529E-2</v>
      </c>
      <c r="AE311" s="1">
        <f>(Table2[[#This Row],[Close Price]]/Table2[[#This Row],[Current Week Low]])-1</f>
        <v>8.9405453732678275E-3</v>
      </c>
      <c r="AF311" s="1">
        <f>(Table2[[#This Row],[Current Week High]]/Table2[[#This Row],[Close Price]])-1</f>
        <v>5.390636538177529E-2</v>
      </c>
      <c r="AG311" s="1">
        <f>(Table2[[#This Row],[Close Price]]/Table2[[#This Row],[Current Month Low]])-1</f>
        <v>8.9405453732678275E-3</v>
      </c>
      <c r="AH311" s="1">
        <f>(Table2[[#This Row],[Current Month High]]/Table2[[#This Row],[Close Price]])-1</f>
        <v>8.8908580711859253E-2</v>
      </c>
      <c r="AI311">
        <v>13.483975779057699</v>
      </c>
      <c r="AJ311">
        <v>76.604068857589994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0.01</v>
      </c>
      <c r="AM311" t="s">
        <v>3156</v>
      </c>
      <c r="AN311">
        <v>-4.2</v>
      </c>
      <c r="AO311" t="s">
        <v>3155</v>
      </c>
      <c r="AP311">
        <v>3.9912902672778E-2</v>
      </c>
      <c r="AQ311">
        <f>(Table2[[#This Row],[Sharpe Ratio]]-AVERAGE(Table2[Sharpe Ratio]))/_xlfn.STDEV.P(Table2[Sharpe Ratio])</f>
        <v>-0.23345341390001192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1.7079164007091183</v>
      </c>
      <c r="AS311">
        <f>_xlfn.RANK.AVG(Table2[[#This Row],[1Y Return vs Nifty Z-Score]],Table2[1Y Return vs Nifty Z-Score])</f>
        <v>276</v>
      </c>
      <c r="AT311">
        <f>_xlfn.RANK.AVG(Table2[[#This Row],[6M Return vs Nifty Z-Score]],Table2[6M Return vs Nifty Z-Score])</f>
        <v>314</v>
      </c>
      <c r="AU311">
        <f>_xlfn.RANK.AVG(Table2[[#This Row],[Sharpe Ratio Z-Score]],Table2[Sharpe Ratio Z-Score])</f>
        <v>407</v>
      </c>
      <c r="AV311">
        <f>(Table2[[#This Row],[Rank 1Y]]+Table2[[#This Row],[Rank 6M]]+Table2[[#This Row],[Rank Sharpe]])/3</f>
        <v>332.33333333333331</v>
      </c>
    </row>
    <row r="312" spans="1:48" x14ac:dyDescent="0.3">
      <c r="A312" t="s">
        <v>932</v>
      </c>
      <c r="B312" t="s">
        <v>933</v>
      </c>
      <c r="C312" t="s">
        <v>3109</v>
      </c>
      <c r="D312" t="s">
        <v>21</v>
      </c>
      <c r="E312">
        <v>15567.865426124999</v>
      </c>
      <c r="F312">
        <v>686.25</v>
      </c>
      <c r="G312">
        <v>17.841076567118801</v>
      </c>
      <c r="H312">
        <f>(Table2[[#This Row],[1Y Return vs Nifty]]-AVERAGE(Table2[1Y Return vs Nifty]))/_xlfn.STDEV.P(Table2[1Y Return vs Nifty])</f>
        <v>-0.10932706441285418</v>
      </c>
      <c r="I312">
        <v>1.7851281992085399</v>
      </c>
      <c r="J312">
        <f>(Table2[[#This Row],[1M Return vs Nifty]]-AVERAGE(Table2[1M Return vs Nifty]))/_xlfn.STDEV.P(Table2[1M Return vs Nifty])</f>
        <v>0.35089534492909891</v>
      </c>
      <c r="K312">
        <v>9.1909309856941501</v>
      </c>
      <c r="L312">
        <f>(Table2[[#This Row],[6M Return vs Nifty]]-AVERAGE(Table2[6M Return vs Nifty]))/_xlfn.STDEV.P(Table2[6M Return vs Nifty])</f>
        <v>0.21665257213731851</v>
      </c>
      <c r="M312">
        <v>0.471153919478839</v>
      </c>
      <c r="N312">
        <f>(Table2[[#This Row],[1W Return vs Nifty]]-AVERAGE(Table2[1W Return vs Nifty]))/_xlfn.STDEV.P(Table2[1W Return vs Nifty])</f>
        <v>1.0353492349011861</v>
      </c>
      <c r="O312">
        <v>695.48</v>
      </c>
      <c r="P312">
        <v>715.69536501535003</v>
      </c>
      <c r="Q312">
        <v>661.54984600683201</v>
      </c>
      <c r="R312">
        <v>47.7474540126086</v>
      </c>
      <c r="S312" s="1">
        <f>(Table2[[#This Row],[Close Price]]-Table2[[#This Row],[20D EMA]])/Table2[[#This Row],[20D EMA]]</f>
        <v>-1.3271409673894315E-2</v>
      </c>
      <c r="T312" s="1">
        <f>(Table2[[#This Row],[Close Price]]-Table2[[#This Row],[50D EMA]])/Table2[[#This Row],[50D EMA]]</f>
        <v>-4.1142316207005897E-2</v>
      </c>
      <c r="U312" s="1">
        <f>(Table2[[#This Row],[Close Price]]-Table2[[#This Row],[200D EMA]])/Table2[[#This Row],[200D EMA]]</f>
        <v>3.733679955072184E-2</v>
      </c>
      <c r="V312">
        <v>0.76672316024090703</v>
      </c>
      <c r="W312">
        <v>677.35</v>
      </c>
      <c r="X312">
        <v>694</v>
      </c>
      <c r="Y312">
        <v>636.4</v>
      </c>
      <c r="Z312">
        <v>701.9</v>
      </c>
      <c r="AA312">
        <v>636.4</v>
      </c>
      <c r="AB312">
        <v>726</v>
      </c>
      <c r="AC312" s="1">
        <f>(Table2[[#This Row],[Close Price]]/Table2[[#This Row],[Day Low]])-1</f>
        <v>1.3139440466523933E-2</v>
      </c>
      <c r="AD312" s="1">
        <f>(Table2[[#This Row],[Day High]]/Table2[[#This Row],[Close Price]])-1</f>
        <v>1.1293260473588251E-2</v>
      </c>
      <c r="AE312" s="1">
        <f>(Table2[[#This Row],[Close Price]]/Table2[[#This Row],[Current Week Low]])-1</f>
        <v>7.8331238214959242E-2</v>
      </c>
      <c r="AF312" s="1">
        <f>(Table2[[#This Row],[Current Week High]]/Table2[[#This Row],[Close Price]])-1</f>
        <v>2.2805100182149429E-2</v>
      </c>
      <c r="AG312" s="1">
        <f>(Table2[[#This Row],[Close Price]]/Table2[[#This Row],[Current Month Low]])-1</f>
        <v>7.8331238214959242E-2</v>
      </c>
      <c r="AH312" s="1">
        <f>(Table2[[#This Row],[Current Month High]]/Table2[[#This Row],[Close Price]])-1</f>
        <v>5.7923497267759583E-2</v>
      </c>
      <c r="AI312">
        <v>22.331511839708501</v>
      </c>
      <c r="AJ312">
        <v>50.394477317554198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-0.14000000000000001</v>
      </c>
      <c r="AM312" t="s">
        <v>3155</v>
      </c>
      <c r="AN312">
        <v>0.67</v>
      </c>
      <c r="AO312" t="s">
        <v>3156</v>
      </c>
      <c r="AP312">
        <v>3.5529857750676998E-2</v>
      </c>
      <c r="AQ312">
        <f>(Table2[[#This Row],[Sharpe Ratio]]-AVERAGE(Table2[Sharpe Ratio]))/_xlfn.STDEV.P(Table2[Sharpe Ratio])</f>
        <v>-0.2851235758084435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332</v>
      </c>
      <c r="AT312">
        <f>_xlfn.RANK.AVG(Table2[[#This Row],[6M Return vs Nifty Z-Score]],Table2[6M Return vs Nifty Z-Score])</f>
        <v>250</v>
      </c>
      <c r="AU312">
        <f>_xlfn.RANK.AVG(Table2[[#This Row],[Sharpe Ratio Z-Score]],Table2[Sharpe Ratio Z-Score])</f>
        <v>416</v>
      </c>
      <c r="AV312">
        <f>(Table2[[#This Row],[Rank 1Y]]+Table2[[#This Row],[Rank 6M]]+Table2[[#This Row],[Rank Sharpe]])/3</f>
        <v>332.66666666666669</v>
      </c>
    </row>
    <row r="313" spans="1:48" x14ac:dyDescent="0.3">
      <c r="A313" t="s">
        <v>1649</v>
      </c>
      <c r="B313" t="s">
        <v>1650</v>
      </c>
      <c r="C313" t="s">
        <v>3124</v>
      </c>
      <c r="D313" t="s">
        <v>418</v>
      </c>
      <c r="E313">
        <v>5285.0011032000002</v>
      </c>
      <c r="F313">
        <v>107.73</v>
      </c>
      <c r="G313">
        <v>32.235294639217202</v>
      </c>
      <c r="H313">
        <f>(Table2[[#This Row],[1Y Return vs Nifty]]-AVERAGE(Table2[1Y Return vs Nifty]))/_xlfn.STDEV.P(Table2[1Y Return vs Nifty])</f>
        <v>0.13673412070849178</v>
      </c>
      <c r="I313">
        <v>-9.6435715256410202</v>
      </c>
      <c r="J313">
        <f>(Table2[[#This Row],[1M Return vs Nifty]]-AVERAGE(Table2[1M Return vs Nifty]))/_xlfn.STDEV.P(Table2[1M Return vs Nifty])</f>
        <v>-0.96388639493339623</v>
      </c>
      <c r="K313">
        <v>-6.5579289392390301</v>
      </c>
      <c r="L313">
        <f>(Table2[[#This Row],[6M Return vs Nifty]]-AVERAGE(Table2[6M Return vs Nifty]))/_xlfn.STDEV.P(Table2[6M Return vs Nifty])</f>
        <v>-0.33955595920856108</v>
      </c>
      <c r="M313">
        <v>-8.3492665876498595</v>
      </c>
      <c r="N313">
        <f>(Table2[[#This Row],[1W Return vs Nifty]]-AVERAGE(Table2[1W Return vs Nifty]))/_xlfn.STDEV.P(Table2[1W Return vs Nifty])</f>
        <v>-0.73347036950412992</v>
      </c>
      <c r="O313">
        <v>118.1</v>
      </c>
      <c r="P313">
        <v>124.51248122308699</v>
      </c>
      <c r="Q313">
        <v>115.65880101355999</v>
      </c>
      <c r="R313">
        <v>22.892267097860501</v>
      </c>
      <c r="S313" s="1">
        <f>(Table2[[#This Row],[Close Price]]-Table2[[#This Row],[20D EMA]])/Table2[[#This Row],[20D EMA]]</f>
        <v>-8.7806943268416524E-2</v>
      </c>
      <c r="T313" s="1">
        <f>(Table2[[#This Row],[Close Price]]-Table2[[#This Row],[50D EMA]])/Table2[[#This Row],[50D EMA]]</f>
        <v>-0.13478553361263509</v>
      </c>
      <c r="U313" s="1">
        <f>(Table2[[#This Row],[Close Price]]-Table2[[#This Row],[200D EMA]])/Table2[[#This Row],[200D EMA]]</f>
        <v>-6.8553373751733829E-2</v>
      </c>
      <c r="V313">
        <v>0.49785859321534098</v>
      </c>
      <c r="W313">
        <v>106.38</v>
      </c>
      <c r="X313">
        <v>109.5</v>
      </c>
      <c r="Y313">
        <v>103.75</v>
      </c>
      <c r="Z313">
        <v>118.35</v>
      </c>
      <c r="AA313">
        <v>103.75</v>
      </c>
      <c r="AB313">
        <v>130.69999999999999</v>
      </c>
      <c r="AC313" s="1">
        <f>(Table2[[#This Row],[Close Price]]/Table2[[#This Row],[Day Low]])-1</f>
        <v>1.2690355329949332E-2</v>
      </c>
      <c r="AD313" s="1">
        <f>(Table2[[#This Row],[Day High]]/Table2[[#This Row],[Close Price]])-1</f>
        <v>1.6429963798384906E-2</v>
      </c>
      <c r="AE313" s="1">
        <f>(Table2[[#This Row],[Close Price]]/Table2[[#This Row],[Current Week Low]])-1</f>
        <v>3.8361445783132497E-2</v>
      </c>
      <c r="AF313" s="1">
        <f>(Table2[[#This Row],[Current Week High]]/Table2[[#This Row],[Close Price]])-1</f>
        <v>9.857978279030899E-2</v>
      </c>
      <c r="AG313" s="1">
        <f>(Table2[[#This Row],[Close Price]]/Table2[[#This Row],[Current Month Low]])-1</f>
        <v>3.8361445783132497E-2</v>
      </c>
      <c r="AH313" s="1">
        <f>(Table2[[#This Row],[Current Month High]]/Table2[[#This Row],[Close Price]])-1</f>
        <v>0.21321823076209023</v>
      </c>
      <c r="AI313">
        <v>57.755499860763003</v>
      </c>
      <c r="AJ313">
        <v>65.611068408916196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-0.15</v>
      </c>
      <c r="AM313" t="s">
        <v>3155</v>
      </c>
      <c r="AN313">
        <v>-8.6199999999999992</v>
      </c>
      <c r="AO313" t="s">
        <v>3155</v>
      </c>
      <c r="AP313">
        <v>7.0321309199604998E-2</v>
      </c>
      <c r="AQ313">
        <f>(Table2[[#This Row],[Sharpe Ratio]]-AVERAGE(Table2[Sharpe Ratio]))/_xlfn.STDEV.P(Table2[Sharpe Ratio])</f>
        <v>0.12502050469843223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253</v>
      </c>
      <c r="AT313">
        <f>_xlfn.RANK.AVG(Table2[[#This Row],[6M Return vs Nifty Z-Score]],Table2[6M Return vs Nifty Z-Score])</f>
        <v>436</v>
      </c>
      <c r="AU313">
        <f>_xlfn.RANK.AVG(Table2[[#This Row],[Sharpe Ratio Z-Score]],Table2[Sharpe Ratio Z-Score])</f>
        <v>309</v>
      </c>
      <c r="AV313">
        <f>(Table2[[#This Row],[Rank 1Y]]+Table2[[#This Row],[Rank 6M]]+Table2[[#This Row],[Rank Sharpe]])/3</f>
        <v>332.66666666666669</v>
      </c>
    </row>
    <row r="314" spans="1:48" x14ac:dyDescent="0.3">
      <c r="A314" t="s">
        <v>958</v>
      </c>
      <c r="B314" t="s">
        <v>959</v>
      </c>
      <c r="C314" t="s">
        <v>3121</v>
      </c>
      <c r="D314" t="s">
        <v>280</v>
      </c>
      <c r="E314">
        <v>14732.419973</v>
      </c>
      <c r="F314">
        <v>846.5</v>
      </c>
      <c r="G314">
        <v>21.171775151635</v>
      </c>
      <c r="H314">
        <f>(Table2[[#This Row],[1Y Return vs Nifty]]-AVERAGE(Table2[1Y Return vs Nifty]))/_xlfn.STDEV.P(Table2[1Y Return vs Nifty])</f>
        <v>-5.2390616952976983E-2</v>
      </c>
      <c r="I314">
        <v>0.86370198503329199</v>
      </c>
      <c r="J314">
        <f>(Table2[[#This Row],[1M Return vs Nifty]]-AVERAGE(Table2[1M Return vs Nifty]))/_xlfn.STDEV.P(Table2[1M Return vs Nifty])</f>
        <v>0.24489252831872629</v>
      </c>
      <c r="K314">
        <v>-18.519648218434199</v>
      </c>
      <c r="L314">
        <f>(Table2[[#This Row],[6M Return vs Nifty]]-AVERAGE(Table2[6M Return vs Nifty]))/_xlfn.STDEV.P(Table2[6M Return vs Nifty])</f>
        <v>-0.76201259063237936</v>
      </c>
      <c r="M314">
        <v>-1.95852201739806</v>
      </c>
      <c r="N314">
        <f>(Table2[[#This Row],[1W Return vs Nifty]]-AVERAGE(Table2[1W Return vs Nifty]))/_xlfn.STDEV.P(Table2[1W Return vs Nifty])</f>
        <v>0.54810960431596312</v>
      </c>
      <c r="O314">
        <v>884.28</v>
      </c>
      <c r="P314">
        <v>898.06628898340205</v>
      </c>
      <c r="Q314">
        <v>846.59457770672998</v>
      </c>
      <c r="R314">
        <v>22.312211931764899</v>
      </c>
      <c r="S314" s="1">
        <f>(Table2[[#This Row],[Close Price]]-Table2[[#This Row],[20D EMA]])/Table2[[#This Row],[20D EMA]]</f>
        <v>-4.272402406477583E-2</v>
      </c>
      <c r="T314" s="1">
        <f>(Table2[[#This Row],[Close Price]]-Table2[[#This Row],[50D EMA]])/Table2[[#This Row],[50D EMA]]</f>
        <v>-5.7419245790613443E-2</v>
      </c>
      <c r="U314" s="1">
        <f>(Table2[[#This Row],[Close Price]]-Table2[[#This Row],[200D EMA]])/Table2[[#This Row],[200D EMA]]</f>
        <v>-1.1171546478146883E-4</v>
      </c>
      <c r="V314">
        <v>1.1867516258420101</v>
      </c>
      <c r="W314">
        <v>844.05</v>
      </c>
      <c r="X314">
        <v>866.6</v>
      </c>
      <c r="Y314">
        <v>844.05</v>
      </c>
      <c r="Z314">
        <v>893</v>
      </c>
      <c r="AA314">
        <v>836.05</v>
      </c>
      <c r="AB314">
        <v>958</v>
      </c>
      <c r="AC314" s="1">
        <f>(Table2[[#This Row],[Close Price]]/Table2[[#This Row],[Day Low]])-1</f>
        <v>2.9026716426752142E-3</v>
      </c>
      <c r="AD314" s="1">
        <f>(Table2[[#This Row],[Day High]]/Table2[[#This Row],[Close Price]])-1</f>
        <v>2.3744831659775478E-2</v>
      </c>
      <c r="AE314" s="1">
        <f>(Table2[[#This Row],[Close Price]]/Table2[[#This Row],[Current Week Low]])-1</f>
        <v>2.9026716426752142E-3</v>
      </c>
      <c r="AF314" s="1">
        <f>(Table2[[#This Row],[Current Week High]]/Table2[[#This Row],[Close Price]])-1</f>
        <v>5.4932073242764279E-2</v>
      </c>
      <c r="AG314" s="1">
        <f>(Table2[[#This Row],[Close Price]]/Table2[[#This Row],[Current Month Low]])-1</f>
        <v>1.2499252437055297E-2</v>
      </c>
      <c r="AH314" s="1">
        <f>(Table2[[#This Row],[Current Month High]]/Table2[[#This Row],[Close Price]])-1</f>
        <v>0.13171884229178965</v>
      </c>
      <c r="AI314">
        <v>25.221500295333701</v>
      </c>
      <c r="AJ314">
        <v>51.447382545532598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-7.0000000000000007E-2</v>
      </c>
      <c r="AM314" t="s">
        <v>3155</v>
      </c>
      <c r="AN314">
        <v>-4.9400000000000004</v>
      </c>
      <c r="AO314" t="s">
        <v>3155</v>
      </c>
      <c r="AP314">
        <v>0.14215449707528399</v>
      </c>
      <c r="AQ314">
        <f>(Table2[[#This Row],[Sharpe Ratio]]-AVERAGE(Table2[Sharpe Ratio]))/_xlfn.STDEV.P(Table2[Sharpe Ratio])</f>
        <v>0.97183647713340249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313</v>
      </c>
      <c r="AT314">
        <f>_xlfn.RANK.AVG(Table2[[#This Row],[6M Return vs Nifty Z-Score]],Table2[6M Return vs Nifty Z-Score])</f>
        <v>571</v>
      </c>
      <c r="AU314">
        <f>_xlfn.RANK.AVG(Table2[[#This Row],[Sharpe Ratio Z-Score]],Table2[Sharpe Ratio Z-Score])</f>
        <v>118</v>
      </c>
      <c r="AV314">
        <f>(Table2[[#This Row],[Rank 1Y]]+Table2[[#This Row],[Rank 6M]]+Table2[[#This Row],[Rank Sharpe]])/3</f>
        <v>334</v>
      </c>
    </row>
    <row r="315" spans="1:48" x14ac:dyDescent="0.3">
      <c r="A315" t="s">
        <v>1611</v>
      </c>
      <c r="B315" t="s">
        <v>1612</v>
      </c>
      <c r="C315" t="s">
        <v>3114</v>
      </c>
      <c r="D315" t="s">
        <v>171</v>
      </c>
      <c r="E315">
        <v>5627.42196676</v>
      </c>
      <c r="F315">
        <v>620.95000000000005</v>
      </c>
      <c r="G315">
        <v>34.014495974532799</v>
      </c>
      <c r="H315">
        <f>(Table2[[#This Row],[1Y Return vs Nifty]]-AVERAGE(Table2[1Y Return vs Nifty]))/_xlfn.STDEV.P(Table2[1Y Return vs Nifty])</f>
        <v>0.16714858205292907</v>
      </c>
      <c r="I315">
        <v>-1.0825284257894201</v>
      </c>
      <c r="J315">
        <f>(Table2[[#This Row],[1M Return vs Nifty]]-AVERAGE(Table2[1M Return vs Nifty]))/_xlfn.STDEV.P(Table2[1M Return vs Nifty])</f>
        <v>2.0994073785792298E-2</v>
      </c>
      <c r="K315">
        <v>10.5911652845289</v>
      </c>
      <c r="L315">
        <f>(Table2[[#This Row],[6M Return vs Nifty]]-AVERAGE(Table2[6M Return vs Nifty]))/_xlfn.STDEV.P(Table2[6M Return vs Nifty])</f>
        <v>0.26610518436494984</v>
      </c>
      <c r="M315">
        <v>-5.5631574624308398</v>
      </c>
      <c r="N315">
        <f>(Table2[[#This Row],[1W Return vs Nifty]]-AVERAGE(Table2[1W Return vs Nifty]))/_xlfn.STDEV.P(Table2[1W Return vs Nifty])</f>
        <v>-0.17475273957741411</v>
      </c>
      <c r="O315">
        <v>616.55999999999995</v>
      </c>
      <c r="P315">
        <v>624.51150703454095</v>
      </c>
      <c r="Q315">
        <v>568.11421372048801</v>
      </c>
      <c r="R315">
        <v>55.2717589532174</v>
      </c>
      <c r="S315" s="1">
        <f>(Table2[[#This Row],[Close Price]]-Table2[[#This Row],[20D EMA]])/Table2[[#This Row],[20D EMA]]</f>
        <v>7.1201505125212472E-3</v>
      </c>
      <c r="T315" s="1">
        <f>(Table2[[#This Row],[Close Price]]-Table2[[#This Row],[50D EMA]])/Table2[[#This Row],[50D EMA]]</f>
        <v>-5.7028685531392885E-3</v>
      </c>
      <c r="U315" s="1">
        <f>(Table2[[#This Row],[Close Price]]-Table2[[#This Row],[200D EMA]])/Table2[[#This Row],[200D EMA]]</f>
        <v>9.3002049594040292E-2</v>
      </c>
      <c r="V315">
        <v>0.66047936992643896</v>
      </c>
      <c r="W315">
        <v>590.45000000000005</v>
      </c>
      <c r="X315">
        <v>624</v>
      </c>
      <c r="Y315">
        <v>579.04999999999995</v>
      </c>
      <c r="Z315">
        <v>624</v>
      </c>
      <c r="AA315">
        <v>579.04999999999995</v>
      </c>
      <c r="AB315">
        <v>647.5</v>
      </c>
      <c r="AC315" s="1">
        <f>(Table2[[#This Row],[Close Price]]/Table2[[#This Row],[Day Low]])-1</f>
        <v>5.1655516978575733E-2</v>
      </c>
      <c r="AD315" s="1">
        <f>(Table2[[#This Row],[Day High]]/Table2[[#This Row],[Close Price]])-1</f>
        <v>4.9118286496496744E-3</v>
      </c>
      <c r="AE315" s="1">
        <f>(Table2[[#This Row],[Close Price]]/Table2[[#This Row],[Current Week Low]])-1</f>
        <v>7.2359899835938268E-2</v>
      </c>
      <c r="AF315" s="1">
        <f>(Table2[[#This Row],[Current Week High]]/Table2[[#This Row],[Close Price]])-1</f>
        <v>4.9118286496496744E-3</v>
      </c>
      <c r="AG315" s="1">
        <f>(Table2[[#This Row],[Close Price]]/Table2[[#This Row],[Current Month Low]])-1</f>
        <v>7.2359899835938268E-2</v>
      </c>
      <c r="AH315" s="1">
        <f>(Table2[[#This Row],[Current Month High]]/Table2[[#This Row],[Close Price]])-1</f>
        <v>4.2757065786295012E-2</v>
      </c>
      <c r="AI315">
        <v>16.225138900072398</v>
      </c>
      <c r="AJ315">
        <v>67.326866073834495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0</v>
      </c>
      <c r="AM315" t="s">
        <v>3157</v>
      </c>
      <c r="AN315">
        <v>3.01</v>
      </c>
      <c r="AO315" t="s">
        <v>3156</v>
      </c>
      <c r="AQ315">
        <f>(Table2[[#This Row],[Sharpe Ratio]]-AVERAGE(Table2[Sharpe Ratio]))/_xlfn.STDEV.P(Table2[Sharpe Ratio])</f>
        <v>-0.70397246629187049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239</v>
      </c>
      <c r="AT315">
        <f>_xlfn.RANK.AVG(Table2[[#This Row],[6M Return vs Nifty Z-Score]],Table2[6M Return vs Nifty Z-Score])</f>
        <v>232</v>
      </c>
      <c r="AU315">
        <f>_xlfn.RANK.AVG(Table2[[#This Row],[Sharpe Ratio Z-Score]],Table2[Sharpe Ratio Z-Score])</f>
        <v>532.5</v>
      </c>
      <c r="AV315">
        <f>(Table2[[#This Row],[Rank 1Y]]+Table2[[#This Row],[Rank 6M]]+Table2[[#This Row],[Rank Sharpe]])/3</f>
        <v>334.5</v>
      </c>
    </row>
    <row r="316" spans="1:48" x14ac:dyDescent="0.3">
      <c r="A316" t="s">
        <v>685</v>
      </c>
      <c r="B316" t="s">
        <v>686</v>
      </c>
      <c r="C316" t="s">
        <v>3124</v>
      </c>
      <c r="D316" t="s">
        <v>277</v>
      </c>
      <c r="E316">
        <v>25753.424248920001</v>
      </c>
      <c r="F316">
        <v>515.95000000000005</v>
      </c>
      <c r="G316">
        <v>7.5412216336114497</v>
      </c>
      <c r="H316">
        <f>(Table2[[#This Row],[1Y Return vs Nifty]]-AVERAGE(Table2[1Y Return vs Nifty]))/_xlfn.STDEV.P(Table2[1Y Return vs Nifty])</f>
        <v>-0.28539737950898325</v>
      </c>
      <c r="I316">
        <v>-3.5928393131932501</v>
      </c>
      <c r="J316">
        <f>(Table2[[#This Row],[1M Return vs Nifty]]-AVERAGE(Table2[1M Return vs Nifty]))/_xlfn.STDEV.P(Table2[1M Return vs Nifty])</f>
        <v>-0.26779738942504272</v>
      </c>
      <c r="K316">
        <v>20.170089758869999</v>
      </c>
      <c r="L316">
        <f>(Table2[[#This Row],[6M Return vs Nifty]]-AVERAGE(Table2[6M Return vs Nifty]))/_xlfn.STDEV.P(Table2[6M Return vs Nifty])</f>
        <v>0.60440773700315098</v>
      </c>
      <c r="M316">
        <v>-8.53445367159315</v>
      </c>
      <c r="N316">
        <f>(Table2[[#This Row],[1W Return vs Nifty]]-AVERAGE(Table2[1W Return vs Nifty]))/_xlfn.STDEV.P(Table2[1W Return vs Nifty])</f>
        <v>-0.77060720944240813</v>
      </c>
      <c r="O316">
        <v>540.97</v>
      </c>
      <c r="P316">
        <v>539.43022748592296</v>
      </c>
      <c r="Q316">
        <v>482.57388419582497</v>
      </c>
      <c r="R316">
        <v>37.583075721851998</v>
      </c>
      <c r="S316" s="1">
        <f>(Table2[[#This Row],[Close Price]]-Table2[[#This Row],[20D EMA]])/Table2[[#This Row],[20D EMA]]</f>
        <v>-4.6250254173059467E-2</v>
      </c>
      <c r="T316" s="1">
        <f>(Table2[[#This Row],[Close Price]]-Table2[[#This Row],[50D EMA]])/Table2[[#This Row],[50D EMA]]</f>
        <v>-4.3527830457991259E-2</v>
      </c>
      <c r="U316" s="1">
        <f>(Table2[[#This Row],[Close Price]]-Table2[[#This Row],[200D EMA]])/Table2[[#This Row],[200D EMA]]</f>
        <v>6.9162706265785592E-2</v>
      </c>
      <c r="V316">
        <v>0.48605841170478498</v>
      </c>
      <c r="W316">
        <v>510.35</v>
      </c>
      <c r="X316">
        <v>524.75</v>
      </c>
      <c r="Y316">
        <v>492.1</v>
      </c>
      <c r="Z316">
        <v>553</v>
      </c>
      <c r="AA316">
        <v>492.1</v>
      </c>
      <c r="AB316">
        <v>577.95000000000005</v>
      </c>
      <c r="AC316" s="1">
        <f>(Table2[[#This Row],[Close Price]]/Table2[[#This Row],[Day Low]])-1</f>
        <v>1.0972861761536334E-2</v>
      </c>
      <c r="AD316" s="1">
        <f>(Table2[[#This Row],[Day High]]/Table2[[#This Row],[Close Price]])-1</f>
        <v>1.7055916270956484E-2</v>
      </c>
      <c r="AE316" s="1">
        <f>(Table2[[#This Row],[Close Price]]/Table2[[#This Row],[Current Week Low]])-1</f>
        <v>4.8465758992074726E-2</v>
      </c>
      <c r="AF316" s="1">
        <f>(Table2[[#This Row],[Current Week High]]/Table2[[#This Row],[Close Price]])-1</f>
        <v>7.1809283845333693E-2</v>
      </c>
      <c r="AG316" s="1">
        <f>(Table2[[#This Row],[Close Price]]/Table2[[#This Row],[Current Month Low]])-1</f>
        <v>4.8465758992074726E-2</v>
      </c>
      <c r="AH316" s="1">
        <f>(Table2[[#This Row],[Current Month High]]/Table2[[#This Row],[Close Price]])-1</f>
        <v>0.1201666828181025</v>
      </c>
      <c r="AI316">
        <v>21.775365830022199</v>
      </c>
      <c r="AJ316">
        <v>53.510859863135899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7.0000000000000007E-2</v>
      </c>
      <c r="AM316" t="s">
        <v>3156</v>
      </c>
      <c r="AN316">
        <v>-5.86</v>
      </c>
      <c r="AO316" t="s">
        <v>3155</v>
      </c>
      <c r="AP316">
        <v>1.9720579230433001E-2</v>
      </c>
      <c r="AQ316">
        <f>(Table2[[#This Row],[Sharpe Ratio]]-AVERAGE(Table2[Sharpe Ratio]))/_xlfn.STDEV.P(Table2[Sharpe Ratio])</f>
        <v>-0.47149355268856485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-1.1908877940618479</v>
      </c>
      <c r="AS316">
        <f>_xlfn.RANK.AVG(Table2[[#This Row],[1Y Return vs Nifty Z-Score]],Table2[1Y Return vs Nifty Z-Score])</f>
        <v>396</v>
      </c>
      <c r="AT316">
        <f>_xlfn.RANK.AVG(Table2[[#This Row],[6M Return vs Nifty Z-Score]],Table2[6M Return vs Nifty Z-Score])</f>
        <v>151</v>
      </c>
      <c r="AU316">
        <f>_xlfn.RANK.AVG(Table2[[#This Row],[Sharpe Ratio Z-Score]],Table2[Sharpe Ratio Z-Score])</f>
        <v>459</v>
      </c>
      <c r="AV316">
        <f>(Table2[[#This Row],[Rank 1Y]]+Table2[[#This Row],[Rank 6M]]+Table2[[#This Row],[Rank Sharpe]])/3</f>
        <v>335.33333333333331</v>
      </c>
    </row>
    <row r="317" spans="1:48" x14ac:dyDescent="0.3">
      <c r="A317" t="s">
        <v>380</v>
      </c>
      <c r="B317" t="s">
        <v>381</v>
      </c>
      <c r="C317" t="s">
        <v>3120</v>
      </c>
      <c r="D317" t="s">
        <v>89</v>
      </c>
      <c r="E317">
        <v>59948.134358080002</v>
      </c>
      <c r="F317">
        <v>289.39999999999998</v>
      </c>
      <c r="G317">
        <v>48.164286100246599</v>
      </c>
      <c r="H317">
        <f>(Table2[[#This Row],[1Y Return vs Nifty]]-AVERAGE(Table2[1Y Return vs Nifty]))/_xlfn.STDEV.P(Table2[1Y Return vs Nifty])</f>
        <v>0.40903140681715672</v>
      </c>
      <c r="I317">
        <v>-9.8055553853622097</v>
      </c>
      <c r="J317">
        <f>(Table2[[#This Row],[1M Return vs Nifty]]-AVERAGE(Table2[1M Return vs Nifty]))/_xlfn.STDEV.P(Table2[1M Return vs Nifty])</f>
        <v>-0.9825213600686511</v>
      </c>
      <c r="K317">
        <v>7.2873424745561701</v>
      </c>
      <c r="L317">
        <f>(Table2[[#This Row],[6M Return vs Nifty]]-AVERAGE(Table2[6M Return vs Nifty]))/_xlfn.STDEV.P(Table2[6M Return vs Nifty])</f>
        <v>0.14942280597559823</v>
      </c>
      <c r="M317">
        <v>-8.8274082857545899</v>
      </c>
      <c r="N317">
        <f>(Table2[[#This Row],[1W Return vs Nifty]]-AVERAGE(Table2[1W Return vs Nifty]))/_xlfn.STDEV.P(Table2[1W Return vs Nifty])</f>
        <v>-0.82935541360239717</v>
      </c>
      <c r="O317">
        <v>316.26</v>
      </c>
      <c r="P317">
        <v>320.784686205882</v>
      </c>
      <c r="Q317">
        <v>280.61829456960101</v>
      </c>
      <c r="R317">
        <v>19.433499487490199</v>
      </c>
      <c r="S317" s="1">
        <f>(Table2[[#This Row],[Close Price]]-Table2[[#This Row],[20D EMA]])/Table2[[#This Row],[20D EMA]]</f>
        <v>-8.4930120786694541E-2</v>
      </c>
      <c r="T317" s="1">
        <f>(Table2[[#This Row],[Close Price]]-Table2[[#This Row],[50D EMA]])/Table2[[#This Row],[50D EMA]]</f>
        <v>-9.783723337010887E-2</v>
      </c>
      <c r="U317" s="1">
        <f>(Table2[[#This Row],[Close Price]]-Table2[[#This Row],[200D EMA]])/Table2[[#This Row],[200D EMA]]</f>
        <v>3.1294130141685646E-2</v>
      </c>
      <c r="V317">
        <v>0.91615734606118304</v>
      </c>
      <c r="W317">
        <v>288.45</v>
      </c>
      <c r="X317">
        <v>294.7</v>
      </c>
      <c r="Y317">
        <v>284.35000000000002</v>
      </c>
      <c r="Z317">
        <v>322.25</v>
      </c>
      <c r="AA317">
        <v>284.35000000000002</v>
      </c>
      <c r="AB317">
        <v>351</v>
      </c>
      <c r="AC317" s="1">
        <f>(Table2[[#This Row],[Close Price]]/Table2[[#This Row],[Day Low]])-1</f>
        <v>3.2934650719360636E-3</v>
      </c>
      <c r="AD317" s="1">
        <f>(Table2[[#This Row],[Day High]]/Table2[[#This Row],[Close Price]])-1</f>
        <v>1.8313752591568866E-2</v>
      </c>
      <c r="AE317" s="1">
        <f>(Table2[[#This Row],[Close Price]]/Table2[[#This Row],[Current Week Low]])-1</f>
        <v>1.7759803059609558E-2</v>
      </c>
      <c r="AF317" s="1">
        <f>(Table2[[#This Row],[Current Week High]]/Table2[[#This Row],[Close Price]])-1</f>
        <v>0.11351071181755357</v>
      </c>
      <c r="AG317" s="1">
        <f>(Table2[[#This Row],[Close Price]]/Table2[[#This Row],[Current Month Low]])-1</f>
        <v>1.7759803059609558E-2</v>
      </c>
      <c r="AH317" s="1">
        <f>(Table2[[#This Row],[Current Month High]]/Table2[[#This Row],[Close Price]])-1</f>
        <v>0.21285418106427101</v>
      </c>
      <c r="AI317">
        <v>24.723565998617801</v>
      </c>
      <c r="AJ317">
        <v>78.586855908670103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-0.05</v>
      </c>
      <c r="AM317" t="s">
        <v>3155</v>
      </c>
      <c r="AN317">
        <v>-10.31</v>
      </c>
      <c r="AO317" t="s">
        <v>3155</v>
      </c>
      <c r="AQ317">
        <f>(Table2[[#This Row],[Sharpe Ratio]]-AVERAGE(Table2[Sharpe Ratio]))/_xlfn.STDEV.P(Table2[Sharpe Ratio])</f>
        <v>-0.70397246629187049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193</v>
      </c>
      <c r="AT317">
        <f>_xlfn.RANK.AVG(Table2[[#This Row],[6M Return vs Nifty Z-Score]],Table2[6M Return vs Nifty Z-Score])</f>
        <v>281</v>
      </c>
      <c r="AU317">
        <f>_xlfn.RANK.AVG(Table2[[#This Row],[Sharpe Ratio Z-Score]],Table2[Sharpe Ratio Z-Score])</f>
        <v>532.5</v>
      </c>
      <c r="AV317">
        <f>(Table2[[#This Row],[Rank 1Y]]+Table2[[#This Row],[Rank 6M]]+Table2[[#This Row],[Rank Sharpe]])/3</f>
        <v>335.5</v>
      </c>
    </row>
    <row r="318" spans="1:48" x14ac:dyDescent="0.3">
      <c r="A318" t="s">
        <v>393</v>
      </c>
      <c r="B318" t="s">
        <v>394</v>
      </c>
      <c r="C318" t="s">
        <v>3116</v>
      </c>
      <c r="D318" t="s">
        <v>192</v>
      </c>
      <c r="E318">
        <v>57785.466799000002</v>
      </c>
      <c r="F318">
        <v>3697</v>
      </c>
      <c r="G318">
        <v>-2.54966916437525</v>
      </c>
      <c r="H318">
        <f>(Table2[[#This Row],[1Y Return vs Nifty]]-AVERAGE(Table2[1Y Return vs Nifty]))/_xlfn.STDEV.P(Table2[1Y Return vs Nifty])</f>
        <v>-0.45789556845164398</v>
      </c>
      <c r="I318">
        <v>4.2542641252609901</v>
      </c>
      <c r="J318">
        <f>(Table2[[#This Row],[1M Return vs Nifty]]-AVERAGE(Table2[1M Return vs Nifty]))/_xlfn.STDEV.P(Table2[1M Return vs Nifty])</f>
        <v>0.63494995367462415</v>
      </c>
      <c r="K318">
        <v>3.3371808051037202</v>
      </c>
      <c r="L318">
        <f>(Table2[[#This Row],[6M Return vs Nifty]]-AVERAGE(Table2[6M Return vs Nifty]))/_xlfn.STDEV.P(Table2[6M Return vs Nifty])</f>
        <v>9.9134299815605478E-3</v>
      </c>
      <c r="M318">
        <v>-2.09195233111957</v>
      </c>
      <c r="N318">
        <f>(Table2[[#This Row],[1W Return vs Nifty]]-AVERAGE(Table2[1W Return vs Nifty]))/_xlfn.STDEV.P(Table2[1W Return vs Nifty])</f>
        <v>0.5213519055711231</v>
      </c>
      <c r="O318">
        <v>3902.41</v>
      </c>
      <c r="P318">
        <v>3933.3669996215399</v>
      </c>
      <c r="Q318">
        <v>3755.8538783692602</v>
      </c>
      <c r="R318">
        <v>23.7821526511886</v>
      </c>
      <c r="S318" s="1">
        <f>(Table2[[#This Row],[Close Price]]-Table2[[#This Row],[20D EMA]])/Table2[[#This Row],[20D EMA]]</f>
        <v>-5.263670398548586E-2</v>
      </c>
      <c r="T318" s="1">
        <f>(Table2[[#This Row],[Close Price]]-Table2[[#This Row],[50D EMA]])/Table2[[#This Row],[50D EMA]]</f>
        <v>-6.0092790640762131E-2</v>
      </c>
      <c r="U318" s="1">
        <f>(Table2[[#This Row],[Close Price]]-Table2[[#This Row],[200D EMA]])/Table2[[#This Row],[200D EMA]]</f>
        <v>-1.566990630498483E-2</v>
      </c>
      <c r="V318">
        <v>0.87634824648141996</v>
      </c>
      <c r="W318">
        <v>3601</v>
      </c>
      <c r="X318">
        <v>3855.7</v>
      </c>
      <c r="Y318">
        <v>3601</v>
      </c>
      <c r="Z318">
        <v>4052.25</v>
      </c>
      <c r="AA318">
        <v>3601</v>
      </c>
      <c r="AB318">
        <v>4083.05</v>
      </c>
      <c r="AC318" s="1">
        <f>(Table2[[#This Row],[Close Price]]/Table2[[#This Row],[Day Low]])-1</f>
        <v>2.6659261316301031E-2</v>
      </c>
      <c r="AD318" s="1">
        <f>(Table2[[#This Row],[Day High]]/Table2[[#This Row],[Close Price]])-1</f>
        <v>4.2926697322153151E-2</v>
      </c>
      <c r="AE318" s="1">
        <f>(Table2[[#This Row],[Close Price]]/Table2[[#This Row],[Current Week Low]])-1</f>
        <v>2.6659261316301031E-2</v>
      </c>
      <c r="AF318" s="1">
        <f>(Table2[[#This Row],[Current Week High]]/Table2[[#This Row],[Close Price]])-1</f>
        <v>9.6091425480119064E-2</v>
      </c>
      <c r="AG318" s="1">
        <f>(Table2[[#This Row],[Close Price]]/Table2[[#This Row],[Current Month Low]])-1</f>
        <v>2.6659261316301031E-2</v>
      </c>
      <c r="AH318" s="1">
        <f>(Table2[[#This Row],[Current Month High]]/Table2[[#This Row],[Close Price]])-1</f>
        <v>0.10442250473356784</v>
      </c>
      <c r="AI318">
        <v>33.919394103327001</v>
      </c>
      <c r="AJ318">
        <v>41.528213766174098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-0.02</v>
      </c>
      <c r="AM318" t="s">
        <v>3155</v>
      </c>
      <c r="AN318">
        <v>-2.77</v>
      </c>
      <c r="AO318" t="s">
        <v>3155</v>
      </c>
      <c r="AP318">
        <v>0.103226276833864</v>
      </c>
      <c r="AQ318">
        <f>(Table2[[#This Row],[Sharpe Ratio]]-AVERAGE(Table2[Sharpe Ratio]))/_xlfn.STDEV.P(Table2[Sharpe Ratio])</f>
        <v>0.51292549665522791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464</v>
      </c>
      <c r="AT318">
        <f>_xlfn.RANK.AVG(Table2[[#This Row],[6M Return vs Nifty Z-Score]],Table2[6M Return vs Nifty Z-Score])</f>
        <v>327</v>
      </c>
      <c r="AU318">
        <f>_xlfn.RANK.AVG(Table2[[#This Row],[Sharpe Ratio Z-Score]],Table2[Sharpe Ratio Z-Score])</f>
        <v>216</v>
      </c>
      <c r="AV318">
        <f>(Table2[[#This Row],[Rank 1Y]]+Table2[[#This Row],[Rank 6M]]+Table2[[#This Row],[Rank Sharpe]])/3</f>
        <v>335.66666666666669</v>
      </c>
    </row>
    <row r="319" spans="1:48" x14ac:dyDescent="0.3">
      <c r="A319" t="s">
        <v>1094</v>
      </c>
      <c r="B319" t="s">
        <v>1095</v>
      </c>
      <c r="C319" t="s">
        <v>3116</v>
      </c>
      <c r="D319" t="s">
        <v>397</v>
      </c>
      <c r="E319">
        <v>11343.823800480001</v>
      </c>
      <c r="F319">
        <v>2804.4</v>
      </c>
      <c r="G319">
        <v>6.9632942401313596</v>
      </c>
      <c r="H319">
        <f>(Table2[[#This Row],[1Y Return vs Nifty]]-AVERAGE(Table2[1Y Return vs Nifty]))/_xlfn.STDEV.P(Table2[1Y Return vs Nifty])</f>
        <v>-0.29527672819201117</v>
      </c>
      <c r="I319">
        <v>1.9650417776856299</v>
      </c>
      <c r="J319">
        <f>(Table2[[#This Row],[1M Return vs Nifty]]-AVERAGE(Table2[1M Return vs Nifty]))/_xlfn.STDEV.P(Table2[1M Return vs Nifty])</f>
        <v>0.37159298275579494</v>
      </c>
      <c r="K319">
        <v>2.0083514275333001</v>
      </c>
      <c r="L319">
        <f>(Table2[[#This Row],[6M Return vs Nifty]]-AVERAGE(Table2[6M Return vs Nifty]))/_xlfn.STDEV.P(Table2[6M Return vs Nifty])</f>
        <v>-3.701734723219631E-2</v>
      </c>
      <c r="M319">
        <v>-2.98774803863131</v>
      </c>
      <c r="N319">
        <f>(Table2[[#This Row],[1W Return vs Nifty]]-AVERAGE(Table2[1W Return vs Nifty]))/_xlfn.STDEV.P(Table2[1W Return vs Nifty])</f>
        <v>0.34171182971438857</v>
      </c>
      <c r="O319">
        <v>2946.27</v>
      </c>
      <c r="P319">
        <v>2902.96110397138</v>
      </c>
      <c r="Q319">
        <v>2654.8850829776602</v>
      </c>
      <c r="R319">
        <v>28.312696459000101</v>
      </c>
      <c r="S319" s="1">
        <f>(Table2[[#This Row],[Close Price]]-Table2[[#This Row],[20D EMA]])/Table2[[#This Row],[20D EMA]]</f>
        <v>-4.8152409656956045E-2</v>
      </c>
      <c r="T319" s="1">
        <f>(Table2[[#This Row],[Close Price]]-Table2[[#This Row],[50D EMA]])/Table2[[#This Row],[50D EMA]]</f>
        <v>-3.3951920277727435E-2</v>
      </c>
      <c r="U319" s="1">
        <f>(Table2[[#This Row],[Close Price]]-Table2[[#This Row],[200D EMA]])/Table2[[#This Row],[200D EMA]]</f>
        <v>5.6316907266904102E-2</v>
      </c>
      <c r="V319">
        <v>0.690520138150441</v>
      </c>
      <c r="W319">
        <v>2782.1</v>
      </c>
      <c r="X319">
        <v>2855.9</v>
      </c>
      <c r="Y319">
        <v>2782.1</v>
      </c>
      <c r="Z319">
        <v>3018.45</v>
      </c>
      <c r="AA319">
        <v>2688</v>
      </c>
      <c r="AB319">
        <v>3210</v>
      </c>
      <c r="AC319" s="1">
        <f>(Table2[[#This Row],[Close Price]]/Table2[[#This Row],[Day Low]])-1</f>
        <v>8.0155278386830897E-3</v>
      </c>
      <c r="AD319" s="1">
        <f>(Table2[[#This Row],[Day High]]/Table2[[#This Row],[Close Price]])-1</f>
        <v>1.8363999429467981E-2</v>
      </c>
      <c r="AE319" s="1">
        <f>(Table2[[#This Row],[Close Price]]/Table2[[#This Row],[Current Week Low]])-1</f>
        <v>8.0155278386830897E-3</v>
      </c>
      <c r="AF319" s="1">
        <f>(Table2[[#This Row],[Current Week High]]/Table2[[#This Row],[Close Price]])-1</f>
        <v>7.6326486949079841E-2</v>
      </c>
      <c r="AG319" s="1">
        <f>(Table2[[#This Row],[Close Price]]/Table2[[#This Row],[Current Month Low]])-1</f>
        <v>4.3303571428571441E-2</v>
      </c>
      <c r="AH319" s="1">
        <f>(Table2[[#This Row],[Current Month High]]/Table2[[#This Row],[Close Price]])-1</f>
        <v>0.14462986735130512</v>
      </c>
      <c r="AI319">
        <v>16.352874055056301</v>
      </c>
      <c r="AJ319">
        <v>36.0698689956332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0.09</v>
      </c>
      <c r="AM319" t="s">
        <v>3156</v>
      </c>
      <c r="AN319">
        <v>-6.8</v>
      </c>
      <c r="AO319" t="s">
        <v>3155</v>
      </c>
      <c r="AP319">
        <v>8.6571441586867998E-2</v>
      </c>
      <c r="AQ319">
        <f>(Table2[[#This Row],[Sharpe Ratio]]-AVERAGE(Table2[Sharpe Ratio]))/_xlfn.STDEV.P(Table2[Sharpe Ratio])</f>
        <v>0.31658755144474859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0.69759828849072458</v>
      </c>
      <c r="AS319">
        <f>_xlfn.RANK.AVG(Table2[[#This Row],[1Y Return vs Nifty Z-Score]],Table2[1Y Return vs Nifty Z-Score])</f>
        <v>401</v>
      </c>
      <c r="AT319">
        <f>_xlfn.RANK.AVG(Table2[[#This Row],[6M Return vs Nifty Z-Score]],Table2[6M Return vs Nifty Z-Score])</f>
        <v>344</v>
      </c>
      <c r="AU319">
        <f>_xlfn.RANK.AVG(Table2[[#This Row],[Sharpe Ratio Z-Score]],Table2[Sharpe Ratio Z-Score])</f>
        <v>262</v>
      </c>
      <c r="AV319">
        <f>(Table2[[#This Row],[Rank 1Y]]+Table2[[#This Row],[Rank 6M]]+Table2[[#This Row],[Rank Sharpe]])/3</f>
        <v>335.66666666666669</v>
      </c>
    </row>
    <row r="320" spans="1:48" x14ac:dyDescent="0.3">
      <c r="A320" t="s">
        <v>150</v>
      </c>
      <c r="B320" t="s">
        <v>151</v>
      </c>
      <c r="C320" t="s">
        <v>3118</v>
      </c>
      <c r="D320" t="s">
        <v>77</v>
      </c>
      <c r="E320">
        <v>178855.19580782999</v>
      </c>
      <c r="F320">
        <v>2666.7</v>
      </c>
      <c r="G320">
        <v>16.061759128558101</v>
      </c>
      <c r="H320">
        <f>(Table2[[#This Row],[1Y Return vs Nifty]]-AVERAGE(Table2[1Y Return vs Nifty]))/_xlfn.STDEV.P(Table2[1Y Return vs Nifty])</f>
        <v>-0.13974351047795799</v>
      </c>
      <c r="I320">
        <v>4.4718508448499801</v>
      </c>
      <c r="J320">
        <f>(Table2[[#This Row],[1M Return vs Nifty]]-AVERAGE(Table2[1M Return vs Nifty]))/_xlfn.STDEV.P(Table2[1M Return vs Nifty])</f>
        <v>0.65998158917469429</v>
      </c>
      <c r="K320">
        <v>5.1569988531065096</v>
      </c>
      <c r="L320">
        <f>(Table2[[#This Row],[6M Return vs Nifty]]-AVERAGE(Table2[6M Return vs Nifty]))/_xlfn.STDEV.P(Table2[6M Return vs Nifty])</f>
        <v>7.4184642540500847E-2</v>
      </c>
      <c r="M320">
        <v>-3.8492725987997698</v>
      </c>
      <c r="N320">
        <f>(Table2[[#This Row],[1W Return vs Nifty]]-AVERAGE(Table2[1W Return vs Nifty]))/_xlfn.STDEV.P(Table2[1W Return vs Nifty])</f>
        <v>0.16894438280286869</v>
      </c>
      <c r="O320">
        <v>2711.13</v>
      </c>
      <c r="P320">
        <v>2703.6577575309002</v>
      </c>
      <c r="Q320">
        <v>2478.9702522376901</v>
      </c>
      <c r="R320">
        <v>41.031635539903199</v>
      </c>
      <c r="S320" s="1">
        <f>(Table2[[#This Row],[Close Price]]-Table2[[#This Row],[20D EMA]])/Table2[[#This Row],[20D EMA]]</f>
        <v>-1.6388000575405934E-2</v>
      </c>
      <c r="T320" s="1">
        <f>(Table2[[#This Row],[Close Price]]-Table2[[#This Row],[50D EMA]])/Table2[[#This Row],[50D EMA]]</f>
        <v>-1.3669539877211322E-2</v>
      </c>
      <c r="U320" s="1">
        <f>(Table2[[#This Row],[Close Price]]-Table2[[#This Row],[200D EMA]])/Table2[[#This Row],[200D EMA]]</f>
        <v>7.5728923165920128E-2</v>
      </c>
      <c r="V320">
        <v>0.60469576176814899</v>
      </c>
      <c r="W320">
        <v>2616.1</v>
      </c>
      <c r="X320">
        <v>2695.95</v>
      </c>
      <c r="Y320">
        <v>2616.1</v>
      </c>
      <c r="Z320">
        <v>2765.4</v>
      </c>
      <c r="AA320">
        <v>2616.1</v>
      </c>
      <c r="AB320">
        <v>2833</v>
      </c>
      <c r="AC320" s="1">
        <f>(Table2[[#This Row],[Close Price]]/Table2[[#This Row],[Day Low]])-1</f>
        <v>1.934176828102907E-2</v>
      </c>
      <c r="AD320" s="1">
        <f>(Table2[[#This Row],[Day High]]/Table2[[#This Row],[Close Price]])-1</f>
        <v>1.0968612892338747E-2</v>
      </c>
      <c r="AE320" s="1">
        <f>(Table2[[#This Row],[Close Price]]/Table2[[#This Row],[Current Week Low]])-1</f>
        <v>1.934176828102907E-2</v>
      </c>
      <c r="AF320" s="1">
        <f>(Table2[[#This Row],[Current Week High]]/Table2[[#This Row],[Close Price]])-1</f>
        <v>3.7012037349533289E-2</v>
      </c>
      <c r="AG320" s="1">
        <f>(Table2[[#This Row],[Close Price]]/Table2[[#This Row],[Current Month Low]])-1</f>
        <v>1.934176828102907E-2</v>
      </c>
      <c r="AH320" s="1">
        <f>(Table2[[#This Row],[Current Month High]]/Table2[[#This Row],[Close Price]])-1</f>
        <v>6.2361720478494087E-2</v>
      </c>
      <c r="AI320">
        <v>7.9142760715491001</v>
      </c>
      <c r="AJ320">
        <v>46.456790685376902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0.04</v>
      </c>
      <c r="AM320" t="s">
        <v>3156</v>
      </c>
      <c r="AN320">
        <v>-2.61</v>
      </c>
      <c r="AO320" t="s">
        <v>3155</v>
      </c>
      <c r="AP320">
        <v>5.3096239326696999E-2</v>
      </c>
      <c r="AQ320">
        <f>(Table2[[#This Row],[Sharpe Ratio]]-AVERAGE(Table2[Sharpe Ratio]))/_xlfn.STDEV.P(Table2[Sharpe Ratio])</f>
        <v>-7.8039734253116846E-2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0.68532736978698905</v>
      </c>
      <c r="AS320">
        <f>_xlfn.RANK.AVG(Table2[[#This Row],[1Y Return vs Nifty Z-Score]],Table2[1Y Return vs Nifty Z-Score])</f>
        <v>345</v>
      </c>
      <c r="AT320">
        <f>_xlfn.RANK.AVG(Table2[[#This Row],[6M Return vs Nifty Z-Score]],Table2[6M Return vs Nifty Z-Score])</f>
        <v>306</v>
      </c>
      <c r="AU320">
        <f>_xlfn.RANK.AVG(Table2[[#This Row],[Sharpe Ratio Z-Score]],Table2[Sharpe Ratio Z-Score])</f>
        <v>358</v>
      </c>
      <c r="AV320">
        <f>(Table2[[#This Row],[Rank 1Y]]+Table2[[#This Row],[Rank 6M]]+Table2[[#This Row],[Rank Sharpe]])/3</f>
        <v>336.33333333333331</v>
      </c>
    </row>
    <row r="321" spans="1:48" x14ac:dyDescent="0.3">
      <c r="A321" t="s">
        <v>1320</v>
      </c>
      <c r="B321" t="s">
        <v>1321</v>
      </c>
      <c r="C321" t="s">
        <v>3116</v>
      </c>
      <c r="D321" t="s">
        <v>60</v>
      </c>
      <c r="E321">
        <v>8369.4298597800007</v>
      </c>
      <c r="F321">
        <v>6351.9</v>
      </c>
      <c r="G321">
        <v>62.934620497355702</v>
      </c>
      <c r="H321">
        <f>(Table2[[#This Row],[1Y Return vs Nifty]]-AVERAGE(Table2[1Y Return vs Nifty]))/_xlfn.STDEV.P(Table2[1Y Return vs Nifty])</f>
        <v>0.66152209218728752</v>
      </c>
      <c r="I321">
        <v>-5.7637257812115701</v>
      </c>
      <c r="J321">
        <f>(Table2[[#This Row],[1M Return vs Nifty]]-AVERAGE(Table2[1M Return vs Nifty]))/_xlfn.STDEV.P(Table2[1M Return vs Nifty])</f>
        <v>-0.51754075097815633</v>
      </c>
      <c r="K321">
        <v>-45.0715410762893</v>
      </c>
      <c r="L321">
        <f>(Table2[[#This Row],[6M Return vs Nifty]]-AVERAGE(Table2[6M Return vs Nifty]))/_xlfn.STDEV.P(Table2[6M Return vs Nifty])</f>
        <v>-1.6997559829359588</v>
      </c>
      <c r="M321">
        <v>-8.1808979192811897</v>
      </c>
      <c r="N321">
        <f>(Table2[[#This Row],[1W Return vs Nifty]]-AVERAGE(Table2[1W Return vs Nifty]))/_xlfn.STDEV.P(Table2[1W Return vs Nifty])</f>
        <v>-0.69970624214337362</v>
      </c>
      <c r="O321">
        <v>6931.51</v>
      </c>
      <c r="P321">
        <v>7377.3933856695203</v>
      </c>
      <c r="Q321">
        <v>7079.9279208791904</v>
      </c>
      <c r="R321">
        <v>22.315250560210799</v>
      </c>
      <c r="S321" s="1">
        <f>(Table2[[#This Row],[Close Price]]-Table2[[#This Row],[20D EMA]])/Table2[[#This Row],[20D EMA]]</f>
        <v>-8.3619586497025986E-2</v>
      </c>
      <c r="T321" s="1">
        <f>(Table2[[#This Row],[Close Price]]-Table2[[#This Row],[50D EMA]])/Table2[[#This Row],[50D EMA]]</f>
        <v>-0.13900483979362233</v>
      </c>
      <c r="U321" s="1">
        <f>(Table2[[#This Row],[Close Price]]-Table2[[#This Row],[200D EMA]])/Table2[[#This Row],[200D EMA]]</f>
        <v>-0.10282984926049696</v>
      </c>
      <c r="V321">
        <v>0.76436982989094904</v>
      </c>
      <c r="W321">
        <v>6285</v>
      </c>
      <c r="X321">
        <v>6583.1</v>
      </c>
      <c r="Y321">
        <v>6199.7</v>
      </c>
      <c r="Z321">
        <v>7034.85</v>
      </c>
      <c r="AA321">
        <v>6199.7</v>
      </c>
      <c r="AB321">
        <v>7736.05</v>
      </c>
      <c r="AC321" s="1">
        <f>(Table2[[#This Row],[Close Price]]/Table2[[#This Row],[Day Low]])-1</f>
        <v>1.0644391408114462E-2</v>
      </c>
      <c r="AD321" s="1">
        <f>(Table2[[#This Row],[Day High]]/Table2[[#This Row],[Close Price]])-1</f>
        <v>3.6398557911806018E-2</v>
      </c>
      <c r="AE321" s="1">
        <f>(Table2[[#This Row],[Close Price]]/Table2[[#This Row],[Current Week Low]])-1</f>
        <v>2.4549574979434441E-2</v>
      </c>
      <c r="AF321" s="1">
        <f>(Table2[[#This Row],[Current Week High]]/Table2[[#This Row],[Close Price]])-1</f>
        <v>0.1075190100599821</v>
      </c>
      <c r="AG321" s="1">
        <f>(Table2[[#This Row],[Close Price]]/Table2[[#This Row],[Current Month Low]])-1</f>
        <v>2.4549574979434441E-2</v>
      </c>
      <c r="AH321" s="1">
        <f>(Table2[[#This Row],[Current Month High]]/Table2[[#This Row],[Close Price]])-1</f>
        <v>0.2179111761835042</v>
      </c>
      <c r="AI321">
        <v>61.807490672082302</v>
      </c>
      <c r="AJ321">
        <v>99.657383541836893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-0.23</v>
      </c>
      <c r="AM321" t="s">
        <v>3155</v>
      </c>
      <c r="AN321">
        <v>-12.13</v>
      </c>
      <c r="AO321" t="s">
        <v>3155</v>
      </c>
      <c r="AP321">
        <v>0.13003890289436101</v>
      </c>
      <c r="AQ321">
        <f>(Table2[[#This Row],[Sharpe Ratio]]-AVERAGE(Table2[Sharpe Ratio]))/_xlfn.STDEV.P(Table2[Sharpe Ratio])</f>
        <v>0.82901003476943436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144</v>
      </c>
      <c r="AT321">
        <f>_xlfn.RANK.AVG(Table2[[#This Row],[6M Return vs Nifty Z-Score]],Table2[6M Return vs Nifty Z-Score])</f>
        <v>724</v>
      </c>
      <c r="AU321">
        <f>_xlfn.RANK.AVG(Table2[[#This Row],[Sharpe Ratio Z-Score]],Table2[Sharpe Ratio Z-Score])</f>
        <v>141</v>
      </c>
      <c r="AV321">
        <f>(Table2[[#This Row],[Rank 1Y]]+Table2[[#This Row],[Rank 6M]]+Table2[[#This Row],[Rank Sharpe]])/3</f>
        <v>336.33333333333331</v>
      </c>
    </row>
    <row r="322" spans="1:48" x14ac:dyDescent="0.3">
      <c r="A322" t="s">
        <v>410</v>
      </c>
      <c r="B322" t="s">
        <v>411</v>
      </c>
      <c r="C322" t="s">
        <v>3117</v>
      </c>
      <c r="D322" t="s">
        <v>117</v>
      </c>
      <c r="E322">
        <v>54601.947530279998</v>
      </c>
      <c r="F322">
        <v>663.1</v>
      </c>
      <c r="G322">
        <v>19.242905803554301</v>
      </c>
      <c r="H322">
        <f>(Table2[[#This Row],[1Y Return vs Nifty]]-AVERAGE(Table2[1Y Return vs Nifty]))/_xlfn.STDEV.P(Table2[1Y Return vs Nifty])</f>
        <v>-8.5363570075937714E-2</v>
      </c>
      <c r="I322">
        <v>-9.2306746181268302</v>
      </c>
      <c r="J322">
        <f>(Table2[[#This Row],[1M Return vs Nifty]]-AVERAGE(Table2[1M Return vs Nifty]))/_xlfn.STDEV.P(Table2[1M Return vs Nifty])</f>
        <v>-0.91638586315680381</v>
      </c>
      <c r="K322">
        <v>-19.0328273391533</v>
      </c>
      <c r="L322">
        <f>(Table2[[#This Row],[6M Return vs Nifty]]-AVERAGE(Table2[6M Return vs Nifty]))/_xlfn.STDEV.P(Table2[6M Return vs Nifty])</f>
        <v>-0.78013673462839317</v>
      </c>
      <c r="M322">
        <v>-12.592905631628099</v>
      </c>
      <c r="N322">
        <f>(Table2[[#This Row],[1W Return vs Nifty]]-AVERAGE(Table2[1W Return vs Nifty]))/_xlfn.STDEV.P(Table2[1W Return vs Nifty])</f>
        <v>-1.5844765011213218</v>
      </c>
      <c r="O322">
        <v>728.11</v>
      </c>
      <c r="P322">
        <v>740.71889773406599</v>
      </c>
      <c r="Q322">
        <v>688.88908926014994</v>
      </c>
      <c r="R322">
        <v>20.7828197173144</v>
      </c>
      <c r="S322" s="1">
        <f>(Table2[[#This Row],[Close Price]]-Table2[[#This Row],[20D EMA]])/Table2[[#This Row],[20D EMA]]</f>
        <v>-8.9285959539080625E-2</v>
      </c>
      <c r="T322" s="1">
        <f>(Table2[[#This Row],[Close Price]]-Table2[[#This Row],[50D EMA]])/Table2[[#This Row],[50D EMA]]</f>
        <v>-0.10478860195346713</v>
      </c>
      <c r="U322" s="1">
        <f>(Table2[[#This Row],[Close Price]]-Table2[[#This Row],[200D EMA]])/Table2[[#This Row],[200D EMA]]</f>
        <v>-3.7435763843852971E-2</v>
      </c>
      <c r="V322">
        <v>0.84714449234325395</v>
      </c>
      <c r="W322">
        <v>648.04999999999995</v>
      </c>
      <c r="X322">
        <v>668.25</v>
      </c>
      <c r="Y322">
        <v>631.85</v>
      </c>
      <c r="Z322">
        <v>742.25</v>
      </c>
      <c r="AA322">
        <v>631.85</v>
      </c>
      <c r="AB322">
        <v>793.7</v>
      </c>
      <c r="AC322" s="1">
        <f>(Table2[[#This Row],[Close Price]]/Table2[[#This Row],[Day Low]])-1</f>
        <v>2.3223516703958058E-2</v>
      </c>
      <c r="AD322" s="1">
        <f>(Table2[[#This Row],[Day High]]/Table2[[#This Row],[Close Price]])-1</f>
        <v>7.7665510481073063E-3</v>
      </c>
      <c r="AE322" s="1">
        <f>(Table2[[#This Row],[Close Price]]/Table2[[#This Row],[Current Week Low]])-1</f>
        <v>4.9457940967001734E-2</v>
      </c>
      <c r="AF322" s="1">
        <f>(Table2[[#This Row],[Current Week High]]/Table2[[#This Row],[Close Price]])-1</f>
        <v>0.11936359523450446</v>
      </c>
      <c r="AG322" s="1">
        <f>(Table2[[#This Row],[Close Price]]/Table2[[#This Row],[Current Month Low]])-1</f>
        <v>4.9457940967001734E-2</v>
      </c>
      <c r="AH322" s="1">
        <f>(Table2[[#This Row],[Current Month High]]/Table2[[#This Row],[Close Price]])-1</f>
        <v>0.19695370230734421</v>
      </c>
      <c r="AI322">
        <v>27.8841803649524</v>
      </c>
      <c r="AJ322">
        <v>55.238206718951197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-0.04</v>
      </c>
      <c r="AM322" t="s">
        <v>3155</v>
      </c>
      <c r="AN322">
        <v>-11.79</v>
      </c>
      <c r="AO322" t="s">
        <v>3155</v>
      </c>
      <c r="AP322">
        <v>0.14420261727137901</v>
      </c>
      <c r="AQ322">
        <f>(Table2[[#This Row],[Sharpe Ratio]]-AVERAGE(Table2[Sharpe Ratio]))/_xlfn.STDEV.P(Table2[Sharpe Ratio])</f>
        <v>0.99598103965123996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321</v>
      </c>
      <c r="AT322">
        <f>_xlfn.RANK.AVG(Table2[[#This Row],[6M Return vs Nifty Z-Score]],Table2[6M Return vs Nifty Z-Score])</f>
        <v>581</v>
      </c>
      <c r="AU322">
        <f>_xlfn.RANK.AVG(Table2[[#This Row],[Sharpe Ratio Z-Score]],Table2[Sharpe Ratio Z-Score])</f>
        <v>111</v>
      </c>
      <c r="AV322">
        <f>(Table2[[#This Row],[Rank 1Y]]+Table2[[#This Row],[Rank 6M]]+Table2[[#This Row],[Rank Sharpe]])/3</f>
        <v>337.66666666666669</v>
      </c>
    </row>
    <row r="323" spans="1:48" x14ac:dyDescent="0.3">
      <c r="A323" t="s">
        <v>1311</v>
      </c>
      <c r="B323" t="s">
        <v>1312</v>
      </c>
      <c r="C323" t="s">
        <v>3114</v>
      </c>
      <c r="D323" t="s">
        <v>51</v>
      </c>
      <c r="E323">
        <v>8424.6077965799996</v>
      </c>
      <c r="F323">
        <v>517.45000000000005</v>
      </c>
      <c r="G323">
        <v>18.993667786697401</v>
      </c>
      <c r="H323">
        <f>(Table2[[#This Row],[1Y Return vs Nifty]]-AVERAGE(Table2[1Y Return vs Nifty]))/_xlfn.STDEV.P(Table2[1Y Return vs Nifty])</f>
        <v>-8.9624155923527446E-2</v>
      </c>
      <c r="I323">
        <v>-1.41017575948466</v>
      </c>
      <c r="J323">
        <f>(Table2[[#This Row],[1M Return vs Nifty]]-AVERAGE(Table2[1M Return vs Nifty]))/_xlfn.STDEV.P(Table2[1M Return vs Nifty])</f>
        <v>-1.6699167075237119E-2</v>
      </c>
      <c r="K323">
        <v>5.4014729781579502</v>
      </c>
      <c r="L323">
        <f>(Table2[[#This Row],[6M Return vs Nifty]]-AVERAGE(Table2[6M Return vs Nifty]))/_xlfn.STDEV.P(Table2[6M Return vs Nifty])</f>
        <v>8.281882905908515E-2</v>
      </c>
      <c r="M323">
        <v>-6.5734264313413098</v>
      </c>
      <c r="N323">
        <f>(Table2[[#This Row],[1W Return vs Nifty]]-AVERAGE(Table2[1W Return vs Nifty]))/_xlfn.STDEV.P(Table2[1W Return vs Nifty])</f>
        <v>-0.37734892606160009</v>
      </c>
      <c r="O323">
        <v>537.76</v>
      </c>
      <c r="P323">
        <v>534.98275938579195</v>
      </c>
      <c r="Q323">
        <v>481.15397646429301</v>
      </c>
      <c r="R323">
        <v>33.805554740841899</v>
      </c>
      <c r="S323" s="1">
        <f>(Table2[[#This Row],[Close Price]]-Table2[[#This Row],[20D EMA]])/Table2[[#This Row],[20D EMA]]</f>
        <v>-3.7767777447188233E-2</v>
      </c>
      <c r="T323" s="1">
        <f>(Table2[[#This Row],[Close Price]]-Table2[[#This Row],[50D EMA]])/Table2[[#This Row],[50D EMA]]</f>
        <v>-3.2772568981327702E-2</v>
      </c>
      <c r="U323" s="1">
        <f>(Table2[[#This Row],[Close Price]]-Table2[[#This Row],[200D EMA]])/Table2[[#This Row],[200D EMA]]</f>
        <v>7.543536021966267E-2</v>
      </c>
      <c r="V323">
        <v>0.28643840821202399</v>
      </c>
      <c r="W323">
        <v>515</v>
      </c>
      <c r="X323">
        <v>524.79999999999995</v>
      </c>
      <c r="Y323">
        <v>513.29999999999995</v>
      </c>
      <c r="Z323">
        <v>542.20000000000005</v>
      </c>
      <c r="AA323">
        <v>500.55</v>
      </c>
      <c r="AB323">
        <v>569.95000000000005</v>
      </c>
      <c r="AC323" s="1">
        <f>(Table2[[#This Row],[Close Price]]/Table2[[#This Row],[Day Low]])-1</f>
        <v>4.7572815533980517E-3</v>
      </c>
      <c r="AD323" s="1">
        <f>(Table2[[#This Row],[Day High]]/Table2[[#This Row],[Close Price]])-1</f>
        <v>1.4204270944052411E-2</v>
      </c>
      <c r="AE323" s="1">
        <f>(Table2[[#This Row],[Close Price]]/Table2[[#This Row],[Current Week Low]])-1</f>
        <v>8.0849405805574204E-3</v>
      </c>
      <c r="AF323" s="1">
        <f>(Table2[[#This Row],[Current Week High]]/Table2[[#This Row],[Close Price]])-1</f>
        <v>4.7830708280993228E-2</v>
      </c>
      <c r="AG323" s="1">
        <f>(Table2[[#This Row],[Close Price]]/Table2[[#This Row],[Current Month Low]])-1</f>
        <v>3.3762860853061794E-2</v>
      </c>
      <c r="AH323" s="1">
        <f>(Table2[[#This Row],[Current Month High]]/Table2[[#This Row],[Close Price]])-1</f>
        <v>0.10145907817180411</v>
      </c>
      <c r="AI323">
        <v>27.326311720939199</v>
      </c>
      <c r="AJ323">
        <v>50.7282260413632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</v>
      </c>
      <c r="AM323" t="s">
        <v>3157</v>
      </c>
      <c r="AN323">
        <v>0.49</v>
      </c>
      <c r="AO323" t="s">
        <v>3156</v>
      </c>
      <c r="AP323">
        <v>4.5294254095295E-2</v>
      </c>
      <c r="AQ323">
        <f>(Table2[[#This Row],[Sharpe Ratio]]-AVERAGE(Table2[Sharpe Ratio]))/_xlfn.STDEV.P(Table2[Sharpe Ratio])</f>
        <v>-0.17001457076026677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-0.57086799076154626</v>
      </c>
      <c r="AS323">
        <f>_xlfn.RANK.AVG(Table2[[#This Row],[1Y Return vs Nifty Z-Score]],Table2[1Y Return vs Nifty Z-Score])</f>
        <v>326</v>
      </c>
      <c r="AT323">
        <f>_xlfn.RANK.AVG(Table2[[#This Row],[6M Return vs Nifty Z-Score]],Table2[6M Return vs Nifty Z-Score])</f>
        <v>302</v>
      </c>
      <c r="AU323">
        <f>_xlfn.RANK.AVG(Table2[[#This Row],[Sharpe Ratio Z-Score]],Table2[Sharpe Ratio Z-Score])</f>
        <v>387</v>
      </c>
      <c r="AV323">
        <f>(Table2[[#This Row],[Rank 1Y]]+Table2[[#This Row],[Rank 6M]]+Table2[[#This Row],[Rank Sharpe]])/3</f>
        <v>338.33333333333331</v>
      </c>
    </row>
    <row r="324" spans="1:48" x14ac:dyDescent="0.3">
      <c r="A324" t="s">
        <v>802</v>
      </c>
      <c r="B324" t="s">
        <v>803</v>
      </c>
      <c r="C324" t="s">
        <v>3116</v>
      </c>
      <c r="D324" t="s">
        <v>192</v>
      </c>
      <c r="E324">
        <v>19267.187688079899</v>
      </c>
      <c r="F324">
        <v>1629.4</v>
      </c>
      <c r="G324">
        <v>12.4977484654049</v>
      </c>
      <c r="H324">
        <f>(Table2[[#This Row],[1Y Return vs Nifty]]-AVERAGE(Table2[1Y Return vs Nifty]))/_xlfn.STDEV.P(Table2[1Y Return vs Nifty])</f>
        <v>-0.20066829869278224</v>
      </c>
      <c r="I324">
        <v>-5.67003629918523</v>
      </c>
      <c r="J324">
        <f>(Table2[[#This Row],[1M Return vs Nifty]]-AVERAGE(Table2[1M Return vs Nifty]))/_xlfn.STDEV.P(Table2[1M Return vs Nifty])</f>
        <v>-0.50676251520759241</v>
      </c>
      <c r="K324">
        <v>-19.448197395067801</v>
      </c>
      <c r="L324">
        <f>(Table2[[#This Row],[6M Return vs Nifty]]-AVERAGE(Table2[6M Return vs Nifty]))/_xlfn.STDEV.P(Table2[6M Return vs Nifty])</f>
        <v>-0.79480651833759342</v>
      </c>
      <c r="M324">
        <v>-3.8105625515519299</v>
      </c>
      <c r="N324">
        <f>(Table2[[#This Row],[1W Return vs Nifty]]-AVERAGE(Table2[1W Return vs Nifty]))/_xlfn.STDEV.P(Table2[1W Return vs Nifty])</f>
        <v>0.17670717488337059</v>
      </c>
      <c r="O324">
        <v>1751.62</v>
      </c>
      <c r="P324">
        <v>1833.034014501</v>
      </c>
      <c r="Q324">
        <v>1814.15858934077</v>
      </c>
      <c r="R324">
        <v>24.147395960240999</v>
      </c>
      <c r="S324" s="1">
        <f>(Table2[[#This Row],[Close Price]]-Table2[[#This Row],[20D EMA]])/Table2[[#This Row],[20D EMA]]</f>
        <v>-6.9775407908107809E-2</v>
      </c>
      <c r="T324" s="1">
        <f>(Table2[[#This Row],[Close Price]]-Table2[[#This Row],[50D EMA]])/Table2[[#This Row],[50D EMA]]</f>
        <v>-0.11109123610913157</v>
      </c>
      <c r="U324" s="1">
        <f>(Table2[[#This Row],[Close Price]]-Table2[[#This Row],[200D EMA]])/Table2[[#This Row],[200D EMA]]</f>
        <v>-0.10184257893787976</v>
      </c>
      <c r="V324">
        <v>0.51233453565945697</v>
      </c>
      <c r="W324">
        <v>1621.25</v>
      </c>
      <c r="X324">
        <v>1667.95</v>
      </c>
      <c r="Y324">
        <v>1621.25</v>
      </c>
      <c r="Z324">
        <v>1784.7</v>
      </c>
      <c r="AA324">
        <v>1621.25</v>
      </c>
      <c r="AB324">
        <v>1859</v>
      </c>
      <c r="AC324" s="1">
        <f>(Table2[[#This Row],[Close Price]]/Table2[[#This Row],[Day Low]])-1</f>
        <v>5.0269853508095874E-3</v>
      </c>
      <c r="AD324" s="1">
        <f>(Table2[[#This Row],[Day High]]/Table2[[#This Row],[Close Price]])-1</f>
        <v>2.3659015588560095E-2</v>
      </c>
      <c r="AE324" s="1">
        <f>(Table2[[#This Row],[Close Price]]/Table2[[#This Row],[Current Week Low]])-1</f>
        <v>5.0269853508095874E-3</v>
      </c>
      <c r="AF324" s="1">
        <f>(Table2[[#This Row],[Current Week High]]/Table2[[#This Row],[Close Price]])-1</f>
        <v>9.5311157481281494E-2</v>
      </c>
      <c r="AG324" s="1">
        <f>(Table2[[#This Row],[Close Price]]/Table2[[#This Row],[Current Month Low]])-1</f>
        <v>5.0269853508095874E-3</v>
      </c>
      <c r="AH324" s="1">
        <f>(Table2[[#This Row],[Current Month High]]/Table2[[#This Row],[Close Price]])-1</f>
        <v>0.14091076469866204</v>
      </c>
      <c r="AI324">
        <v>49.033386522646303</v>
      </c>
      <c r="AJ324">
        <v>46.3511025284052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-0.09</v>
      </c>
      <c r="AM324" t="s">
        <v>3155</v>
      </c>
      <c r="AN324">
        <v>-6.49</v>
      </c>
      <c r="AO324" t="s">
        <v>3155</v>
      </c>
      <c r="AP324">
        <v>0.18589037692493801</v>
      </c>
      <c r="AQ324">
        <f>(Table2[[#This Row],[Sharpe Ratio]]-AVERAGE(Table2[Sharpe Ratio]))/_xlfn.STDEV.P(Table2[Sharpe Ratio])</f>
        <v>1.4874232514428214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376</v>
      </c>
      <c r="AT324">
        <f>_xlfn.RANK.AVG(Table2[[#This Row],[6M Return vs Nifty Z-Score]],Table2[6M Return vs Nifty Z-Score])</f>
        <v>587</v>
      </c>
      <c r="AU324">
        <f>_xlfn.RANK.AVG(Table2[[#This Row],[Sharpe Ratio Z-Score]],Table2[Sharpe Ratio Z-Score])</f>
        <v>53</v>
      </c>
      <c r="AV324">
        <f>(Table2[[#This Row],[Rank 1Y]]+Table2[[#This Row],[Rank 6M]]+Table2[[#This Row],[Rank Sharpe]])/3</f>
        <v>338.66666666666669</v>
      </c>
    </row>
    <row r="325" spans="1:48" x14ac:dyDescent="0.3">
      <c r="A325" t="s">
        <v>331</v>
      </c>
      <c r="B325" t="s">
        <v>332</v>
      </c>
      <c r="C325" t="s">
        <v>3115</v>
      </c>
      <c r="D325" t="s">
        <v>105</v>
      </c>
      <c r="E325">
        <v>80410.503614025001</v>
      </c>
      <c r="F325">
        <v>80.05</v>
      </c>
      <c r="G325">
        <v>33.558581300971099</v>
      </c>
      <c r="H325">
        <f>(Table2[[#This Row],[1Y Return vs Nifty]]-AVERAGE(Table2[1Y Return vs Nifty]))/_xlfn.STDEV.P(Table2[1Y Return vs Nifty])</f>
        <v>0.15935497323521511</v>
      </c>
      <c r="I325">
        <v>-10.8980935639606</v>
      </c>
      <c r="J325">
        <f>(Table2[[#This Row],[1M Return vs Nifty]]-AVERAGE(Table2[1M Return vs Nifty]))/_xlfn.STDEV.P(Table2[1M Return vs Nifty])</f>
        <v>-1.1082092582466481</v>
      </c>
      <c r="K325">
        <v>-20.216162534227799</v>
      </c>
      <c r="L325">
        <f>(Table2[[#This Row],[6M Return vs Nifty]]-AVERAGE(Table2[6M Return vs Nifty]))/_xlfn.STDEV.P(Table2[6M Return vs Nifty])</f>
        <v>-0.82192903794936323</v>
      </c>
      <c r="M325">
        <v>-10.235065837558</v>
      </c>
      <c r="N325">
        <f>(Table2[[#This Row],[1W Return vs Nifty]]-AVERAGE(Table2[1W Return vs Nifty]))/_xlfn.STDEV.P(Table2[1W Return vs Nifty])</f>
        <v>-1.1116426664501182</v>
      </c>
      <c r="O325">
        <v>87.17</v>
      </c>
      <c r="P325">
        <v>91.971363136948497</v>
      </c>
      <c r="Q325">
        <v>89.205923587052695</v>
      </c>
      <c r="R325">
        <v>23.306185353953701</v>
      </c>
      <c r="S325" s="1">
        <f>(Table2[[#This Row],[Close Price]]-Table2[[#This Row],[20D EMA]])/Table2[[#This Row],[20D EMA]]</f>
        <v>-8.1679476884249216E-2</v>
      </c>
      <c r="T325" s="1">
        <f>(Table2[[#This Row],[Close Price]]-Table2[[#This Row],[50D EMA]])/Table2[[#This Row],[50D EMA]]</f>
        <v>-0.12962038106575829</v>
      </c>
      <c r="U325" s="1">
        <f>(Table2[[#This Row],[Close Price]]-Table2[[#This Row],[200D EMA]])/Table2[[#This Row],[200D EMA]]</f>
        <v>-0.10263806728168424</v>
      </c>
      <c r="V325">
        <v>0.966396888677584</v>
      </c>
      <c r="W325">
        <v>78.31</v>
      </c>
      <c r="X325">
        <v>81.95</v>
      </c>
      <c r="Y325">
        <v>75.099999999999994</v>
      </c>
      <c r="Z325">
        <v>84.55</v>
      </c>
      <c r="AA325">
        <v>75.099999999999994</v>
      </c>
      <c r="AB325">
        <v>95.55</v>
      </c>
      <c r="AC325" s="1">
        <f>(Table2[[#This Row],[Close Price]]/Table2[[#This Row],[Day Low]])-1</f>
        <v>2.221938449750982E-2</v>
      </c>
      <c r="AD325" s="1">
        <f>(Table2[[#This Row],[Day High]]/Table2[[#This Row],[Close Price]])-1</f>
        <v>2.3735165521549195E-2</v>
      </c>
      <c r="AE325" s="1">
        <f>(Table2[[#This Row],[Close Price]]/Table2[[#This Row],[Current Week Low]])-1</f>
        <v>6.5912117177097329E-2</v>
      </c>
      <c r="AF325" s="1">
        <f>(Table2[[#This Row],[Current Week High]]/Table2[[#This Row],[Close Price]])-1</f>
        <v>5.621486570893186E-2</v>
      </c>
      <c r="AG325" s="1">
        <f>(Table2[[#This Row],[Close Price]]/Table2[[#This Row],[Current Month Low]])-1</f>
        <v>6.5912117177097329E-2</v>
      </c>
      <c r="AH325" s="1">
        <f>(Table2[[#This Row],[Current Month High]]/Table2[[#This Row],[Close Price]])-1</f>
        <v>0.19362898188632105</v>
      </c>
      <c r="AI325">
        <v>47.907557776389702</v>
      </c>
      <c r="AJ325">
        <v>65.392561983470998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-0.13</v>
      </c>
      <c r="AM325" t="s">
        <v>3155</v>
      </c>
      <c r="AN325">
        <v>-11.68</v>
      </c>
      <c r="AO325" t="s">
        <v>3155</v>
      </c>
      <c r="AP325">
        <v>0.113155686573334</v>
      </c>
      <c r="AQ325">
        <f>(Table2[[#This Row],[Sharpe Ratio]]-AVERAGE(Table2[Sharpe Ratio]))/_xlfn.STDEV.P(Table2[Sharpe Ratio])</f>
        <v>0.62997978608460503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241</v>
      </c>
      <c r="AT325">
        <f>_xlfn.RANK.AVG(Table2[[#This Row],[6M Return vs Nifty Z-Score]],Table2[6M Return vs Nifty Z-Score])</f>
        <v>596</v>
      </c>
      <c r="AU325">
        <f>_xlfn.RANK.AVG(Table2[[#This Row],[Sharpe Ratio Z-Score]],Table2[Sharpe Ratio Z-Score])</f>
        <v>181</v>
      </c>
      <c r="AV325">
        <f>(Table2[[#This Row],[Rank 1Y]]+Table2[[#This Row],[Rank 6M]]+Table2[[#This Row],[Rank Sharpe]])/3</f>
        <v>339.33333333333331</v>
      </c>
    </row>
    <row r="326" spans="1:48" x14ac:dyDescent="0.3">
      <c r="A326" t="s">
        <v>28</v>
      </c>
      <c r="B326" t="s">
        <v>29</v>
      </c>
      <c r="C326" t="s">
        <v>3110</v>
      </c>
      <c r="D326" t="s">
        <v>24</v>
      </c>
      <c r="E326">
        <v>882972.99826312496</v>
      </c>
      <c r="F326">
        <v>1252.75</v>
      </c>
      <c r="G326">
        <v>10.2067528979583</v>
      </c>
      <c r="H326">
        <f>(Table2[[#This Row],[1Y Return vs Nifty]]-AVERAGE(Table2[1Y Return vs Nifty]))/_xlfn.STDEV.P(Table2[1Y Return vs Nifty])</f>
        <v>-0.23983159895751699</v>
      </c>
      <c r="I326">
        <v>0.70846672368724195</v>
      </c>
      <c r="J326">
        <f>(Table2[[#This Row],[1M Return vs Nifty]]-AVERAGE(Table2[1M Return vs Nifty]))/_xlfn.STDEV.P(Table2[1M Return vs Nifty])</f>
        <v>0.22703393618538054</v>
      </c>
      <c r="K326">
        <v>5.3096196969550302</v>
      </c>
      <c r="L326">
        <f>(Table2[[#This Row],[6M Return vs Nifty]]-AVERAGE(Table2[6M Return vs Nifty]))/_xlfn.STDEV.P(Table2[6M Return vs Nifty])</f>
        <v>7.9574811467926526E-2</v>
      </c>
      <c r="M326">
        <v>1.4719278865944001</v>
      </c>
      <c r="N326">
        <f>(Table2[[#This Row],[1W Return vs Nifty]]-AVERAGE(Table2[1W Return vs Nifty]))/_xlfn.STDEV.P(Table2[1W Return vs Nifty])</f>
        <v>1.236041323354544</v>
      </c>
      <c r="O326">
        <v>1254.58</v>
      </c>
      <c r="P326">
        <v>1244.2433709915899</v>
      </c>
      <c r="Q326">
        <v>1154.4088328866301</v>
      </c>
      <c r="R326">
        <v>49.344886937473298</v>
      </c>
      <c r="S326" s="1">
        <f>(Table2[[#This Row],[Close Price]]-Table2[[#This Row],[20D EMA]])/Table2[[#This Row],[20D EMA]]</f>
        <v>-1.4586554862981455E-3</v>
      </c>
      <c r="T326" s="1">
        <f>(Table2[[#This Row],[Close Price]]-Table2[[#This Row],[50D EMA]])/Table2[[#This Row],[50D EMA]]</f>
        <v>6.8367886916132674E-3</v>
      </c>
      <c r="U326" s="1">
        <f>(Table2[[#This Row],[Close Price]]-Table2[[#This Row],[200D EMA]])/Table2[[#This Row],[200D EMA]]</f>
        <v>8.5187469388522619E-2</v>
      </c>
      <c r="V326">
        <v>0.78805152360623398</v>
      </c>
      <c r="W326">
        <v>1241.05</v>
      </c>
      <c r="X326">
        <v>1260.45</v>
      </c>
      <c r="Y326">
        <v>1241.05</v>
      </c>
      <c r="Z326">
        <v>1284.9000000000001</v>
      </c>
      <c r="AA326">
        <v>1217.4000000000001</v>
      </c>
      <c r="AB326">
        <v>1284.9000000000001</v>
      </c>
      <c r="AC326" s="1">
        <f>(Table2[[#This Row],[Close Price]]/Table2[[#This Row],[Day Low]])-1</f>
        <v>9.4275009064905824E-3</v>
      </c>
      <c r="AD326" s="1">
        <f>(Table2[[#This Row],[Day High]]/Table2[[#This Row],[Close Price]])-1</f>
        <v>6.1464777489523836E-3</v>
      </c>
      <c r="AE326" s="1">
        <f>(Table2[[#This Row],[Close Price]]/Table2[[#This Row],[Current Week Low]])-1</f>
        <v>9.4275009064905824E-3</v>
      </c>
      <c r="AF326" s="1">
        <f>(Table2[[#This Row],[Current Week High]]/Table2[[#This Row],[Close Price]])-1</f>
        <v>2.5663540211534608E-2</v>
      </c>
      <c r="AG326" s="1">
        <f>(Table2[[#This Row],[Close Price]]/Table2[[#This Row],[Current Month Low]])-1</f>
        <v>2.903729259076715E-2</v>
      </c>
      <c r="AH326" s="1">
        <f>(Table2[[#This Row],[Current Month High]]/Table2[[#This Row],[Close Price]])-1</f>
        <v>2.5663540211534608E-2</v>
      </c>
      <c r="AI326">
        <v>8.7487527439632693</v>
      </c>
      <c r="AJ326">
        <v>39.349276974416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0.04</v>
      </c>
      <c r="AM326" t="s">
        <v>3156</v>
      </c>
      <c r="AN326">
        <v>1.31</v>
      </c>
      <c r="AO326" t="s">
        <v>3156</v>
      </c>
      <c r="AP326">
        <v>6.2764385431693007E-2</v>
      </c>
      <c r="AQ326">
        <f>(Table2[[#This Row],[Sharpe Ratio]]-AVERAGE(Table2[Sharpe Ratio]))/_xlfn.STDEV.P(Table2[Sharpe Ratio])</f>
        <v>3.5934610860383742E-2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1.3387530829107177</v>
      </c>
      <c r="AS326">
        <f>_xlfn.RANK.AVG(Table2[[#This Row],[1Y Return vs Nifty Z-Score]],Table2[1Y Return vs Nifty Z-Score])</f>
        <v>386</v>
      </c>
      <c r="AT326">
        <f>_xlfn.RANK.AVG(Table2[[#This Row],[6M Return vs Nifty Z-Score]],Table2[6M Return vs Nifty Z-Score])</f>
        <v>303</v>
      </c>
      <c r="AU326">
        <f>_xlfn.RANK.AVG(Table2[[#This Row],[Sharpe Ratio Z-Score]],Table2[Sharpe Ratio Z-Score])</f>
        <v>333</v>
      </c>
      <c r="AV326">
        <f>(Table2[[#This Row],[Rank 1Y]]+Table2[[#This Row],[Rank 6M]]+Table2[[#This Row],[Rank Sharpe]])/3</f>
        <v>340.66666666666669</v>
      </c>
    </row>
    <row r="327" spans="1:48" x14ac:dyDescent="0.3">
      <c r="A327" t="s">
        <v>1181</v>
      </c>
      <c r="B327" t="s">
        <v>1182</v>
      </c>
      <c r="C327" t="s">
        <v>3110</v>
      </c>
      <c r="D327" t="s">
        <v>587</v>
      </c>
      <c r="E327">
        <v>9924.7627962000006</v>
      </c>
      <c r="F327">
        <v>1113</v>
      </c>
      <c r="G327">
        <v>-1.6606332852841399</v>
      </c>
      <c r="H327">
        <f>(Table2[[#This Row],[1Y Return vs Nifty]]-AVERAGE(Table2[1Y Return vs Nifty]))/_xlfn.STDEV.P(Table2[1Y Return vs Nifty])</f>
        <v>-0.44269799252714181</v>
      </c>
      <c r="I327">
        <v>-8.28749244667166</v>
      </c>
      <c r="J327">
        <f>(Table2[[#This Row],[1M Return vs Nifty]]-AVERAGE(Table2[1M Return vs Nifty]))/_xlfn.STDEV.P(Table2[1M Return vs Nifty])</f>
        <v>-0.80788019529882371</v>
      </c>
      <c r="K327">
        <v>18.1115697218438</v>
      </c>
      <c r="L327">
        <f>(Table2[[#This Row],[6M Return vs Nifty]]-AVERAGE(Table2[6M Return vs Nifty]))/_xlfn.STDEV.P(Table2[6M Return vs Nifty])</f>
        <v>0.5317061946694277</v>
      </c>
      <c r="M327">
        <v>-6.7334306035055302</v>
      </c>
      <c r="N327">
        <f>(Table2[[#This Row],[1W Return vs Nifty]]-AVERAGE(Table2[1W Return vs Nifty]))/_xlfn.STDEV.P(Table2[1W Return vs Nifty])</f>
        <v>-0.40943566345490007</v>
      </c>
      <c r="O327">
        <v>1180.5899999999999</v>
      </c>
      <c r="P327">
        <v>1159.4683965496099</v>
      </c>
      <c r="Q327">
        <v>1028.46909384523</v>
      </c>
      <c r="R327">
        <v>29.228600471671001</v>
      </c>
      <c r="S327" s="1">
        <f>(Table2[[#This Row],[Close Price]]-Table2[[#This Row],[20D EMA]])/Table2[[#This Row],[20D EMA]]</f>
        <v>-5.7251035499199486E-2</v>
      </c>
      <c r="T327" s="1">
        <f>(Table2[[#This Row],[Close Price]]-Table2[[#This Row],[50D EMA]])/Table2[[#This Row],[50D EMA]]</f>
        <v>-4.0077329134534691E-2</v>
      </c>
      <c r="U327" s="1">
        <f>(Table2[[#This Row],[Close Price]]-Table2[[#This Row],[200D EMA]])/Table2[[#This Row],[200D EMA]]</f>
        <v>8.2191002783298744E-2</v>
      </c>
      <c r="V327">
        <v>0.44068620754390098</v>
      </c>
      <c r="W327">
        <v>1081.8</v>
      </c>
      <c r="X327">
        <v>1126.6500000000001</v>
      </c>
      <c r="Y327">
        <v>1081.8</v>
      </c>
      <c r="Z327">
        <v>1177.2</v>
      </c>
      <c r="AA327">
        <v>1081.8</v>
      </c>
      <c r="AB327">
        <v>1383.3</v>
      </c>
      <c r="AC327" s="1">
        <f>(Table2[[#This Row],[Close Price]]/Table2[[#This Row],[Day Low]])-1</f>
        <v>2.8840820854131977E-2</v>
      </c>
      <c r="AD327" s="1">
        <f>(Table2[[#This Row],[Day High]]/Table2[[#This Row],[Close Price]])-1</f>
        <v>1.2264150943396279E-2</v>
      </c>
      <c r="AE327" s="1">
        <f>(Table2[[#This Row],[Close Price]]/Table2[[#This Row],[Current Week Low]])-1</f>
        <v>2.8840820854131977E-2</v>
      </c>
      <c r="AF327" s="1">
        <f>(Table2[[#This Row],[Current Week High]]/Table2[[#This Row],[Close Price]])-1</f>
        <v>5.7681940700808676E-2</v>
      </c>
      <c r="AG327" s="1">
        <f>(Table2[[#This Row],[Close Price]]/Table2[[#This Row],[Current Month Low]])-1</f>
        <v>2.8840820854131977E-2</v>
      </c>
      <c r="AH327" s="1">
        <f>(Table2[[#This Row],[Current Month High]]/Table2[[#This Row],[Close Price]])-1</f>
        <v>0.24285714285714288</v>
      </c>
      <c r="AI327">
        <v>24.285714285714199</v>
      </c>
      <c r="AJ327">
        <v>43.307796304641698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0.01</v>
      </c>
      <c r="AM327" t="s">
        <v>3156</v>
      </c>
      <c r="AN327">
        <v>-13.31</v>
      </c>
      <c r="AO327" t="s">
        <v>3155</v>
      </c>
      <c r="AP327">
        <v>4.0830889867662E-2</v>
      </c>
      <c r="AQ327">
        <f>(Table2[[#This Row],[Sharpe Ratio]]-AVERAGE(Table2[Sharpe Ratio]))/_xlfn.STDEV.P(Table2[Sharpe Ratio])</f>
        <v>-0.22263158847213416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-1.3509392450835722</v>
      </c>
      <c r="AS327">
        <f>_xlfn.RANK.AVG(Table2[[#This Row],[1Y Return vs Nifty Z-Score]],Table2[1Y Return vs Nifty Z-Score])</f>
        <v>455</v>
      </c>
      <c r="AT327">
        <f>_xlfn.RANK.AVG(Table2[[#This Row],[6M Return vs Nifty Z-Score]],Table2[6M Return vs Nifty Z-Score])</f>
        <v>165</v>
      </c>
      <c r="AU327">
        <f>_xlfn.RANK.AVG(Table2[[#This Row],[Sharpe Ratio Z-Score]],Table2[Sharpe Ratio Z-Score])</f>
        <v>403</v>
      </c>
      <c r="AV327">
        <f>(Table2[[#This Row],[Rank 1Y]]+Table2[[#This Row],[Rank 6M]]+Table2[[#This Row],[Rank Sharpe]])/3</f>
        <v>341</v>
      </c>
    </row>
    <row r="328" spans="1:48" x14ac:dyDescent="0.3">
      <c r="A328" t="s">
        <v>1193</v>
      </c>
      <c r="B328" t="s">
        <v>1194</v>
      </c>
      <c r="C328" t="s">
        <v>3127</v>
      </c>
      <c r="D328" t="s">
        <v>1169</v>
      </c>
      <c r="E328">
        <v>9632.7673071999998</v>
      </c>
      <c r="F328">
        <v>500.8</v>
      </c>
      <c r="G328">
        <v>24.4383823259937</v>
      </c>
      <c r="H328">
        <f>(Table2[[#This Row],[1Y Return vs Nifty]]-AVERAGE(Table2[1Y Return vs Nifty]))/_xlfn.STDEV.P(Table2[1Y Return vs Nifty])</f>
        <v>3.450223349883355E-3</v>
      </c>
      <c r="I328">
        <v>2.2770790854301399</v>
      </c>
      <c r="J328">
        <f>(Table2[[#This Row],[1M Return vs Nifty]]-AVERAGE(Table2[1M Return vs Nifty]))/_xlfn.STDEV.P(Table2[1M Return vs Nifty])</f>
        <v>0.40749041328206032</v>
      </c>
      <c r="K328">
        <v>7.3346158925603797</v>
      </c>
      <c r="L328">
        <f>(Table2[[#This Row],[6M Return vs Nifty]]-AVERAGE(Table2[6M Return vs Nifty]))/_xlfn.STDEV.P(Table2[6M Return vs Nifty])</f>
        <v>0.1510923794256861</v>
      </c>
      <c r="M328">
        <v>-11.058916071563299</v>
      </c>
      <c r="N328">
        <f>(Table2[[#This Row],[1W Return vs Nifty]]-AVERAGE(Table2[1W Return vs Nifty]))/_xlfn.STDEV.P(Table2[1W Return vs Nifty])</f>
        <v>-1.2768550215554935</v>
      </c>
      <c r="O328">
        <v>548.45000000000005</v>
      </c>
      <c r="P328">
        <v>545.22325097681301</v>
      </c>
      <c r="Q328">
        <v>484.06208400576099</v>
      </c>
      <c r="R328">
        <v>28.816136551552201</v>
      </c>
      <c r="S328" s="1">
        <f>(Table2[[#This Row],[Close Price]]-Table2[[#This Row],[20D EMA]])/Table2[[#This Row],[20D EMA]]</f>
        <v>-8.6881210684656818E-2</v>
      </c>
      <c r="T328" s="1">
        <f>(Table2[[#This Row],[Close Price]]-Table2[[#This Row],[50D EMA]])/Table2[[#This Row],[50D EMA]]</f>
        <v>-8.1477176362572637E-2</v>
      </c>
      <c r="U328" s="1">
        <f>(Table2[[#This Row],[Close Price]]-Table2[[#This Row],[200D EMA]])/Table2[[#This Row],[200D EMA]]</f>
        <v>3.4578035643130049E-2</v>
      </c>
      <c r="V328">
        <v>0.91841658931053205</v>
      </c>
      <c r="W328">
        <v>495.1</v>
      </c>
      <c r="X328">
        <v>503.5</v>
      </c>
      <c r="Y328">
        <v>485.55</v>
      </c>
      <c r="Z328">
        <v>537.45000000000005</v>
      </c>
      <c r="AA328">
        <v>485.55</v>
      </c>
      <c r="AB328">
        <v>688.9</v>
      </c>
      <c r="AC328" s="1">
        <f>(Table2[[#This Row],[Close Price]]/Table2[[#This Row],[Day Low]])-1</f>
        <v>1.151282569177936E-2</v>
      </c>
      <c r="AD328" s="1">
        <f>(Table2[[#This Row],[Day High]]/Table2[[#This Row],[Close Price]])-1</f>
        <v>5.3913738019168989E-3</v>
      </c>
      <c r="AE328" s="1">
        <f>(Table2[[#This Row],[Close Price]]/Table2[[#This Row],[Current Week Low]])-1</f>
        <v>3.1407682010091698E-2</v>
      </c>
      <c r="AF328" s="1">
        <f>(Table2[[#This Row],[Current Week High]]/Table2[[#This Row],[Close Price]])-1</f>
        <v>7.3182907348242843E-2</v>
      </c>
      <c r="AG328" s="1">
        <f>(Table2[[#This Row],[Close Price]]/Table2[[#This Row],[Current Month Low]])-1</f>
        <v>3.1407682010091698E-2</v>
      </c>
      <c r="AH328" s="1">
        <f>(Table2[[#This Row],[Current Month High]]/Table2[[#This Row],[Close Price]])-1</f>
        <v>0.37559904153354617</v>
      </c>
      <c r="AI328">
        <v>37.559904153354601</v>
      </c>
      <c r="AJ328">
        <v>61.757105943152403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0.03</v>
      </c>
      <c r="AM328" t="s">
        <v>3156</v>
      </c>
      <c r="AN328">
        <v>-21.12</v>
      </c>
      <c r="AO328" t="s">
        <v>3155</v>
      </c>
      <c r="AP328">
        <v>2.1337891381343999E-2</v>
      </c>
      <c r="AQ328">
        <f>(Table2[[#This Row],[Sharpe Ratio]]-AVERAGE(Table2[Sharpe Ratio]))/_xlfn.STDEV.P(Table2[Sharpe Ratio])</f>
        <v>-0.45242763340659059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-1.1672496389044542</v>
      </c>
      <c r="AS328">
        <f>_xlfn.RANK.AVG(Table2[[#This Row],[1Y Return vs Nifty Z-Score]],Table2[1Y Return vs Nifty Z-Score])</f>
        <v>293</v>
      </c>
      <c r="AT328">
        <f>_xlfn.RANK.AVG(Table2[[#This Row],[6M Return vs Nifty Z-Score]],Table2[6M Return vs Nifty Z-Score])</f>
        <v>276</v>
      </c>
      <c r="AU328">
        <f>_xlfn.RANK.AVG(Table2[[#This Row],[Sharpe Ratio Z-Score]],Table2[Sharpe Ratio Z-Score])</f>
        <v>455</v>
      </c>
      <c r="AV328">
        <f>(Table2[[#This Row],[Rank 1Y]]+Table2[[#This Row],[Rank 6M]]+Table2[[#This Row],[Rank Sharpe]])/3</f>
        <v>341.33333333333331</v>
      </c>
    </row>
    <row r="329" spans="1:48" x14ac:dyDescent="0.3">
      <c r="A329" t="s">
        <v>953</v>
      </c>
      <c r="B329" t="s">
        <v>954</v>
      </c>
      <c r="C329" t="s">
        <v>3114</v>
      </c>
      <c r="D329" t="s">
        <v>51</v>
      </c>
      <c r="E329">
        <v>14872.484768939999</v>
      </c>
      <c r="F329">
        <v>6457.7</v>
      </c>
      <c r="G329">
        <v>11.6160776434571</v>
      </c>
      <c r="H329">
        <f>(Table2[[#This Row],[1Y Return vs Nifty]]-AVERAGE(Table2[1Y Return vs Nifty]))/_xlfn.STDEV.P(Table2[1Y Return vs Nifty])</f>
        <v>-0.21573997304485493</v>
      </c>
      <c r="I329">
        <v>-3.4268458655878198</v>
      </c>
      <c r="J329">
        <f>(Table2[[#This Row],[1M Return vs Nifty]]-AVERAGE(Table2[1M Return vs Nifty]))/_xlfn.STDEV.P(Table2[1M Return vs Nifty])</f>
        <v>-0.24870115283621114</v>
      </c>
      <c r="K329">
        <v>17.2393390359078</v>
      </c>
      <c r="L329">
        <f>(Table2[[#This Row],[6M Return vs Nifty]]-AVERAGE(Table2[6M Return vs Nifty]))/_xlfn.STDEV.P(Table2[6M Return vs Nifty])</f>
        <v>0.5009012887186669</v>
      </c>
      <c r="M329">
        <v>-4.1751955487040204</v>
      </c>
      <c r="N329">
        <f>(Table2[[#This Row],[1W Return vs Nifty]]-AVERAGE(Table2[1W Return vs Nifty]))/_xlfn.STDEV.P(Table2[1W Return vs Nifty])</f>
        <v>0.10358481147060379</v>
      </c>
      <c r="O329">
        <v>6811</v>
      </c>
      <c r="P329">
        <v>6834.64974918587</v>
      </c>
      <c r="Q329">
        <v>6125.4692346214697</v>
      </c>
      <c r="R329">
        <v>22.026664926619699</v>
      </c>
      <c r="S329" s="1">
        <f>(Table2[[#This Row],[Close Price]]-Table2[[#This Row],[20D EMA]])/Table2[[#This Row],[20D EMA]]</f>
        <v>-5.187197181030688E-2</v>
      </c>
      <c r="T329" s="1">
        <f>(Table2[[#This Row],[Close Price]]-Table2[[#This Row],[50D EMA]])/Table2[[#This Row],[50D EMA]]</f>
        <v>-5.5152752960131078E-2</v>
      </c>
      <c r="U329" s="1">
        <f>(Table2[[#This Row],[Close Price]]-Table2[[#This Row],[200D EMA]])/Table2[[#This Row],[200D EMA]]</f>
        <v>5.4237602484515736E-2</v>
      </c>
      <c r="V329">
        <v>0.78310679676624895</v>
      </c>
      <c r="W329">
        <v>6415</v>
      </c>
      <c r="X329">
        <v>6550</v>
      </c>
      <c r="Y329">
        <v>6415</v>
      </c>
      <c r="Z329">
        <v>6970.85</v>
      </c>
      <c r="AA329">
        <v>6415</v>
      </c>
      <c r="AB329">
        <v>7248.75</v>
      </c>
      <c r="AC329" s="1">
        <f>(Table2[[#This Row],[Close Price]]/Table2[[#This Row],[Day Low]])-1</f>
        <v>6.6562743569757998E-3</v>
      </c>
      <c r="AD329" s="1">
        <f>(Table2[[#This Row],[Day High]]/Table2[[#This Row],[Close Price]])-1</f>
        <v>1.4293014540780913E-2</v>
      </c>
      <c r="AE329" s="1">
        <f>(Table2[[#This Row],[Close Price]]/Table2[[#This Row],[Current Week Low]])-1</f>
        <v>6.6562743569757998E-3</v>
      </c>
      <c r="AF329" s="1">
        <f>(Table2[[#This Row],[Current Week High]]/Table2[[#This Row],[Close Price]])-1</f>
        <v>7.9463276398717975E-2</v>
      </c>
      <c r="AG329" s="1">
        <f>(Table2[[#This Row],[Close Price]]/Table2[[#This Row],[Current Month Low]])-1</f>
        <v>6.6562743569757998E-3</v>
      </c>
      <c r="AH329" s="1">
        <f>(Table2[[#This Row],[Current Month High]]/Table2[[#This Row],[Close Price]])-1</f>
        <v>0.1224971739164098</v>
      </c>
      <c r="AI329">
        <v>17.688960465800498</v>
      </c>
      <c r="AJ329">
        <v>42.409859472233499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-0.05</v>
      </c>
      <c r="AM329" t="s">
        <v>3155</v>
      </c>
      <c r="AN329">
        <v>-4.8099999999999996</v>
      </c>
      <c r="AO329" t="s">
        <v>3155</v>
      </c>
      <c r="AP329">
        <v>1.4454113432645001E-2</v>
      </c>
      <c r="AQ329">
        <f>(Table2[[#This Row],[Sharpe Ratio]]-AVERAGE(Table2[Sharpe Ratio]))/_xlfn.STDEV.P(Table2[Sharpe Ratio])</f>
        <v>-0.53357804994863023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379</v>
      </c>
      <c r="AT329">
        <f>_xlfn.RANK.AVG(Table2[[#This Row],[6M Return vs Nifty Z-Score]],Table2[6M Return vs Nifty Z-Score])</f>
        <v>176</v>
      </c>
      <c r="AU329">
        <f>_xlfn.RANK.AVG(Table2[[#This Row],[Sharpe Ratio Z-Score]],Table2[Sharpe Ratio Z-Score])</f>
        <v>472</v>
      </c>
      <c r="AV329">
        <f>(Table2[[#This Row],[Rank 1Y]]+Table2[[#This Row],[Rank 6M]]+Table2[[#This Row],[Rank Sharpe]])/3</f>
        <v>342.33333333333331</v>
      </c>
    </row>
    <row r="330" spans="1:48" x14ac:dyDescent="0.3">
      <c r="A330" t="s">
        <v>1001</v>
      </c>
      <c r="B330" t="s">
        <v>1002</v>
      </c>
      <c r="C330" t="s">
        <v>3116</v>
      </c>
      <c r="D330" t="s">
        <v>233</v>
      </c>
      <c r="E330">
        <v>13534.703127614999</v>
      </c>
      <c r="F330">
        <v>1648.95</v>
      </c>
      <c r="G330">
        <v>27.530059927460201</v>
      </c>
      <c r="H330">
        <f>(Table2[[#This Row],[1Y Return vs Nifty]]-AVERAGE(Table2[1Y Return vs Nifty]))/_xlfn.STDEV.P(Table2[1Y Return vs Nifty])</f>
        <v>5.6300739495986588E-2</v>
      </c>
      <c r="I330">
        <v>2.3642962667362699</v>
      </c>
      <c r="J330">
        <f>(Table2[[#This Row],[1M Return vs Nifty]]-AVERAGE(Table2[1M Return vs Nifty]))/_xlfn.STDEV.P(Table2[1M Return vs Nifty])</f>
        <v>0.41752406191614289</v>
      </c>
      <c r="K330">
        <v>-16.028714392828402</v>
      </c>
      <c r="L330">
        <f>(Table2[[#This Row],[6M Return vs Nifty]]-AVERAGE(Table2[6M Return vs Nifty]))/_xlfn.STDEV.P(Table2[6M Return vs Nifty])</f>
        <v>-0.67403932454049409</v>
      </c>
      <c r="M330">
        <v>-2.5880007712273199</v>
      </c>
      <c r="N330">
        <f>(Table2[[#This Row],[1W Return vs Nifty]]-AVERAGE(Table2[1W Return vs Nifty]))/_xlfn.STDEV.P(Table2[1W Return vs Nifty])</f>
        <v>0.42187589930950214</v>
      </c>
      <c r="O330">
        <v>1672.81</v>
      </c>
      <c r="P330">
        <v>1665.1258351621</v>
      </c>
      <c r="Q330">
        <v>1619.75593413</v>
      </c>
      <c r="R330">
        <v>44.164205774222602</v>
      </c>
      <c r="S330" s="1">
        <f>(Table2[[#This Row],[Close Price]]-Table2[[#This Row],[20D EMA]])/Table2[[#This Row],[20D EMA]]</f>
        <v>-1.42634250153932E-2</v>
      </c>
      <c r="T330" s="1">
        <f>(Table2[[#This Row],[Close Price]]-Table2[[#This Row],[50D EMA]])/Table2[[#This Row],[50D EMA]]</f>
        <v>-9.7144821253255086E-3</v>
      </c>
      <c r="U330" s="1">
        <f>(Table2[[#This Row],[Close Price]]-Table2[[#This Row],[200D EMA]])/Table2[[#This Row],[200D EMA]]</f>
        <v>1.8023743734997141E-2</v>
      </c>
      <c r="V330">
        <v>1.2067741364870599</v>
      </c>
      <c r="W330">
        <v>1631</v>
      </c>
      <c r="X330">
        <v>1716.8</v>
      </c>
      <c r="Y330">
        <v>1607.6</v>
      </c>
      <c r="Z330">
        <v>1738.8</v>
      </c>
      <c r="AA330">
        <v>1552.7</v>
      </c>
      <c r="AB330">
        <v>1787</v>
      </c>
      <c r="AC330" s="1">
        <f>(Table2[[#This Row],[Close Price]]/Table2[[#This Row],[Day Low]])-1</f>
        <v>1.1005518087063182E-2</v>
      </c>
      <c r="AD330" s="1">
        <f>(Table2[[#This Row],[Day High]]/Table2[[#This Row],[Close Price]])-1</f>
        <v>4.1147396828284499E-2</v>
      </c>
      <c r="AE330" s="1">
        <f>(Table2[[#This Row],[Close Price]]/Table2[[#This Row],[Current Week Low]])-1</f>
        <v>2.5721572530480241E-2</v>
      </c>
      <c r="AF330" s="1">
        <f>(Table2[[#This Row],[Current Week High]]/Table2[[#This Row],[Close Price]])-1</f>
        <v>5.4489220412990091E-2</v>
      </c>
      <c r="AG330" s="1">
        <f>(Table2[[#This Row],[Close Price]]/Table2[[#This Row],[Current Month Low]])-1</f>
        <v>6.1988793714175205E-2</v>
      </c>
      <c r="AH330" s="1">
        <f>(Table2[[#This Row],[Current Month High]]/Table2[[#This Row],[Close Price]])-1</f>
        <v>8.3719942994026519E-2</v>
      </c>
      <c r="AI330">
        <v>34.749385972891801</v>
      </c>
      <c r="AJ330">
        <v>61.979371316306398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7.0000000000000007E-2</v>
      </c>
      <c r="AM330" t="s">
        <v>3156</v>
      </c>
      <c r="AN330">
        <v>-0.74</v>
      </c>
      <c r="AO330" t="s">
        <v>3155</v>
      </c>
      <c r="AP330">
        <v>0.105976457188817</v>
      </c>
      <c r="AQ330">
        <f>(Table2[[#This Row],[Sharpe Ratio]]-AVERAGE(Table2[Sharpe Ratio]))/_xlfn.STDEV.P(Table2[Sharpe Ratio])</f>
        <v>0.54534639736315249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0.76700777354429017</v>
      </c>
      <c r="AS330">
        <f>_xlfn.RANK.AVG(Table2[[#This Row],[1Y Return vs Nifty Z-Score]],Table2[1Y Return vs Nifty Z-Score])</f>
        <v>274</v>
      </c>
      <c r="AT330">
        <f>_xlfn.RANK.AVG(Table2[[#This Row],[6M Return vs Nifty Z-Score]],Table2[6M Return vs Nifty Z-Score])</f>
        <v>551</v>
      </c>
      <c r="AU330">
        <f>_xlfn.RANK.AVG(Table2[[#This Row],[Sharpe Ratio Z-Score]],Table2[Sharpe Ratio Z-Score])</f>
        <v>204</v>
      </c>
      <c r="AV330">
        <f>(Table2[[#This Row],[Rank 1Y]]+Table2[[#This Row],[Rank 6M]]+Table2[[#This Row],[Rank Sharpe]])/3</f>
        <v>343</v>
      </c>
    </row>
    <row r="331" spans="1:48" x14ac:dyDescent="0.3">
      <c r="A331" t="s">
        <v>626</v>
      </c>
      <c r="B331" t="s">
        <v>627</v>
      </c>
      <c r="C331" t="s">
        <v>3116</v>
      </c>
      <c r="D331" t="s">
        <v>192</v>
      </c>
      <c r="E331">
        <v>29293.9960617</v>
      </c>
      <c r="F331">
        <v>1394.1</v>
      </c>
      <c r="G331">
        <v>-18.181852417112101</v>
      </c>
      <c r="H331">
        <f>(Table2[[#This Row],[1Y Return vs Nifty]]-AVERAGE(Table2[1Y Return vs Nifty]))/_xlfn.STDEV.P(Table2[1Y Return vs Nifty])</f>
        <v>-0.72511908263880565</v>
      </c>
      <c r="I331">
        <v>4.6091690599786803</v>
      </c>
      <c r="J331">
        <f>(Table2[[#This Row],[1M Return vs Nifty]]-AVERAGE(Table2[1M Return vs Nifty]))/_xlfn.STDEV.P(Table2[1M Return vs Nifty])</f>
        <v>0.67577896649218272</v>
      </c>
      <c r="K331">
        <v>23.724566305590699</v>
      </c>
      <c r="L331">
        <f>(Table2[[#This Row],[6M Return vs Nifty]]-AVERAGE(Table2[6M Return vs Nifty]))/_xlfn.STDEV.P(Table2[6M Return vs Nifty])</f>
        <v>0.72994254962948668</v>
      </c>
      <c r="M331">
        <v>-6.1452206336039099</v>
      </c>
      <c r="N331">
        <f>(Table2[[#This Row],[1W Return vs Nifty]]-AVERAGE(Table2[1W Return vs Nifty]))/_xlfn.STDEV.P(Table2[1W Return vs Nifty])</f>
        <v>-0.29147787159817834</v>
      </c>
      <c r="O331">
        <v>1406.75</v>
      </c>
      <c r="P331">
        <v>1391.2224631644399</v>
      </c>
      <c r="Q331">
        <v>1293.8027900008001</v>
      </c>
      <c r="R331">
        <v>44.6331399491825</v>
      </c>
      <c r="S331" s="1">
        <f>(Table2[[#This Row],[Close Price]]-Table2[[#This Row],[20D EMA]])/Table2[[#This Row],[20D EMA]]</f>
        <v>-8.9923582726142461E-3</v>
      </c>
      <c r="T331" s="1">
        <f>(Table2[[#This Row],[Close Price]]-Table2[[#This Row],[50D EMA]])/Table2[[#This Row],[50D EMA]]</f>
        <v>2.0683513325502586E-3</v>
      </c>
      <c r="U331" s="1">
        <f>(Table2[[#This Row],[Close Price]]-Table2[[#This Row],[200D EMA]])/Table2[[#This Row],[200D EMA]]</f>
        <v>7.7521250359289917E-2</v>
      </c>
      <c r="V331">
        <v>0.79896458038162999</v>
      </c>
      <c r="W331">
        <v>1354.45</v>
      </c>
      <c r="X331">
        <v>1400</v>
      </c>
      <c r="Y331">
        <v>1333.55</v>
      </c>
      <c r="Z331">
        <v>1403.2</v>
      </c>
      <c r="AA331">
        <v>1333.55</v>
      </c>
      <c r="AB331">
        <v>1497.55</v>
      </c>
      <c r="AC331" s="1">
        <f>(Table2[[#This Row],[Close Price]]/Table2[[#This Row],[Day Low]])-1</f>
        <v>2.9273875004614425E-2</v>
      </c>
      <c r="AD331" s="1">
        <f>(Table2[[#This Row],[Day High]]/Table2[[#This Row],[Close Price]])-1</f>
        <v>4.2321210817015675E-3</v>
      </c>
      <c r="AE331" s="1">
        <f>(Table2[[#This Row],[Close Price]]/Table2[[#This Row],[Current Week Low]])-1</f>
        <v>4.540512166772892E-2</v>
      </c>
      <c r="AF331" s="1">
        <f>(Table2[[#This Row],[Current Week High]]/Table2[[#This Row],[Close Price]])-1</f>
        <v>6.5275087870311221E-3</v>
      </c>
      <c r="AG331" s="1">
        <f>(Table2[[#This Row],[Close Price]]/Table2[[#This Row],[Current Month Low]])-1</f>
        <v>4.540512166772892E-2</v>
      </c>
      <c r="AH331" s="1">
        <f>(Table2[[#This Row],[Current Month High]]/Table2[[#This Row],[Close Price]])-1</f>
        <v>7.4205580661358628E-2</v>
      </c>
      <c r="AI331">
        <v>8.0230973387848792</v>
      </c>
      <c r="AJ331">
        <v>38.986092418124699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0.04</v>
      </c>
      <c r="AM331" t="s">
        <v>3156</v>
      </c>
      <c r="AN331">
        <v>-3.35</v>
      </c>
      <c r="AO331" t="s">
        <v>3155</v>
      </c>
      <c r="AP331">
        <v>5.8753228752732999E-2</v>
      </c>
      <c r="AQ331">
        <f>(Table2[[#This Row],[Sharpe Ratio]]-AVERAGE(Table2[Sharpe Ratio]))/_xlfn.STDEV.P(Table2[Sharpe Ratio])</f>
        <v>-1.1351492459452222E-2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0.3777730694252332</v>
      </c>
      <c r="AS331">
        <f>_xlfn.RANK.AVG(Table2[[#This Row],[1Y Return vs Nifty Z-Score]],Table2[1Y Return vs Nifty Z-Score])</f>
        <v>564</v>
      </c>
      <c r="AT331">
        <f>_xlfn.RANK.AVG(Table2[[#This Row],[6M Return vs Nifty Z-Score]],Table2[6M Return vs Nifty Z-Score])</f>
        <v>124</v>
      </c>
      <c r="AU331">
        <f>_xlfn.RANK.AVG(Table2[[#This Row],[Sharpe Ratio Z-Score]],Table2[Sharpe Ratio Z-Score])</f>
        <v>344</v>
      </c>
      <c r="AV331">
        <f>(Table2[[#This Row],[Rank 1Y]]+Table2[[#This Row],[Rank 6M]]+Table2[[#This Row],[Rank Sharpe]])/3</f>
        <v>344</v>
      </c>
    </row>
    <row r="332" spans="1:48" x14ac:dyDescent="0.3">
      <c r="A332" t="s">
        <v>873</v>
      </c>
      <c r="B332" t="s">
        <v>874</v>
      </c>
      <c r="C332" t="s">
        <v>3116</v>
      </c>
      <c r="D332" t="s">
        <v>192</v>
      </c>
      <c r="E332">
        <v>17272.755047204999</v>
      </c>
      <c r="F332">
        <v>710.55</v>
      </c>
      <c r="G332">
        <v>3.6674872932745601</v>
      </c>
      <c r="H332">
        <f>(Table2[[#This Row],[1Y Return vs Nifty]]-AVERAGE(Table2[1Y Return vs Nifty]))/_xlfn.STDEV.P(Table2[1Y Return vs Nifty])</f>
        <v>-0.35161672243224878</v>
      </c>
      <c r="I332">
        <v>-7.7367425449168996</v>
      </c>
      <c r="J332">
        <f>(Table2[[#This Row],[1M Return vs Nifty]]-AVERAGE(Table2[1M Return vs Nifty]))/_xlfn.STDEV.P(Table2[1M Return vs Nifty])</f>
        <v>-0.74452076408691004</v>
      </c>
      <c r="K332">
        <v>8.8239703930407902</v>
      </c>
      <c r="L332">
        <f>(Table2[[#This Row],[6M Return vs Nifty]]-AVERAGE(Table2[6M Return vs Nifty]))/_xlfn.STDEV.P(Table2[6M Return vs Nifty])</f>
        <v>0.203692484024629</v>
      </c>
      <c r="M332">
        <v>-5.5371202250116198</v>
      </c>
      <c r="N332">
        <f>(Table2[[#This Row],[1W Return vs Nifty]]-AVERAGE(Table2[1W Return vs Nifty]))/_xlfn.STDEV.P(Table2[1W Return vs Nifty])</f>
        <v>-0.16953131323448067</v>
      </c>
      <c r="O332">
        <v>722.2</v>
      </c>
      <c r="P332">
        <v>708.84452778796299</v>
      </c>
      <c r="Q332">
        <v>641.30692673369401</v>
      </c>
      <c r="R332">
        <v>45.444238821291698</v>
      </c>
      <c r="S332" s="1">
        <f>(Table2[[#This Row],[Close Price]]-Table2[[#This Row],[20D EMA]])/Table2[[#This Row],[20D EMA]]</f>
        <v>-1.6131265577402507E-2</v>
      </c>
      <c r="T332" s="1">
        <f>(Table2[[#This Row],[Close Price]]-Table2[[#This Row],[50D EMA]])/Table2[[#This Row],[50D EMA]]</f>
        <v>2.4059891064675395E-3</v>
      </c>
      <c r="U332" s="1">
        <f>(Table2[[#This Row],[Close Price]]-Table2[[#This Row],[200D EMA]])/Table2[[#This Row],[200D EMA]]</f>
        <v>0.10797181564679946</v>
      </c>
      <c r="V332">
        <v>0.44736072064931698</v>
      </c>
      <c r="W332">
        <v>683.1</v>
      </c>
      <c r="X332">
        <v>719</v>
      </c>
      <c r="Y332">
        <v>663.7</v>
      </c>
      <c r="Z332">
        <v>744.75</v>
      </c>
      <c r="AA332">
        <v>663.7</v>
      </c>
      <c r="AB332">
        <v>808.8</v>
      </c>
      <c r="AC332" s="1">
        <f>(Table2[[#This Row],[Close Price]]/Table2[[#This Row],[Day Low]])-1</f>
        <v>4.0184453227931405E-2</v>
      </c>
      <c r="AD332" s="1">
        <f>(Table2[[#This Row],[Day High]]/Table2[[#This Row],[Close Price]])-1</f>
        <v>1.1892196186053194E-2</v>
      </c>
      <c r="AE332" s="1">
        <f>(Table2[[#This Row],[Close Price]]/Table2[[#This Row],[Current Week Low]])-1</f>
        <v>7.0589121591080106E-2</v>
      </c>
      <c r="AF332" s="1">
        <f>(Table2[[#This Row],[Current Week High]]/Table2[[#This Row],[Close Price]])-1</f>
        <v>4.8131728942368612E-2</v>
      </c>
      <c r="AG332" s="1">
        <f>(Table2[[#This Row],[Close Price]]/Table2[[#This Row],[Current Month Low]])-1</f>
        <v>7.0589121591080106E-2</v>
      </c>
      <c r="AH332" s="1">
        <f>(Table2[[#This Row],[Current Month High]]/Table2[[#This Row],[Close Price]])-1</f>
        <v>0.13827316867215544</v>
      </c>
      <c r="AI332">
        <v>17.3668285131236</v>
      </c>
      <c r="AJ332">
        <v>41.670820456584501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0.15</v>
      </c>
      <c r="AM332" t="s">
        <v>3156</v>
      </c>
      <c r="AN332">
        <v>-5.18</v>
      </c>
      <c r="AO332" t="s">
        <v>3155</v>
      </c>
      <c r="AP332">
        <v>5.1530892226493999E-2</v>
      </c>
      <c r="AQ332">
        <f>(Table2[[#This Row],[Sharpe Ratio]]-AVERAGE(Table2[Sharpe Ratio]))/_xlfn.STDEV.P(Table2[Sharpe Ratio])</f>
        <v>-9.649305598444248E-2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-1.1584693717134529</v>
      </c>
      <c r="AS332">
        <f>_xlfn.RANK.AVG(Table2[[#This Row],[1Y Return vs Nifty Z-Score]],Table2[1Y Return vs Nifty Z-Score])</f>
        <v>417</v>
      </c>
      <c r="AT332">
        <f>_xlfn.RANK.AVG(Table2[[#This Row],[6M Return vs Nifty Z-Score]],Table2[6M Return vs Nifty Z-Score])</f>
        <v>255</v>
      </c>
      <c r="AU332">
        <f>_xlfn.RANK.AVG(Table2[[#This Row],[Sharpe Ratio Z-Score]],Table2[Sharpe Ratio Z-Score])</f>
        <v>360</v>
      </c>
      <c r="AV332">
        <f>(Table2[[#This Row],[Rank 1Y]]+Table2[[#This Row],[Rank 6M]]+Table2[[#This Row],[Rank Sharpe]])/3</f>
        <v>344</v>
      </c>
    </row>
    <row r="333" spans="1:48" x14ac:dyDescent="0.3">
      <c r="A333" t="s">
        <v>288</v>
      </c>
      <c r="B333" t="s">
        <v>289</v>
      </c>
      <c r="C333" t="s">
        <v>3111</v>
      </c>
      <c r="D333" t="s">
        <v>290</v>
      </c>
      <c r="E333">
        <v>92391.997218599994</v>
      </c>
      <c r="F333">
        <v>350.25</v>
      </c>
      <c r="G333">
        <v>74.462885461659695</v>
      </c>
      <c r="H333">
        <f>(Table2[[#This Row],[1Y Return vs Nifty]]-AVERAGE(Table2[1Y Return vs Nifty]))/_xlfn.STDEV.P(Table2[1Y Return vs Nifty])</f>
        <v>0.85859139635519355</v>
      </c>
      <c r="I333">
        <v>-5.3830253060809801</v>
      </c>
      <c r="J333">
        <f>(Table2[[#This Row],[1M Return vs Nifty]]-AVERAGE(Table2[1M Return vs Nifty]))/_xlfn.STDEV.P(Table2[1M Return vs Nifty])</f>
        <v>-0.47374416474268549</v>
      </c>
      <c r="K333">
        <v>-8.3687950276565406</v>
      </c>
      <c r="L333">
        <f>(Table2[[#This Row],[6M Return vs Nifty]]-AVERAGE(Table2[6M Return vs Nifty]))/_xlfn.STDEV.P(Table2[6M Return vs Nifty])</f>
        <v>-0.40351101197451766</v>
      </c>
      <c r="M333">
        <v>-6.6663999047831703</v>
      </c>
      <c r="N333">
        <f>(Table2[[#This Row],[1W Return vs Nifty]]-AVERAGE(Table2[1W Return vs Nifty]))/_xlfn.STDEV.P(Table2[1W Return vs Nifty])</f>
        <v>-0.39599353630220119</v>
      </c>
      <c r="O333">
        <v>379.68</v>
      </c>
      <c r="P333">
        <v>392.80031575683199</v>
      </c>
      <c r="Q333">
        <v>344.21800143381</v>
      </c>
      <c r="R333">
        <v>18.959698804798801</v>
      </c>
      <c r="S333" s="1">
        <f>(Table2[[#This Row],[Close Price]]-Table2[[#This Row],[20D EMA]])/Table2[[#This Row],[20D EMA]]</f>
        <v>-7.7512642225031625E-2</v>
      </c>
      <c r="T333" s="1">
        <f>(Table2[[#This Row],[Close Price]]-Table2[[#This Row],[50D EMA]])/Table2[[#This Row],[50D EMA]]</f>
        <v>-0.10832556403333775</v>
      </c>
      <c r="U333" s="1">
        <f>(Table2[[#This Row],[Close Price]]-Table2[[#This Row],[200D EMA]])/Table2[[#This Row],[200D EMA]]</f>
        <v>1.7523774297289029E-2</v>
      </c>
      <c r="V333">
        <v>0.47105574319770099</v>
      </c>
      <c r="W333">
        <v>349.05</v>
      </c>
      <c r="X333">
        <v>359.45</v>
      </c>
      <c r="Y333">
        <v>349.05</v>
      </c>
      <c r="Z333">
        <v>386.5</v>
      </c>
      <c r="AA333">
        <v>349.05</v>
      </c>
      <c r="AB333">
        <v>395.6</v>
      </c>
      <c r="AC333" s="1">
        <f>(Table2[[#This Row],[Close Price]]/Table2[[#This Row],[Day Low]])-1</f>
        <v>3.4379028792437261E-3</v>
      </c>
      <c r="AD333" s="1">
        <f>(Table2[[#This Row],[Day High]]/Table2[[#This Row],[Close Price]])-1</f>
        <v>2.6266952177016467E-2</v>
      </c>
      <c r="AE333" s="1">
        <f>(Table2[[#This Row],[Close Price]]/Table2[[#This Row],[Current Week Low]])-1</f>
        <v>3.4379028792437261E-3</v>
      </c>
      <c r="AF333" s="1">
        <f>(Table2[[#This Row],[Current Week High]]/Table2[[#This Row],[Close Price]])-1</f>
        <v>0.10349750178443973</v>
      </c>
      <c r="AG333" s="1">
        <f>(Table2[[#This Row],[Close Price]]/Table2[[#This Row],[Current Month Low]])-1</f>
        <v>3.4379028792437261E-3</v>
      </c>
      <c r="AH333" s="1">
        <f>(Table2[[#This Row],[Current Month High]]/Table2[[#This Row],[Close Price]])-1</f>
        <v>0.12947894361170609</v>
      </c>
      <c r="AI333">
        <v>31.4346895074946</v>
      </c>
      <c r="AJ333">
        <v>110.107978404319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-0.2</v>
      </c>
      <c r="AM333" t="s">
        <v>3155</v>
      </c>
      <c r="AN333">
        <v>-5.34</v>
      </c>
      <c r="AO333" t="s">
        <v>3155</v>
      </c>
      <c r="AP333">
        <v>1.8607673760215999E-2</v>
      </c>
      <c r="AQ333">
        <f>(Table2[[#This Row],[Sharpe Ratio]]-AVERAGE(Table2[Sharpe Ratio]))/_xlfn.STDEV.P(Table2[Sharpe Ratio])</f>
        <v>-0.48461320052628937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111</v>
      </c>
      <c r="AT333">
        <f>_xlfn.RANK.AVG(Table2[[#This Row],[6M Return vs Nifty Z-Score]],Table2[6M Return vs Nifty Z-Score])</f>
        <v>458</v>
      </c>
      <c r="AU333">
        <f>_xlfn.RANK.AVG(Table2[[#This Row],[Sharpe Ratio Z-Score]],Table2[Sharpe Ratio Z-Score])</f>
        <v>465</v>
      </c>
      <c r="AV333">
        <f>(Table2[[#This Row],[Rank 1Y]]+Table2[[#This Row],[Rank 6M]]+Table2[[#This Row],[Rank Sharpe]])/3</f>
        <v>344.66666666666669</v>
      </c>
    </row>
    <row r="334" spans="1:48" x14ac:dyDescent="0.3">
      <c r="A334" t="s">
        <v>349</v>
      </c>
      <c r="B334" t="s">
        <v>350</v>
      </c>
      <c r="C334" t="s">
        <v>3124</v>
      </c>
      <c r="D334" t="s">
        <v>277</v>
      </c>
      <c r="E334">
        <v>67830.380341935001</v>
      </c>
      <c r="F334">
        <v>7953.45</v>
      </c>
      <c r="G334">
        <v>4.3515589353867901</v>
      </c>
      <c r="H334">
        <f>(Table2[[#This Row],[1Y Return vs Nifty]]-AVERAGE(Table2[1Y Return vs Nifty]))/_xlfn.STDEV.P(Table2[1Y Return vs Nifty])</f>
        <v>-0.33992289661114933</v>
      </c>
      <c r="I334">
        <v>-0.944979001065261</v>
      </c>
      <c r="J334">
        <f>(Table2[[#This Row],[1M Return vs Nifty]]-AVERAGE(Table2[1M Return vs Nifty]))/_xlfn.STDEV.P(Table2[1M Return vs Nifty])</f>
        <v>3.6818049943175835E-2</v>
      </c>
      <c r="K334">
        <v>-12.4520608713733</v>
      </c>
      <c r="L334">
        <f>(Table2[[#This Row],[6M Return vs Nifty]]-AVERAGE(Table2[6M Return vs Nifty]))/_xlfn.STDEV.P(Table2[6M Return vs Nifty])</f>
        <v>-0.54772127918458235</v>
      </c>
      <c r="M334">
        <v>-4.3644640108861301</v>
      </c>
      <c r="N334">
        <f>(Table2[[#This Row],[1W Return vs Nifty]]-AVERAGE(Table2[1W Return vs Nifty]))/_xlfn.STDEV.P(Table2[1W Return vs Nifty])</f>
        <v>6.5629504676240666E-2</v>
      </c>
      <c r="O334">
        <v>8157.27</v>
      </c>
      <c r="P334">
        <v>8072.9473492712405</v>
      </c>
      <c r="Q334">
        <v>7457.13596488856</v>
      </c>
      <c r="R334">
        <v>35.919561760964598</v>
      </c>
      <c r="S334" s="1">
        <f>(Table2[[#This Row],[Close Price]]-Table2[[#This Row],[20D EMA]])/Table2[[#This Row],[20D EMA]]</f>
        <v>-2.4986300563791638E-2</v>
      </c>
      <c r="T334" s="1">
        <f>(Table2[[#This Row],[Close Price]]-Table2[[#This Row],[50D EMA]])/Table2[[#This Row],[50D EMA]]</f>
        <v>-1.4802196038356162E-2</v>
      </c>
      <c r="U334" s="1">
        <f>(Table2[[#This Row],[Close Price]]-Table2[[#This Row],[200D EMA]])/Table2[[#This Row],[200D EMA]]</f>
        <v>6.6555583463718801E-2</v>
      </c>
      <c r="V334">
        <v>0.51510444125673605</v>
      </c>
      <c r="W334">
        <v>7925.2</v>
      </c>
      <c r="X334">
        <v>8080</v>
      </c>
      <c r="Y334">
        <v>7740</v>
      </c>
      <c r="Z334">
        <v>8470</v>
      </c>
      <c r="AA334">
        <v>7740</v>
      </c>
      <c r="AB334">
        <v>8560</v>
      </c>
      <c r="AC334" s="1">
        <f>(Table2[[#This Row],[Close Price]]/Table2[[#This Row],[Day Low]])-1</f>
        <v>3.5645788118912058E-3</v>
      </c>
      <c r="AD334" s="1">
        <f>(Table2[[#This Row],[Day High]]/Table2[[#This Row],[Close Price]])-1</f>
        <v>1.5911334075149774E-2</v>
      </c>
      <c r="AE334" s="1">
        <f>(Table2[[#This Row],[Close Price]]/Table2[[#This Row],[Current Week Low]])-1</f>
        <v>2.7577519379844873E-2</v>
      </c>
      <c r="AF334" s="1">
        <f>(Table2[[#This Row],[Current Week High]]/Table2[[#This Row],[Close Price]])-1</f>
        <v>6.4946658368381094E-2</v>
      </c>
      <c r="AG334" s="1">
        <f>(Table2[[#This Row],[Close Price]]/Table2[[#This Row],[Current Month Low]])-1</f>
        <v>2.7577519379844873E-2</v>
      </c>
      <c r="AH334" s="1">
        <f>(Table2[[#This Row],[Current Month High]]/Table2[[#This Row],[Close Price]])-1</f>
        <v>7.6262502436049706E-2</v>
      </c>
      <c r="AI334">
        <v>24.9149740049915</v>
      </c>
      <c r="AJ334">
        <v>49.360563380281697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0.08</v>
      </c>
      <c r="AM334" t="s">
        <v>3156</v>
      </c>
      <c r="AN334">
        <v>-2.41</v>
      </c>
      <c r="AO334" t="s">
        <v>3155</v>
      </c>
      <c r="AP334">
        <v>0.14272322143754301</v>
      </c>
      <c r="AQ334">
        <f>(Table2[[#This Row],[Sharpe Ratio]]-AVERAGE(Table2[Sharpe Ratio]))/_xlfn.STDEV.P(Table2[Sharpe Ratio])</f>
        <v>0.97854096691196191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0.19334434573564679</v>
      </c>
      <c r="AS334">
        <f>_xlfn.RANK.AVG(Table2[[#This Row],[1Y Return vs Nifty Z-Score]],Table2[1Y Return vs Nifty Z-Score])</f>
        <v>415</v>
      </c>
      <c r="AT334">
        <f>_xlfn.RANK.AVG(Table2[[#This Row],[6M Return vs Nifty Z-Score]],Table2[6M Return vs Nifty Z-Score])</f>
        <v>506</v>
      </c>
      <c r="AU334">
        <f>_xlfn.RANK.AVG(Table2[[#This Row],[Sharpe Ratio Z-Score]],Table2[Sharpe Ratio Z-Score])</f>
        <v>115</v>
      </c>
      <c r="AV334">
        <f>(Table2[[#This Row],[Rank 1Y]]+Table2[[#This Row],[Rank 6M]]+Table2[[#This Row],[Rank Sharpe]])/3</f>
        <v>345.33333333333331</v>
      </c>
    </row>
    <row r="335" spans="1:48" x14ac:dyDescent="0.3">
      <c r="A335" t="s">
        <v>335</v>
      </c>
      <c r="B335" t="s">
        <v>336</v>
      </c>
      <c r="C335" t="s">
        <v>3110</v>
      </c>
      <c r="D335" t="s">
        <v>54</v>
      </c>
      <c r="E335">
        <v>77488.552921365001</v>
      </c>
      <c r="F335">
        <v>1930.15</v>
      </c>
      <c r="G335">
        <v>24.175014362307099</v>
      </c>
      <c r="H335">
        <f>(Table2[[#This Row],[1Y Return vs Nifty]]-AVERAGE(Table2[1Y Return vs Nifty]))/_xlfn.STDEV.P(Table2[1Y Return vs Nifty])</f>
        <v>-1.0519061123162859E-3</v>
      </c>
      <c r="I335">
        <v>1.29669279349739</v>
      </c>
      <c r="J335">
        <f>(Table2[[#This Row],[1M Return vs Nifty]]-AVERAGE(Table2[1M Return vs Nifty]))/_xlfn.STDEV.P(Table2[1M Return vs Nifty])</f>
        <v>0.29470470487447953</v>
      </c>
      <c r="K335">
        <v>8.5701030197744004</v>
      </c>
      <c r="L335">
        <f>(Table2[[#This Row],[6M Return vs Nifty]]-AVERAGE(Table2[6M Return vs Nifty]))/_xlfn.STDEV.P(Table2[6M Return vs Nifty])</f>
        <v>0.19472655255313334</v>
      </c>
      <c r="M335">
        <v>-0.76645052160209104</v>
      </c>
      <c r="N335">
        <f>(Table2[[#This Row],[1W Return vs Nifty]]-AVERAGE(Table2[1W Return vs Nifty]))/_xlfn.STDEV.P(Table2[1W Return vs Nifty])</f>
        <v>0.78716390222755739</v>
      </c>
      <c r="O335">
        <v>1949.57</v>
      </c>
      <c r="P335">
        <v>1936.03734521672</v>
      </c>
      <c r="Q335">
        <v>1730.79973865393</v>
      </c>
      <c r="R335">
        <v>43.1530348954497</v>
      </c>
      <c r="S335" s="1">
        <f>(Table2[[#This Row],[Close Price]]-Table2[[#This Row],[20D EMA]])/Table2[[#This Row],[20D EMA]]</f>
        <v>-9.9611709248705327E-3</v>
      </c>
      <c r="T335" s="1">
        <f>(Table2[[#This Row],[Close Price]]-Table2[[#This Row],[50D EMA]])/Table2[[#This Row],[50D EMA]]</f>
        <v>-3.0409254404443944E-3</v>
      </c>
      <c r="U335" s="1">
        <f>(Table2[[#This Row],[Close Price]]-Table2[[#This Row],[200D EMA]])/Table2[[#This Row],[200D EMA]]</f>
        <v>0.11517812078080614</v>
      </c>
      <c r="V335">
        <v>0.55628863437306597</v>
      </c>
      <c r="W335">
        <v>1919.1</v>
      </c>
      <c r="X335">
        <v>1951.95</v>
      </c>
      <c r="Y335">
        <v>1890.05</v>
      </c>
      <c r="Z335">
        <v>1988.45</v>
      </c>
      <c r="AA335">
        <v>1868.05</v>
      </c>
      <c r="AB335">
        <v>2009.45</v>
      </c>
      <c r="AC335" s="1">
        <f>(Table2[[#This Row],[Close Price]]/Table2[[#This Row],[Day Low]])-1</f>
        <v>5.7579073524047786E-3</v>
      </c>
      <c r="AD335" s="1">
        <f>(Table2[[#This Row],[Day High]]/Table2[[#This Row],[Close Price]])-1</f>
        <v>1.1294458979872024E-2</v>
      </c>
      <c r="AE335" s="1">
        <f>(Table2[[#This Row],[Close Price]]/Table2[[#This Row],[Current Week Low]])-1</f>
        <v>2.1216369937303359E-2</v>
      </c>
      <c r="AF335" s="1">
        <f>(Table2[[#This Row],[Current Week High]]/Table2[[#This Row],[Close Price]])-1</f>
        <v>3.0204906354428296E-2</v>
      </c>
      <c r="AG335" s="1">
        <f>(Table2[[#This Row],[Close Price]]/Table2[[#This Row],[Current Month Low]])-1</f>
        <v>3.3243221541179313E-2</v>
      </c>
      <c r="AH335" s="1">
        <f>(Table2[[#This Row],[Current Month High]]/Table2[[#This Row],[Close Price]])-1</f>
        <v>4.1084889775406142E-2</v>
      </c>
      <c r="AI335">
        <v>7.6988835064632104</v>
      </c>
      <c r="AJ335">
        <v>58.7294407894736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0.02</v>
      </c>
      <c r="AM335" t="s">
        <v>3156</v>
      </c>
      <c r="AN335">
        <v>2.4500000000000002</v>
      </c>
      <c r="AO335" t="s">
        <v>3156</v>
      </c>
      <c r="AP335">
        <v>9.0552478895540005E-3</v>
      </c>
      <c r="AQ335">
        <f>(Table2[[#This Row],[Sharpe Ratio]]-AVERAGE(Table2[Sharpe Ratio]))/_xlfn.STDEV.P(Table2[Sharpe Ratio])</f>
        <v>-0.59722336084351502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0.6783198926993389</v>
      </c>
      <c r="AS335">
        <f>_xlfn.RANK.AVG(Table2[[#This Row],[1Y Return vs Nifty Z-Score]],Table2[1Y Return vs Nifty Z-Score])</f>
        <v>296</v>
      </c>
      <c r="AT335">
        <f>_xlfn.RANK.AVG(Table2[[#This Row],[6M Return vs Nifty Z-Score]],Table2[6M Return vs Nifty Z-Score])</f>
        <v>259</v>
      </c>
      <c r="AU335">
        <f>_xlfn.RANK.AVG(Table2[[#This Row],[Sharpe Ratio Z-Score]],Table2[Sharpe Ratio Z-Score])</f>
        <v>486</v>
      </c>
      <c r="AV335">
        <f>(Table2[[#This Row],[Rank 1Y]]+Table2[[#This Row],[Rank 6M]]+Table2[[#This Row],[Rank Sharpe]])/3</f>
        <v>347</v>
      </c>
    </row>
    <row r="336" spans="1:48" x14ac:dyDescent="0.3">
      <c r="A336" t="s">
        <v>727</v>
      </c>
      <c r="B336" t="s">
        <v>728</v>
      </c>
      <c r="C336" t="s">
        <v>3122</v>
      </c>
      <c r="D336" t="s">
        <v>269</v>
      </c>
      <c r="E336">
        <v>23041.5432857899</v>
      </c>
      <c r="F336">
        <v>368.45</v>
      </c>
      <c r="G336">
        <v>45.792538270101097</v>
      </c>
      <c r="H336">
        <f>(Table2[[#This Row],[1Y Return vs Nifty]]-AVERAGE(Table2[1Y Return vs Nifty]))/_xlfn.STDEV.P(Table2[1Y Return vs Nifty])</f>
        <v>0.36848769134949838</v>
      </c>
      <c r="I336">
        <v>5.6213916877214798</v>
      </c>
      <c r="J336">
        <f>(Table2[[#This Row],[1M Return vs Nifty]]-AVERAGE(Table2[1M Return vs Nifty]))/_xlfn.STDEV.P(Table2[1M Return vs Nifty])</f>
        <v>0.79222719417097787</v>
      </c>
      <c r="K336">
        <v>-27.8827741688205</v>
      </c>
      <c r="L336">
        <f>(Table2[[#This Row],[6M Return vs Nifty]]-AVERAGE(Table2[6M Return vs Nifty]))/_xlfn.STDEV.P(Table2[6M Return vs Nifty])</f>
        <v>-1.0926937039633784</v>
      </c>
      <c r="M336">
        <v>-10.767724418478799</v>
      </c>
      <c r="N336">
        <f>(Table2[[#This Row],[1W Return vs Nifty]]-AVERAGE(Table2[1W Return vs Nifty]))/_xlfn.STDEV.P(Table2[1W Return vs Nifty])</f>
        <v>-1.2184603561085596</v>
      </c>
      <c r="O336">
        <v>393.52</v>
      </c>
      <c r="P336">
        <v>394.21774334063599</v>
      </c>
      <c r="Q336">
        <v>381.57197423110301</v>
      </c>
      <c r="R336">
        <v>24.061917556355599</v>
      </c>
      <c r="S336" s="1">
        <f>(Table2[[#This Row],[Close Price]]-Table2[[#This Row],[20D EMA]])/Table2[[#This Row],[20D EMA]]</f>
        <v>-6.3707054279325048E-2</v>
      </c>
      <c r="T336" s="1">
        <f>(Table2[[#This Row],[Close Price]]-Table2[[#This Row],[50D EMA]])/Table2[[#This Row],[50D EMA]]</f>
        <v>-6.5364240387248598E-2</v>
      </c>
      <c r="U336" s="1">
        <f>(Table2[[#This Row],[Close Price]]-Table2[[#This Row],[200D EMA]])/Table2[[#This Row],[200D EMA]]</f>
        <v>-3.4389250566802802E-2</v>
      </c>
      <c r="V336">
        <v>1.06292808774641</v>
      </c>
      <c r="W336">
        <v>366.25</v>
      </c>
      <c r="X336">
        <v>379.7</v>
      </c>
      <c r="Y336">
        <v>366.25</v>
      </c>
      <c r="Z336">
        <v>403.65</v>
      </c>
      <c r="AA336">
        <v>366.25</v>
      </c>
      <c r="AB336">
        <v>441.6</v>
      </c>
      <c r="AC336" s="1">
        <f>(Table2[[#This Row],[Close Price]]/Table2[[#This Row],[Day Low]])-1</f>
        <v>6.0068259385666067E-3</v>
      </c>
      <c r="AD336" s="1">
        <f>(Table2[[#This Row],[Day High]]/Table2[[#This Row],[Close Price]])-1</f>
        <v>3.0533315239516856E-2</v>
      </c>
      <c r="AE336" s="1">
        <f>(Table2[[#This Row],[Close Price]]/Table2[[#This Row],[Current Week Low]])-1</f>
        <v>6.0068259385666067E-3</v>
      </c>
      <c r="AF336" s="1">
        <f>(Table2[[#This Row],[Current Week High]]/Table2[[#This Row],[Close Price]])-1</f>
        <v>9.5535350793866103E-2</v>
      </c>
      <c r="AG336" s="1">
        <f>(Table2[[#This Row],[Close Price]]/Table2[[#This Row],[Current Month Low]])-1</f>
        <v>6.0068259385666067E-3</v>
      </c>
      <c r="AH336" s="1">
        <f>(Table2[[#This Row],[Current Month High]]/Table2[[#This Row],[Close Price]])-1</f>
        <v>0.19853440086850327</v>
      </c>
      <c r="AI336">
        <v>36.300719229203402</v>
      </c>
      <c r="AJ336">
        <v>79.250790561906996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-0.12</v>
      </c>
      <c r="AM336" t="s">
        <v>3155</v>
      </c>
      <c r="AN336">
        <v>-5.86</v>
      </c>
      <c r="AO336" t="s">
        <v>3155</v>
      </c>
      <c r="AP336">
        <v>0.11225752502116899</v>
      </c>
      <c r="AQ336">
        <f>(Table2[[#This Row],[Sharpe Ratio]]-AVERAGE(Table2[Sharpe Ratio]))/_xlfn.STDEV.P(Table2[Sharpe Ratio])</f>
        <v>0.61939167812653095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198</v>
      </c>
      <c r="AT336">
        <f>_xlfn.RANK.AVG(Table2[[#This Row],[6M Return vs Nifty Z-Score]],Table2[6M Return vs Nifty Z-Score])</f>
        <v>662</v>
      </c>
      <c r="AU336">
        <f>_xlfn.RANK.AVG(Table2[[#This Row],[Sharpe Ratio Z-Score]],Table2[Sharpe Ratio Z-Score])</f>
        <v>183</v>
      </c>
      <c r="AV336">
        <f>(Table2[[#This Row],[Rank 1Y]]+Table2[[#This Row],[Rank 6M]]+Table2[[#This Row],[Rank Sharpe]])/3</f>
        <v>347.66666666666669</v>
      </c>
    </row>
    <row r="337" spans="1:48" x14ac:dyDescent="0.3">
      <c r="A337" t="s">
        <v>1558</v>
      </c>
      <c r="B337" t="s">
        <v>1559</v>
      </c>
      <c r="C337" t="s">
        <v>3114</v>
      </c>
      <c r="D337" t="s">
        <v>249</v>
      </c>
      <c r="E337">
        <v>5999.2049883199998</v>
      </c>
      <c r="F337">
        <v>430.4</v>
      </c>
      <c r="G337">
        <v>-7.4160381288655897</v>
      </c>
      <c r="H337">
        <f>(Table2[[#This Row],[1Y Return vs Nifty]]-AVERAGE(Table2[1Y Return vs Nifty]))/_xlfn.STDEV.P(Table2[1Y Return vs Nifty])</f>
        <v>-0.54108345046388784</v>
      </c>
      <c r="I337">
        <v>9.7792424887500093</v>
      </c>
      <c r="J337">
        <f>(Table2[[#This Row],[1M Return vs Nifty]]-AVERAGE(Table2[1M Return vs Nifty]))/_xlfn.STDEV.P(Table2[1M Return vs Nifty])</f>
        <v>1.2705551266459838</v>
      </c>
      <c r="K337">
        <v>9.4576137076622206</v>
      </c>
      <c r="L337">
        <f>(Table2[[#This Row],[6M Return vs Nifty]]-AVERAGE(Table2[6M Return vs Nifty]))/_xlfn.STDEV.P(Table2[6M Return vs Nifty])</f>
        <v>0.22607110819822715</v>
      </c>
      <c r="M337">
        <v>-1.80073611135414</v>
      </c>
      <c r="N337">
        <f>(Table2[[#This Row],[1W Return vs Nifty]]-AVERAGE(Table2[1W Return vs Nifty]))/_xlfn.STDEV.P(Table2[1W Return vs Nifty])</f>
        <v>0.57975149754359045</v>
      </c>
      <c r="O337">
        <v>429.19</v>
      </c>
      <c r="P337">
        <v>413.75215990521701</v>
      </c>
      <c r="Q337">
        <v>379.26477409098698</v>
      </c>
      <c r="R337">
        <v>49.378534041286898</v>
      </c>
      <c r="S337" s="1">
        <f>(Table2[[#This Row],[Close Price]]-Table2[[#This Row],[20D EMA]])/Table2[[#This Row],[20D EMA]]</f>
        <v>2.8192641953446716E-3</v>
      </c>
      <c r="T337" s="1">
        <f>(Table2[[#This Row],[Close Price]]-Table2[[#This Row],[50D EMA]])/Table2[[#This Row],[50D EMA]]</f>
        <v>4.02362614822281E-2</v>
      </c>
      <c r="U337" s="1">
        <f>(Table2[[#This Row],[Close Price]]-Table2[[#This Row],[200D EMA]])/Table2[[#This Row],[200D EMA]]</f>
        <v>0.13482724840864202</v>
      </c>
      <c r="V337">
        <v>0.50406566002288</v>
      </c>
      <c r="W337">
        <v>421</v>
      </c>
      <c r="X337">
        <v>434</v>
      </c>
      <c r="Y337">
        <v>404.8</v>
      </c>
      <c r="Z337">
        <v>445.6</v>
      </c>
      <c r="AA337">
        <v>404.7</v>
      </c>
      <c r="AB337">
        <v>461.7</v>
      </c>
      <c r="AC337" s="1">
        <f>(Table2[[#This Row],[Close Price]]/Table2[[#This Row],[Day Low]])-1</f>
        <v>2.232779097387172E-2</v>
      </c>
      <c r="AD337" s="1">
        <f>(Table2[[#This Row],[Day High]]/Table2[[#This Row],[Close Price]])-1</f>
        <v>8.3643122676579917E-3</v>
      </c>
      <c r="AE337" s="1">
        <f>(Table2[[#This Row],[Close Price]]/Table2[[#This Row],[Current Week Low]])-1</f>
        <v>6.3241106719367446E-2</v>
      </c>
      <c r="AF337" s="1">
        <f>(Table2[[#This Row],[Current Week High]]/Table2[[#This Row],[Close Price]])-1</f>
        <v>3.5315985130111693E-2</v>
      </c>
      <c r="AG337" s="1">
        <f>(Table2[[#This Row],[Close Price]]/Table2[[#This Row],[Current Month Low]])-1</f>
        <v>6.3503829997529015E-2</v>
      </c>
      <c r="AH337" s="1">
        <f>(Table2[[#This Row],[Current Month High]]/Table2[[#This Row],[Close Price]])-1</f>
        <v>7.2723048327137496E-2</v>
      </c>
      <c r="AI337">
        <v>7.2723048327137496</v>
      </c>
      <c r="AJ337">
        <v>37.070063694267503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0.16</v>
      </c>
      <c r="AM337" t="s">
        <v>3156</v>
      </c>
      <c r="AN337">
        <v>-3.65</v>
      </c>
      <c r="AO337" t="s">
        <v>3155</v>
      </c>
      <c r="AP337">
        <v>7.4016238917865004E-2</v>
      </c>
      <c r="AQ337">
        <f>(Table2[[#This Row],[Sharpe Ratio]]-AVERAGE(Table2[Sharpe Ratio]))/_xlfn.STDEV.P(Table2[Sharpe Ratio])</f>
        <v>0.16857872054515785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1.7038730024690714</v>
      </c>
      <c r="AS337">
        <f>_xlfn.RANK.AVG(Table2[[#This Row],[1Y Return vs Nifty Z-Score]],Table2[1Y Return vs Nifty Z-Score])</f>
        <v>500</v>
      </c>
      <c r="AT337">
        <f>_xlfn.RANK.AVG(Table2[[#This Row],[6M Return vs Nifty Z-Score]],Table2[6M Return vs Nifty Z-Score])</f>
        <v>248</v>
      </c>
      <c r="AU337">
        <f>_xlfn.RANK.AVG(Table2[[#This Row],[Sharpe Ratio Z-Score]],Table2[Sharpe Ratio Z-Score])</f>
        <v>295</v>
      </c>
      <c r="AV337">
        <f>(Table2[[#This Row],[Rank 1Y]]+Table2[[#This Row],[Rank 6M]]+Table2[[#This Row],[Rank Sharpe]])/3</f>
        <v>347.66666666666669</v>
      </c>
    </row>
    <row r="338" spans="1:48" x14ac:dyDescent="0.3">
      <c r="A338" t="s">
        <v>649</v>
      </c>
      <c r="B338" t="s">
        <v>650</v>
      </c>
      <c r="C338" t="s">
        <v>3117</v>
      </c>
      <c r="D338" t="s">
        <v>651</v>
      </c>
      <c r="E338">
        <v>28116.2233815</v>
      </c>
      <c r="F338">
        <v>290.75</v>
      </c>
      <c r="G338">
        <v>79.445120443727006</v>
      </c>
      <c r="H338">
        <f>(Table2[[#This Row],[1Y Return vs Nifty]]-AVERAGE(Table2[1Y Return vs Nifty]))/_xlfn.STDEV.P(Table2[1Y Return vs Nifty])</f>
        <v>0.94375994376082506</v>
      </c>
      <c r="I338">
        <v>-6.35884440685677</v>
      </c>
      <c r="J338">
        <f>(Table2[[#This Row],[1M Return vs Nifty]]-AVERAGE(Table2[1M Return vs Nifty]))/_xlfn.STDEV.P(Table2[1M Return vs Nifty])</f>
        <v>-0.58600445383921584</v>
      </c>
      <c r="K338">
        <v>-32.330527967034598</v>
      </c>
      <c r="L338">
        <f>(Table2[[#This Row],[6M Return vs Nifty]]-AVERAGE(Table2[6M Return vs Nifty]))/_xlfn.STDEV.P(Table2[6M Return vs Nifty])</f>
        <v>-1.2497767321752262</v>
      </c>
      <c r="M338">
        <v>-7.7921063565765802</v>
      </c>
      <c r="N338">
        <f>(Table2[[#This Row],[1W Return vs Nifty]]-AVERAGE(Table2[1W Return vs Nifty]))/_xlfn.STDEV.P(Table2[1W Return vs Nifty])</f>
        <v>-0.62173919538143207</v>
      </c>
      <c r="O338">
        <v>314.83999999999997</v>
      </c>
      <c r="P338">
        <v>319.59335294712099</v>
      </c>
      <c r="Q338">
        <v>298.44228716528499</v>
      </c>
      <c r="R338">
        <v>23.262688462424599</v>
      </c>
      <c r="S338" s="1">
        <f>(Table2[[#This Row],[Close Price]]-Table2[[#This Row],[20D EMA]])/Table2[[#This Row],[20D EMA]]</f>
        <v>-7.6515055266166865E-2</v>
      </c>
      <c r="T338" s="1">
        <f>(Table2[[#This Row],[Close Price]]-Table2[[#This Row],[50D EMA]])/Table2[[#This Row],[50D EMA]]</f>
        <v>-9.0250165346503097E-2</v>
      </c>
      <c r="U338" s="1">
        <f>(Table2[[#This Row],[Close Price]]-Table2[[#This Row],[200D EMA]])/Table2[[#This Row],[200D EMA]]</f>
        <v>-2.5774789619625215E-2</v>
      </c>
      <c r="V338">
        <v>0.61600027527562395</v>
      </c>
      <c r="W338">
        <v>286.2</v>
      </c>
      <c r="X338">
        <v>295.5</v>
      </c>
      <c r="Y338">
        <v>285.10000000000002</v>
      </c>
      <c r="Z338">
        <v>325</v>
      </c>
      <c r="AA338">
        <v>285.10000000000002</v>
      </c>
      <c r="AB338">
        <v>353</v>
      </c>
      <c r="AC338" s="1">
        <f>(Table2[[#This Row],[Close Price]]/Table2[[#This Row],[Day Low]])-1</f>
        <v>1.589797344514321E-2</v>
      </c>
      <c r="AD338" s="1">
        <f>(Table2[[#This Row],[Day High]]/Table2[[#This Row],[Close Price]])-1</f>
        <v>1.6337059329320613E-2</v>
      </c>
      <c r="AE338" s="1">
        <f>(Table2[[#This Row],[Close Price]]/Table2[[#This Row],[Current Week Low]])-1</f>
        <v>1.9817607856892128E-2</v>
      </c>
      <c r="AF338" s="1">
        <f>(Table2[[#This Row],[Current Week High]]/Table2[[#This Row],[Close Price]])-1</f>
        <v>0.1177987962166811</v>
      </c>
      <c r="AG338" s="1">
        <f>(Table2[[#This Row],[Close Price]]/Table2[[#This Row],[Current Month Low]])-1</f>
        <v>1.9817607856892128E-2</v>
      </c>
      <c r="AH338" s="1">
        <f>(Table2[[#This Row],[Current Month High]]/Table2[[#This Row],[Close Price]])-1</f>
        <v>0.21410146173688727</v>
      </c>
      <c r="AI338">
        <v>43.009458297506399</v>
      </c>
      <c r="AJ338">
        <v>114.338370807224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-0.02</v>
      </c>
      <c r="AM338" t="s">
        <v>3155</v>
      </c>
      <c r="AN338">
        <v>-7.49</v>
      </c>
      <c r="AO338" t="s">
        <v>3155</v>
      </c>
      <c r="AP338">
        <v>9.0104105055254E-2</v>
      </c>
      <c r="AQ338">
        <f>(Table2[[#This Row],[Sharpe Ratio]]-AVERAGE(Table2[Sharpe Ratio]))/_xlfn.STDEV.P(Table2[Sharpe Ratio])</f>
        <v>0.35823286802799942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106</v>
      </c>
      <c r="AT338">
        <f>_xlfn.RANK.AVG(Table2[[#This Row],[6M Return vs Nifty Z-Score]],Table2[6M Return vs Nifty Z-Score])</f>
        <v>688</v>
      </c>
      <c r="AU338">
        <f>_xlfn.RANK.AVG(Table2[[#This Row],[Sharpe Ratio Z-Score]],Table2[Sharpe Ratio Z-Score])</f>
        <v>250</v>
      </c>
      <c r="AV338">
        <f>(Table2[[#This Row],[Rank 1Y]]+Table2[[#This Row],[Rank 6M]]+Table2[[#This Row],[Rank Sharpe]])/3</f>
        <v>348</v>
      </c>
    </row>
    <row r="339" spans="1:48" x14ac:dyDescent="0.3">
      <c r="A339" t="s">
        <v>1179</v>
      </c>
      <c r="B339" t="s">
        <v>1180</v>
      </c>
      <c r="C339" t="s">
        <v>3120</v>
      </c>
      <c r="D339" t="s">
        <v>447</v>
      </c>
      <c r="E339">
        <v>9970.4278090499993</v>
      </c>
      <c r="F339">
        <v>214.05</v>
      </c>
      <c r="G339">
        <v>31.779587218130899</v>
      </c>
      <c r="H339">
        <f>(Table2[[#This Row],[1Y Return vs Nifty]]-AVERAGE(Table2[1Y Return vs Nifty]))/_xlfn.STDEV.P(Table2[1Y Return vs Nifty])</f>
        <v>0.12894405475704959</v>
      </c>
      <c r="I339">
        <v>-14.081872525155701</v>
      </c>
      <c r="J339">
        <f>(Table2[[#This Row],[1M Return vs Nifty]]-AVERAGE(Table2[1M Return vs Nifty]))/_xlfn.STDEV.P(Table2[1M Return vs Nifty])</f>
        <v>-1.4744779102120231</v>
      </c>
      <c r="K339">
        <v>-12.1684607641917</v>
      </c>
      <c r="L339">
        <f>(Table2[[#This Row],[6M Return vs Nifty]]-AVERAGE(Table2[6M Return vs Nifty]))/_xlfn.STDEV.P(Table2[6M Return vs Nifty])</f>
        <v>-0.53770526533615892</v>
      </c>
      <c r="M339">
        <v>-12.218561874855601</v>
      </c>
      <c r="N339">
        <f>(Table2[[#This Row],[1W Return vs Nifty]]-AVERAGE(Table2[1W Return vs Nifty]))/_xlfn.STDEV.P(Table2[1W Return vs Nifty])</f>
        <v>-1.5094067722766731</v>
      </c>
      <c r="O339">
        <v>237.59</v>
      </c>
      <c r="P339">
        <v>249.66657527783099</v>
      </c>
      <c r="Q339">
        <v>233.490336695986</v>
      </c>
      <c r="R339">
        <v>21.363353382678</v>
      </c>
      <c r="S339" s="1">
        <f>(Table2[[#This Row],[Close Price]]-Table2[[#This Row],[20D EMA]])/Table2[[#This Row],[20D EMA]]</f>
        <v>-9.9078244033839774E-2</v>
      </c>
      <c r="T339" s="1">
        <f>(Table2[[#This Row],[Close Price]]-Table2[[#This Row],[50D EMA]])/Table2[[#This Row],[50D EMA]]</f>
        <v>-0.14265656200953836</v>
      </c>
      <c r="U339" s="1">
        <f>(Table2[[#This Row],[Close Price]]-Table2[[#This Row],[200D EMA]])/Table2[[#This Row],[200D EMA]]</f>
        <v>-8.325970560956493E-2</v>
      </c>
      <c r="V339">
        <v>0.55513279800231696</v>
      </c>
      <c r="W339">
        <v>213.2</v>
      </c>
      <c r="X339">
        <v>221</v>
      </c>
      <c r="Y339">
        <v>206.55</v>
      </c>
      <c r="Z339">
        <v>240.5</v>
      </c>
      <c r="AA339">
        <v>206.55</v>
      </c>
      <c r="AB339">
        <v>262.8</v>
      </c>
      <c r="AC339" s="1">
        <f>(Table2[[#This Row],[Close Price]]/Table2[[#This Row],[Day Low]])-1</f>
        <v>3.9868667917448697E-3</v>
      </c>
      <c r="AD339" s="1">
        <f>(Table2[[#This Row],[Day High]]/Table2[[#This Row],[Close Price]])-1</f>
        <v>3.2469049287549678E-2</v>
      </c>
      <c r="AE339" s="1">
        <f>(Table2[[#This Row],[Close Price]]/Table2[[#This Row],[Current Week Low]])-1</f>
        <v>3.6310820624546158E-2</v>
      </c>
      <c r="AF339" s="1">
        <f>(Table2[[#This Row],[Current Week High]]/Table2[[#This Row],[Close Price]])-1</f>
        <v>0.12356925951880404</v>
      </c>
      <c r="AG339" s="1">
        <f>(Table2[[#This Row],[Close Price]]/Table2[[#This Row],[Current Month Low]])-1</f>
        <v>3.6310820624546158E-2</v>
      </c>
      <c r="AH339" s="1">
        <f>(Table2[[#This Row],[Current Month High]]/Table2[[#This Row],[Close Price]])-1</f>
        <v>0.22775052557813602</v>
      </c>
      <c r="AI339">
        <v>79.490773183835501</v>
      </c>
      <c r="AJ339">
        <v>66.575875486381307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-0.13</v>
      </c>
      <c r="AM339" t="s">
        <v>3155</v>
      </c>
      <c r="AN339">
        <v>-11.38</v>
      </c>
      <c r="AO339" t="s">
        <v>3155</v>
      </c>
      <c r="AP339">
        <v>7.8312481932838005E-2</v>
      </c>
      <c r="AQ339">
        <f>(Table2[[#This Row],[Sharpe Ratio]]-AVERAGE(Table2[Sharpe Ratio]))/_xlfn.STDEV.P(Table2[Sharpe Ratio])</f>
        <v>0.21922560555933515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255</v>
      </c>
      <c r="AT339">
        <f>_xlfn.RANK.AVG(Table2[[#This Row],[6M Return vs Nifty Z-Score]],Table2[6M Return vs Nifty Z-Score])</f>
        <v>504</v>
      </c>
      <c r="AU339">
        <f>_xlfn.RANK.AVG(Table2[[#This Row],[Sharpe Ratio Z-Score]],Table2[Sharpe Ratio Z-Score])</f>
        <v>285</v>
      </c>
      <c r="AV339">
        <f>(Table2[[#This Row],[Rank 1Y]]+Table2[[#This Row],[Rank 6M]]+Table2[[#This Row],[Rank Sharpe]])/3</f>
        <v>348</v>
      </c>
    </row>
    <row r="340" spans="1:48" x14ac:dyDescent="0.3">
      <c r="A340" t="s">
        <v>103</v>
      </c>
      <c r="B340" t="s">
        <v>104</v>
      </c>
      <c r="C340" t="s">
        <v>3115</v>
      </c>
      <c r="D340" t="s">
        <v>105</v>
      </c>
      <c r="E340">
        <v>268081.65657672001</v>
      </c>
      <c r="F340">
        <v>1692.4</v>
      </c>
      <c r="G340">
        <v>66.621852430343907</v>
      </c>
      <c r="H340">
        <f>(Table2[[#This Row],[1Y Return vs Nifty]]-AVERAGE(Table2[1Y Return vs Nifty]))/_xlfn.STDEV.P(Table2[1Y Return vs Nifty])</f>
        <v>0.72455327975884576</v>
      </c>
      <c r="I340">
        <v>-10.302939348551901</v>
      </c>
      <c r="J340">
        <f>(Table2[[#This Row],[1M Return vs Nifty]]-AVERAGE(Table2[1M Return vs Nifty]))/_xlfn.STDEV.P(Table2[1M Return vs Nifty])</f>
        <v>-1.0397414610640732</v>
      </c>
      <c r="K340">
        <v>-15.3235582103369</v>
      </c>
      <c r="L340">
        <f>(Table2[[#This Row],[6M Return vs Nifty]]-AVERAGE(Table2[6M Return vs Nifty]))/_xlfn.STDEV.P(Table2[6M Return vs Nifty])</f>
        <v>-0.64913505296130991</v>
      </c>
      <c r="M340">
        <v>-1.7858061627244699</v>
      </c>
      <c r="N340">
        <f>(Table2[[#This Row],[1W Return vs Nifty]]-AVERAGE(Table2[1W Return vs Nifty]))/_xlfn.STDEV.P(Table2[1W Return vs Nifty])</f>
        <v>0.58274550285292703</v>
      </c>
      <c r="O340">
        <v>1779.1</v>
      </c>
      <c r="P340">
        <v>1824.21453328592</v>
      </c>
      <c r="Q340">
        <v>1740.9438921076701</v>
      </c>
      <c r="R340">
        <v>26.664970060725601</v>
      </c>
      <c r="S340" s="1">
        <f>(Table2[[#This Row],[Close Price]]-Table2[[#This Row],[20D EMA]])/Table2[[#This Row],[20D EMA]]</f>
        <v>-4.8732505199257953E-2</v>
      </c>
      <c r="T340" s="1">
        <f>(Table2[[#This Row],[Close Price]]-Table2[[#This Row],[50D EMA]])/Table2[[#This Row],[50D EMA]]</f>
        <v>-7.2258240947398369E-2</v>
      </c>
      <c r="U340" s="1">
        <f>(Table2[[#This Row],[Close Price]]-Table2[[#This Row],[200D EMA]])/Table2[[#This Row],[200D EMA]]</f>
        <v>-2.7883662608391376E-2</v>
      </c>
      <c r="V340">
        <v>0.28994606518691202</v>
      </c>
      <c r="W340">
        <v>1681</v>
      </c>
      <c r="X340">
        <v>1710.85</v>
      </c>
      <c r="Y340">
        <v>1627.85</v>
      </c>
      <c r="Z340">
        <v>1753</v>
      </c>
      <c r="AA340">
        <v>1627.85</v>
      </c>
      <c r="AB340">
        <v>1929.55</v>
      </c>
      <c r="AC340" s="1">
        <f>(Table2[[#This Row],[Close Price]]/Table2[[#This Row],[Day Low]])-1</f>
        <v>6.7816775728732903E-3</v>
      </c>
      <c r="AD340" s="1">
        <f>(Table2[[#This Row],[Day High]]/Table2[[#This Row],[Close Price]])-1</f>
        <v>1.0901678090285971E-2</v>
      </c>
      <c r="AE340" s="1">
        <f>(Table2[[#This Row],[Close Price]]/Table2[[#This Row],[Current Week Low]])-1</f>
        <v>3.9653530730718645E-2</v>
      </c>
      <c r="AF340" s="1">
        <f>(Table2[[#This Row],[Current Week High]]/Table2[[#This Row],[Close Price]])-1</f>
        <v>3.5807137792484012E-2</v>
      </c>
      <c r="AG340" s="1">
        <f>(Table2[[#This Row],[Close Price]]/Table2[[#This Row],[Current Month Low]])-1</f>
        <v>3.9653530730718645E-2</v>
      </c>
      <c r="AH340" s="1">
        <f>(Table2[[#This Row],[Current Month High]]/Table2[[#This Row],[Close Price]])-1</f>
        <v>0.14012644764830995</v>
      </c>
      <c r="AI340">
        <v>28.4625384069959</v>
      </c>
      <c r="AJ340">
        <v>107.51639997547601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0.03</v>
      </c>
      <c r="AM340" t="s">
        <v>3156</v>
      </c>
      <c r="AN340">
        <v>-6.7</v>
      </c>
      <c r="AO340" t="s">
        <v>3155</v>
      </c>
      <c r="AP340">
        <v>4.9282716064485997E-2</v>
      </c>
      <c r="AQ340">
        <f>(Table2[[#This Row],[Sharpe Ratio]]-AVERAGE(Table2[Sharpe Ratio]))/_xlfn.STDEV.P(Table2[Sharpe Ratio])</f>
        <v>-0.12299600732402105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134</v>
      </c>
      <c r="AT340">
        <f>_xlfn.RANK.AVG(Table2[[#This Row],[6M Return vs Nifty Z-Score]],Table2[6M Return vs Nifty Z-Score])</f>
        <v>540</v>
      </c>
      <c r="AU340">
        <f>_xlfn.RANK.AVG(Table2[[#This Row],[Sharpe Ratio Z-Score]],Table2[Sharpe Ratio Z-Score])</f>
        <v>371</v>
      </c>
      <c r="AV340">
        <f>(Table2[[#This Row],[Rank 1Y]]+Table2[[#This Row],[Rank 6M]]+Table2[[#This Row],[Rank Sharpe]])/3</f>
        <v>348.33333333333331</v>
      </c>
    </row>
    <row r="341" spans="1:48" x14ac:dyDescent="0.3">
      <c r="A341" t="s">
        <v>367</v>
      </c>
      <c r="B341" t="s">
        <v>368</v>
      </c>
      <c r="C341" t="s">
        <v>3121</v>
      </c>
      <c r="D341" t="s">
        <v>200</v>
      </c>
      <c r="E341">
        <v>63796.818998376002</v>
      </c>
      <c r="F341">
        <v>217.26</v>
      </c>
      <c r="G341">
        <v>1.6355724514135901</v>
      </c>
      <c r="H341">
        <f>(Table2[[#This Row],[1Y Return vs Nifty]]-AVERAGE(Table2[1Y Return vs Nifty]))/_xlfn.STDEV.P(Table2[1Y Return vs Nifty])</f>
        <v>-0.38635118119545936</v>
      </c>
      <c r="I341">
        <v>-3.7176872242095702</v>
      </c>
      <c r="J341">
        <f>(Table2[[#This Row],[1M Return vs Nifty]]-AVERAGE(Table2[1M Return vs Nifty]))/_xlfn.STDEV.P(Table2[1M Return vs Nifty])</f>
        <v>-0.28216015663532534</v>
      </c>
      <c r="K341">
        <v>13.4168576050249</v>
      </c>
      <c r="L341">
        <f>(Table2[[#This Row],[6M Return vs Nifty]]-AVERAGE(Table2[6M Return vs Nifty]))/_xlfn.STDEV.P(Table2[6M Return vs Nifty])</f>
        <v>0.36590124472168573</v>
      </c>
      <c r="M341">
        <v>-2.9992103938436601</v>
      </c>
      <c r="N341">
        <f>(Table2[[#This Row],[1W Return vs Nifty]]-AVERAGE(Table2[1W Return vs Nifty]))/_xlfn.STDEV.P(Table2[1W Return vs Nifty])</f>
        <v>0.33941320476834708</v>
      </c>
      <c r="O341">
        <v>225.01</v>
      </c>
      <c r="P341">
        <v>232.61019732117799</v>
      </c>
      <c r="Q341">
        <v>215.986849014981</v>
      </c>
      <c r="R341">
        <v>38.340816903925699</v>
      </c>
      <c r="S341" s="1">
        <f>(Table2[[#This Row],[Close Price]]-Table2[[#This Row],[20D EMA]])/Table2[[#This Row],[20D EMA]]</f>
        <v>-3.4442913648282301E-2</v>
      </c>
      <c r="T341" s="1">
        <f>(Table2[[#This Row],[Close Price]]-Table2[[#This Row],[50D EMA]])/Table2[[#This Row],[50D EMA]]</f>
        <v>-6.5991076478831748E-2</v>
      </c>
      <c r="U341" s="1">
        <f>(Table2[[#This Row],[Close Price]]-Table2[[#This Row],[200D EMA]])/Table2[[#This Row],[200D EMA]]</f>
        <v>5.8945764097455763E-3</v>
      </c>
      <c r="V341">
        <v>0.90757120721214102</v>
      </c>
      <c r="W341">
        <v>214.15</v>
      </c>
      <c r="X341">
        <v>218.34</v>
      </c>
      <c r="Y341">
        <v>210.89</v>
      </c>
      <c r="Z341">
        <v>224.2</v>
      </c>
      <c r="AA341">
        <v>210.89</v>
      </c>
      <c r="AB341">
        <v>242.19</v>
      </c>
      <c r="AC341" s="1">
        <f>(Table2[[#This Row],[Close Price]]/Table2[[#This Row],[Day Low]])-1</f>
        <v>1.4522530936259548E-2</v>
      </c>
      <c r="AD341" s="1">
        <f>(Table2[[#This Row],[Day High]]/Table2[[#This Row],[Close Price]])-1</f>
        <v>4.9710024855011969E-3</v>
      </c>
      <c r="AE341" s="1">
        <f>(Table2[[#This Row],[Close Price]]/Table2[[#This Row],[Current Week Low]])-1</f>
        <v>3.0205320309165895E-2</v>
      </c>
      <c r="AF341" s="1">
        <f>(Table2[[#This Row],[Current Week High]]/Table2[[#This Row],[Close Price]])-1</f>
        <v>3.1943293749424617E-2</v>
      </c>
      <c r="AG341" s="1">
        <f>(Table2[[#This Row],[Close Price]]/Table2[[#This Row],[Current Month Low]])-1</f>
        <v>3.0205320309165895E-2</v>
      </c>
      <c r="AH341" s="1">
        <f>(Table2[[#This Row],[Current Month High]]/Table2[[#This Row],[Close Price]])-1</f>
        <v>0.1147473073736538</v>
      </c>
      <c r="AI341">
        <v>21.8125747951762</v>
      </c>
      <c r="AJ341">
        <v>37.899079657251598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</v>
      </c>
      <c r="AM341" t="s">
        <v>3155</v>
      </c>
      <c r="AN341">
        <v>-2.34</v>
      </c>
      <c r="AO341" t="s">
        <v>3155</v>
      </c>
      <c r="AP341">
        <v>4.0339651501516999E-2</v>
      </c>
      <c r="AQ341">
        <f>(Table2[[#This Row],[Sharpe Ratio]]-AVERAGE(Table2[Sharpe Ratio]))/_xlfn.STDEV.P(Table2[Sharpe Ratio])</f>
        <v>-0.22842262332700364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430</v>
      </c>
      <c r="AT341">
        <f>_xlfn.RANK.AVG(Table2[[#This Row],[6M Return vs Nifty Z-Score]],Table2[6M Return vs Nifty Z-Score])</f>
        <v>212</v>
      </c>
      <c r="AU341">
        <f>_xlfn.RANK.AVG(Table2[[#This Row],[Sharpe Ratio Z-Score]],Table2[Sharpe Ratio Z-Score])</f>
        <v>405</v>
      </c>
      <c r="AV341">
        <f>(Table2[[#This Row],[Rank 1Y]]+Table2[[#This Row],[Rank 6M]]+Table2[[#This Row],[Rank Sharpe]])/3</f>
        <v>349</v>
      </c>
    </row>
    <row r="342" spans="1:48" x14ac:dyDescent="0.3">
      <c r="A342" t="s">
        <v>609</v>
      </c>
      <c r="B342" t="s">
        <v>610</v>
      </c>
      <c r="C342" t="s">
        <v>3116</v>
      </c>
      <c r="D342" t="s">
        <v>397</v>
      </c>
      <c r="E342">
        <v>30961.171117499998</v>
      </c>
      <c r="F342">
        <v>487.5</v>
      </c>
      <c r="G342">
        <v>3.56266456758441</v>
      </c>
      <c r="H342">
        <f>(Table2[[#This Row],[1Y Return vs Nifty]]-AVERAGE(Table2[1Y Return vs Nifty]))/_xlfn.STDEV.P(Table2[1Y Return vs Nifty])</f>
        <v>-0.35340860886760611</v>
      </c>
      <c r="I342">
        <v>0.81085762677353501</v>
      </c>
      <c r="J342">
        <f>(Table2[[#This Row],[1M Return vs Nifty]]-AVERAGE(Table2[1M Return vs Nifty]))/_xlfn.STDEV.P(Table2[1M Return vs Nifty])</f>
        <v>0.23881320180150123</v>
      </c>
      <c r="K342">
        <v>-8.7189711895490998</v>
      </c>
      <c r="L342">
        <f>(Table2[[#This Row],[6M Return vs Nifty]]-AVERAGE(Table2[6M Return vs Nifty]))/_xlfn.STDEV.P(Table2[6M Return vs Nifty])</f>
        <v>-0.41587831790313545</v>
      </c>
      <c r="M342">
        <v>-3.9500724510084102</v>
      </c>
      <c r="N342">
        <f>(Table2[[#This Row],[1W Return vs Nifty]]-AVERAGE(Table2[1W Return vs Nifty]))/_xlfn.STDEV.P(Table2[1W Return vs Nifty])</f>
        <v>0.1487302949865677</v>
      </c>
      <c r="O342">
        <v>508.97</v>
      </c>
      <c r="P342">
        <v>512.989155718441</v>
      </c>
      <c r="Q342">
        <v>492.071412184633</v>
      </c>
      <c r="R342">
        <v>29.1132478492109</v>
      </c>
      <c r="S342" s="1">
        <f>(Table2[[#This Row],[Close Price]]-Table2[[#This Row],[20D EMA]])/Table2[[#This Row],[20D EMA]]</f>
        <v>-4.2183232803505166E-2</v>
      </c>
      <c r="T342" s="1">
        <f>(Table2[[#This Row],[Close Price]]-Table2[[#This Row],[50D EMA]])/Table2[[#This Row],[50D EMA]]</f>
        <v>-4.9687513730662491E-2</v>
      </c>
      <c r="U342" s="1">
        <f>(Table2[[#This Row],[Close Price]]-Table2[[#This Row],[200D EMA]])/Table2[[#This Row],[200D EMA]]</f>
        <v>-9.2901397468661273E-3</v>
      </c>
      <c r="V342">
        <v>0.68344390666051602</v>
      </c>
      <c r="W342">
        <v>483.2</v>
      </c>
      <c r="X342">
        <v>498</v>
      </c>
      <c r="Y342">
        <v>483.2</v>
      </c>
      <c r="Z342">
        <v>514.4</v>
      </c>
      <c r="AA342">
        <v>483.2</v>
      </c>
      <c r="AB342">
        <v>552.15</v>
      </c>
      <c r="AC342" s="1">
        <f>(Table2[[#This Row],[Close Price]]/Table2[[#This Row],[Day Low]])-1</f>
        <v>8.8990066225165254E-3</v>
      </c>
      <c r="AD342" s="1">
        <f>(Table2[[#This Row],[Day High]]/Table2[[#This Row],[Close Price]])-1</f>
        <v>2.1538461538461506E-2</v>
      </c>
      <c r="AE342" s="1">
        <f>(Table2[[#This Row],[Close Price]]/Table2[[#This Row],[Current Week Low]])-1</f>
        <v>8.8990066225165254E-3</v>
      </c>
      <c r="AF342" s="1">
        <f>(Table2[[#This Row],[Current Week High]]/Table2[[#This Row],[Close Price]])-1</f>
        <v>5.5179487179487063E-2</v>
      </c>
      <c r="AG342" s="1">
        <f>(Table2[[#This Row],[Close Price]]/Table2[[#This Row],[Current Month Low]])-1</f>
        <v>8.8990066225165254E-3</v>
      </c>
      <c r="AH342" s="1">
        <f>(Table2[[#This Row],[Current Month High]]/Table2[[#This Row],[Close Price]])-1</f>
        <v>0.13261538461538458</v>
      </c>
      <c r="AI342">
        <v>19.979487179487101</v>
      </c>
      <c r="AJ342">
        <v>32.436837815810897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-0.05</v>
      </c>
      <c r="AM342" t="s">
        <v>3155</v>
      </c>
      <c r="AN342">
        <v>-4.21</v>
      </c>
      <c r="AO342" t="s">
        <v>3155</v>
      </c>
      <c r="AP342">
        <v>0.117139290199974</v>
      </c>
      <c r="AQ342">
        <f>(Table2[[#This Row],[Sharpe Ratio]]-AVERAGE(Table2[Sharpe Ratio]))/_xlfn.STDEV.P(Table2[Sharpe Ratio])</f>
        <v>0.67694107624378475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418</v>
      </c>
      <c r="AT342">
        <f>_xlfn.RANK.AVG(Table2[[#This Row],[6M Return vs Nifty Z-Score]],Table2[6M Return vs Nifty Z-Score])</f>
        <v>462</v>
      </c>
      <c r="AU342">
        <f>_xlfn.RANK.AVG(Table2[[#This Row],[Sharpe Ratio Z-Score]],Table2[Sharpe Ratio Z-Score])</f>
        <v>169</v>
      </c>
      <c r="AV342">
        <f>(Table2[[#This Row],[Rank 1Y]]+Table2[[#This Row],[Rank 6M]]+Table2[[#This Row],[Rank Sharpe]])/3</f>
        <v>349.66666666666669</v>
      </c>
    </row>
    <row r="343" spans="1:48" x14ac:dyDescent="0.3">
      <c r="A343" t="s">
        <v>1767</v>
      </c>
      <c r="B343" t="s">
        <v>1768</v>
      </c>
      <c r="C343" t="s">
        <v>3124</v>
      </c>
      <c r="D343" t="s">
        <v>467</v>
      </c>
      <c r="E343">
        <v>4327.7004356400003</v>
      </c>
      <c r="F343">
        <v>377.8</v>
      </c>
      <c r="G343">
        <v>2.9308225621088799</v>
      </c>
      <c r="H343">
        <f>(Table2[[#This Row],[1Y Return vs Nifty]]-AVERAGE(Table2[1Y Return vs Nifty]))/_xlfn.STDEV.P(Table2[1Y Return vs Nifty])</f>
        <v>-0.36420959797990266</v>
      </c>
      <c r="I343">
        <v>3.4865528938303401</v>
      </c>
      <c r="J343">
        <f>(Table2[[#This Row],[1M Return vs Nifty]]-AVERAGE(Table2[1M Return vs Nifty]))/_xlfn.STDEV.P(Table2[1M Return vs Nifty])</f>
        <v>0.54663083313830652</v>
      </c>
      <c r="K343">
        <v>-9.5977145380960796</v>
      </c>
      <c r="L343">
        <f>(Table2[[#This Row],[6M Return vs Nifty]]-AVERAGE(Table2[6M Return vs Nifty]))/_xlfn.STDEV.P(Table2[6M Return vs Nifty])</f>
        <v>-0.44691323405928696</v>
      </c>
      <c r="M343">
        <v>-5.6015756820642002</v>
      </c>
      <c r="N343">
        <f>(Table2[[#This Row],[1W Return vs Nifty]]-AVERAGE(Table2[1W Return vs Nifty]))/_xlfn.STDEV.P(Table2[1W Return vs Nifty])</f>
        <v>-0.18245700945875545</v>
      </c>
      <c r="O343">
        <v>393.97</v>
      </c>
      <c r="P343">
        <v>389.61262685253502</v>
      </c>
      <c r="Q343">
        <v>369.94739705415401</v>
      </c>
      <c r="R343">
        <v>35.257744225030997</v>
      </c>
      <c r="S343" s="1">
        <f>(Table2[[#This Row],[Close Price]]-Table2[[#This Row],[20D EMA]])/Table2[[#This Row],[20D EMA]]</f>
        <v>-4.1043734294489466E-2</v>
      </c>
      <c r="T343" s="1">
        <f>(Table2[[#This Row],[Close Price]]-Table2[[#This Row],[50D EMA]])/Table2[[#This Row],[50D EMA]]</f>
        <v>-3.0318901489314362E-2</v>
      </c>
      <c r="U343" s="1">
        <f>(Table2[[#This Row],[Close Price]]-Table2[[#This Row],[200D EMA]])/Table2[[#This Row],[200D EMA]]</f>
        <v>2.1226268946275391E-2</v>
      </c>
      <c r="V343">
        <v>0.621667100684547</v>
      </c>
      <c r="W343">
        <v>376.65</v>
      </c>
      <c r="X343">
        <v>387.1</v>
      </c>
      <c r="Y343">
        <v>375.05</v>
      </c>
      <c r="Z343">
        <v>416.4</v>
      </c>
      <c r="AA343">
        <v>375.05</v>
      </c>
      <c r="AB343">
        <v>438.95</v>
      </c>
      <c r="AC343" s="1">
        <f>(Table2[[#This Row],[Close Price]]/Table2[[#This Row],[Day Low]])-1</f>
        <v>3.0532324439136449E-3</v>
      </c>
      <c r="AD343" s="1">
        <f>(Table2[[#This Row],[Day High]]/Table2[[#This Row],[Close Price]])-1</f>
        <v>2.4616199047114984E-2</v>
      </c>
      <c r="AE343" s="1">
        <f>(Table2[[#This Row],[Close Price]]/Table2[[#This Row],[Current Week Low]])-1</f>
        <v>7.3323556859086203E-3</v>
      </c>
      <c r="AF343" s="1">
        <f>(Table2[[#This Row],[Current Week High]]/Table2[[#This Row],[Close Price]])-1</f>
        <v>0.10217046056114332</v>
      </c>
      <c r="AG343" s="1">
        <f>(Table2[[#This Row],[Close Price]]/Table2[[#This Row],[Current Month Low]])-1</f>
        <v>7.3323556859086203E-3</v>
      </c>
      <c r="AH343" s="1">
        <f>(Table2[[#This Row],[Current Month High]]/Table2[[#This Row],[Close Price]])-1</f>
        <v>0.16185812599258864</v>
      </c>
      <c r="AI343">
        <v>21.453149814716699</v>
      </c>
      <c r="AJ343">
        <v>34.185757414313599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0.04</v>
      </c>
      <c r="AM343" t="s">
        <v>3156</v>
      </c>
      <c r="AN343">
        <v>-5.29</v>
      </c>
      <c r="AO343" t="s">
        <v>3155</v>
      </c>
      <c r="AP343">
        <v>0.124002912872514</v>
      </c>
      <c r="AQ343">
        <f>(Table2[[#This Row],[Sharpe Ratio]]-AVERAGE(Table2[Sharpe Ratio]))/_xlfn.STDEV.P(Table2[Sharpe Ratio])</f>
        <v>0.75785388938431852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0.31090488102467995</v>
      </c>
      <c r="AS343">
        <f>_xlfn.RANK.AVG(Table2[[#This Row],[1Y Return vs Nifty Z-Score]],Table2[1Y Return vs Nifty Z-Score])</f>
        <v>422</v>
      </c>
      <c r="AT343">
        <f>_xlfn.RANK.AVG(Table2[[#This Row],[6M Return vs Nifty Z-Score]],Table2[6M Return vs Nifty Z-Score])</f>
        <v>471</v>
      </c>
      <c r="AU343">
        <f>_xlfn.RANK.AVG(Table2[[#This Row],[Sharpe Ratio Z-Score]],Table2[Sharpe Ratio Z-Score])</f>
        <v>156</v>
      </c>
      <c r="AV343">
        <f>(Table2[[#This Row],[Rank 1Y]]+Table2[[#This Row],[Rank 6M]]+Table2[[#This Row],[Rank Sharpe]])/3</f>
        <v>349.66666666666669</v>
      </c>
    </row>
    <row r="344" spans="1:48" x14ac:dyDescent="0.3">
      <c r="A344" t="s">
        <v>809</v>
      </c>
      <c r="B344" t="s">
        <v>810</v>
      </c>
      <c r="C344" t="s">
        <v>3113</v>
      </c>
      <c r="D344" t="s">
        <v>48</v>
      </c>
      <c r="E344">
        <v>19029.4543604299</v>
      </c>
      <c r="F344">
        <v>202.33</v>
      </c>
      <c r="G344">
        <v>22.012178951485001</v>
      </c>
      <c r="H344">
        <f>(Table2[[#This Row],[1Y Return vs Nifty]]-AVERAGE(Table2[1Y Return vs Nifty]))/_xlfn.STDEV.P(Table2[1Y Return vs Nifty])</f>
        <v>-3.8024379486253118E-2</v>
      </c>
      <c r="I344">
        <v>-7.0227423134733096</v>
      </c>
      <c r="J344">
        <f>(Table2[[#This Row],[1M Return vs Nifty]]-AVERAGE(Table2[1M Return vs Nifty]))/_xlfn.STDEV.P(Table2[1M Return vs Nifty])</f>
        <v>-0.66238067036141979</v>
      </c>
      <c r="K344">
        <v>-25.116335714614799</v>
      </c>
      <c r="L344">
        <f>(Table2[[#This Row],[6M Return vs Nifty]]-AVERAGE(Table2[6M Return vs Nifty]))/_xlfn.STDEV.P(Table2[6M Return vs Nifty])</f>
        <v>-0.99499033514767998</v>
      </c>
      <c r="M344">
        <v>-9.4291645657779206</v>
      </c>
      <c r="N344">
        <f>(Table2[[#This Row],[1W Return vs Nifty]]-AVERAGE(Table2[1W Return vs Nifty]))/_xlfn.STDEV.P(Table2[1W Return vs Nifty])</f>
        <v>-0.95002974021970876</v>
      </c>
      <c r="O344">
        <v>218.54</v>
      </c>
      <c r="P344">
        <v>234.31623667265299</v>
      </c>
      <c r="Q344">
        <v>231.24179248355901</v>
      </c>
      <c r="R344">
        <v>26.317265914275101</v>
      </c>
      <c r="S344" s="1">
        <f>(Table2[[#This Row],[Close Price]]-Table2[[#This Row],[20D EMA]])/Table2[[#This Row],[20D EMA]]</f>
        <v>-7.4174064244531809E-2</v>
      </c>
      <c r="T344" s="1">
        <f>(Table2[[#This Row],[Close Price]]-Table2[[#This Row],[50D EMA]])/Table2[[#This Row],[50D EMA]]</f>
        <v>-0.13650883578050435</v>
      </c>
      <c r="U344" s="1">
        <f>(Table2[[#This Row],[Close Price]]-Table2[[#This Row],[200D EMA]])/Table2[[#This Row],[200D EMA]]</f>
        <v>-0.12502840499999407</v>
      </c>
      <c r="V344">
        <v>0.71487890939889098</v>
      </c>
      <c r="W344">
        <v>199.08</v>
      </c>
      <c r="X344">
        <v>204.7</v>
      </c>
      <c r="Y344">
        <v>192.05</v>
      </c>
      <c r="Z344">
        <v>223.89</v>
      </c>
      <c r="AA344">
        <v>192.05</v>
      </c>
      <c r="AB344">
        <v>231.5</v>
      </c>
      <c r="AC344" s="1">
        <f>(Table2[[#This Row],[Close Price]]/Table2[[#This Row],[Day Low]])-1</f>
        <v>1.6325095439019499E-2</v>
      </c>
      <c r="AD344" s="1">
        <f>(Table2[[#This Row],[Day High]]/Table2[[#This Row],[Close Price]])-1</f>
        <v>1.1713537290564791E-2</v>
      </c>
      <c r="AE344" s="1">
        <f>(Table2[[#This Row],[Close Price]]/Table2[[#This Row],[Current Week Low]])-1</f>
        <v>5.3527727154386806E-2</v>
      </c>
      <c r="AF344" s="1">
        <f>(Table2[[#This Row],[Current Week High]]/Table2[[#This Row],[Close Price]])-1</f>
        <v>0.10655859239855658</v>
      </c>
      <c r="AG344" s="1">
        <f>(Table2[[#This Row],[Close Price]]/Table2[[#This Row],[Current Month Low]])-1</f>
        <v>5.3527727154386806E-2</v>
      </c>
      <c r="AH344" s="1">
        <f>(Table2[[#This Row],[Current Month High]]/Table2[[#This Row],[Close Price]])-1</f>
        <v>0.14417041466910496</v>
      </c>
      <c r="AI344">
        <v>73.775515247368105</v>
      </c>
      <c r="AJ344">
        <v>59.001964636542198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-0.21</v>
      </c>
      <c r="AM344" t="s">
        <v>3155</v>
      </c>
      <c r="AN344">
        <v>-7.38</v>
      </c>
      <c r="AO344" t="s">
        <v>3155</v>
      </c>
      <c r="AP344">
        <v>0.14614888013959501</v>
      </c>
      <c r="AQ344">
        <f>(Table2[[#This Row],[Sharpe Ratio]]-AVERAGE(Table2[Sharpe Ratio]))/_xlfn.STDEV.P(Table2[Sharpe Ratio])</f>
        <v>1.0189248422597892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307</v>
      </c>
      <c r="AT344">
        <f>_xlfn.RANK.AVG(Table2[[#This Row],[6M Return vs Nifty Z-Score]],Table2[6M Return vs Nifty Z-Score])</f>
        <v>637</v>
      </c>
      <c r="AU344">
        <f>_xlfn.RANK.AVG(Table2[[#This Row],[Sharpe Ratio Z-Score]],Table2[Sharpe Ratio Z-Score])</f>
        <v>107</v>
      </c>
      <c r="AV344">
        <f>(Table2[[#This Row],[Rank 1Y]]+Table2[[#This Row],[Rank 6M]]+Table2[[#This Row],[Rank Sharpe]])/3</f>
        <v>350.33333333333331</v>
      </c>
    </row>
    <row r="345" spans="1:48" x14ac:dyDescent="0.3">
      <c r="A345" t="s">
        <v>1122</v>
      </c>
      <c r="B345" t="s">
        <v>1123</v>
      </c>
      <c r="C345" t="s">
        <v>3124</v>
      </c>
      <c r="D345" t="s">
        <v>467</v>
      </c>
      <c r="E345">
        <v>10823.52244352</v>
      </c>
      <c r="F345">
        <v>684.8</v>
      </c>
      <c r="G345">
        <v>31.192083546738701</v>
      </c>
      <c r="H345">
        <f>(Table2[[#This Row],[1Y Return vs Nifty]]-AVERAGE(Table2[1Y Return vs Nifty]))/_xlfn.STDEV.P(Table2[1Y Return vs Nifty])</f>
        <v>0.11890100490732393</v>
      </c>
      <c r="I345">
        <v>-0.21993682968921799</v>
      </c>
      <c r="J345">
        <f>(Table2[[#This Row],[1M Return vs Nifty]]-AVERAGE(Table2[1M Return vs Nifty]))/_xlfn.STDEV.P(Table2[1M Return vs Nifty])</f>
        <v>0.12022843174564493</v>
      </c>
      <c r="K345">
        <v>14.3732011346198</v>
      </c>
      <c r="L345">
        <f>(Table2[[#This Row],[6M Return vs Nifty]]-AVERAGE(Table2[6M Return vs Nifty]))/_xlfn.STDEV.P(Table2[6M Return vs Nifty])</f>
        <v>0.39967679625960895</v>
      </c>
      <c r="M345">
        <v>-8.1044921804713699</v>
      </c>
      <c r="N345">
        <f>(Table2[[#This Row],[1W Return vs Nifty]]-AVERAGE(Table2[1W Return vs Nifty]))/_xlfn.STDEV.P(Table2[1W Return vs Nifty])</f>
        <v>-0.68438407370631849</v>
      </c>
      <c r="O345">
        <v>734.97</v>
      </c>
      <c r="P345">
        <v>713.78494291493803</v>
      </c>
      <c r="Q345">
        <v>599.23425950030696</v>
      </c>
      <c r="R345">
        <v>28.189373157474101</v>
      </c>
      <c r="S345" s="1">
        <f>(Table2[[#This Row],[Close Price]]-Table2[[#This Row],[20D EMA]])/Table2[[#This Row],[20D EMA]]</f>
        <v>-6.8261289576445394E-2</v>
      </c>
      <c r="T345" s="1">
        <f>(Table2[[#This Row],[Close Price]]-Table2[[#This Row],[50D EMA]])/Table2[[#This Row],[50D EMA]]</f>
        <v>-4.060738910598205E-2</v>
      </c>
      <c r="U345" s="1">
        <f>(Table2[[#This Row],[Close Price]]-Table2[[#This Row],[200D EMA]])/Table2[[#This Row],[200D EMA]]</f>
        <v>0.14279180327747792</v>
      </c>
      <c r="V345">
        <v>0.44652380776424599</v>
      </c>
      <c r="W345">
        <v>668.45</v>
      </c>
      <c r="X345">
        <v>714</v>
      </c>
      <c r="Y345">
        <v>668.45</v>
      </c>
      <c r="Z345">
        <v>767.35</v>
      </c>
      <c r="AA345">
        <v>668.45</v>
      </c>
      <c r="AB345">
        <v>837</v>
      </c>
      <c r="AC345" s="1">
        <f>(Table2[[#This Row],[Close Price]]/Table2[[#This Row],[Day Low]])-1</f>
        <v>2.4459570648515117E-2</v>
      </c>
      <c r="AD345" s="1">
        <f>(Table2[[#This Row],[Day High]]/Table2[[#This Row],[Close Price]])-1</f>
        <v>4.264018691588789E-2</v>
      </c>
      <c r="AE345" s="1">
        <f>(Table2[[#This Row],[Close Price]]/Table2[[#This Row],[Current Week Low]])-1</f>
        <v>2.4459570648515117E-2</v>
      </c>
      <c r="AF345" s="1">
        <f>(Table2[[#This Row],[Current Week High]]/Table2[[#This Row],[Close Price]])-1</f>
        <v>0.1205461448598133</v>
      </c>
      <c r="AG345" s="1">
        <f>(Table2[[#This Row],[Close Price]]/Table2[[#This Row],[Current Month Low]])-1</f>
        <v>2.4459570648515117E-2</v>
      </c>
      <c r="AH345" s="1">
        <f>(Table2[[#This Row],[Current Month High]]/Table2[[#This Row],[Close Price]])-1</f>
        <v>0.22225467289719636</v>
      </c>
      <c r="AI345">
        <v>22.2254672897196</v>
      </c>
      <c r="AJ345">
        <v>68.607657269481706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0.15</v>
      </c>
      <c r="AM345" t="s">
        <v>3156</v>
      </c>
      <c r="AN345">
        <v>-6.56</v>
      </c>
      <c r="AO345" t="s">
        <v>3155</v>
      </c>
      <c r="AP345">
        <v>-1.3024783244246E-2</v>
      </c>
      <c r="AQ345">
        <f>(Table2[[#This Row],[Sharpe Ratio]]-AVERAGE(Table2[Sharpe Ratio]))/_xlfn.STDEV.P(Table2[Sharpe Ratio])</f>
        <v>-0.85751701603146568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-0.9030948568252064</v>
      </c>
      <c r="AS345">
        <f>_xlfn.RANK.AVG(Table2[[#This Row],[1Y Return vs Nifty Z-Score]],Table2[1Y Return vs Nifty Z-Score])</f>
        <v>260</v>
      </c>
      <c r="AT345">
        <f>_xlfn.RANK.AVG(Table2[[#This Row],[6M Return vs Nifty Z-Score]],Table2[6M Return vs Nifty Z-Score])</f>
        <v>206</v>
      </c>
      <c r="AU345">
        <f>_xlfn.RANK.AVG(Table2[[#This Row],[Sharpe Ratio Z-Score]],Table2[Sharpe Ratio Z-Score])</f>
        <v>585</v>
      </c>
      <c r="AV345">
        <f>(Table2[[#This Row],[Rank 1Y]]+Table2[[#This Row],[Rank 6M]]+Table2[[#This Row],[Rank Sharpe]])/3</f>
        <v>350.33333333333331</v>
      </c>
    </row>
    <row r="346" spans="1:48" x14ac:dyDescent="0.3">
      <c r="A346" t="s">
        <v>1458</v>
      </c>
      <c r="B346" t="s">
        <v>1459</v>
      </c>
      <c r="C346" t="s">
        <v>3113</v>
      </c>
      <c r="D346" t="s">
        <v>48</v>
      </c>
      <c r="E346">
        <v>6875.9380961999996</v>
      </c>
      <c r="F346">
        <v>1026.45</v>
      </c>
      <c r="G346">
        <v>26.067858731836399</v>
      </c>
      <c r="H346">
        <f>(Table2[[#This Row],[1Y Return vs Nifty]]-AVERAGE(Table2[1Y Return vs Nifty]))/_xlfn.STDEV.P(Table2[1Y Return vs Nifty])</f>
        <v>3.1305219956202987E-2</v>
      </c>
      <c r="I346">
        <v>-5.86610890765626</v>
      </c>
      <c r="J346">
        <f>(Table2[[#This Row],[1M Return vs Nifty]]-AVERAGE(Table2[1M Return vs Nifty]))/_xlfn.STDEV.P(Table2[1M Return vs Nifty])</f>
        <v>-0.52931912195301223</v>
      </c>
      <c r="K346">
        <v>-19.804925793965602</v>
      </c>
      <c r="L346">
        <f>(Table2[[#This Row],[6M Return vs Nifty]]-AVERAGE(Table2[6M Return vs Nifty]))/_xlfn.STDEV.P(Table2[6M Return vs Nifty])</f>
        <v>-0.80740523213567517</v>
      </c>
      <c r="M346">
        <v>-4.4512884595832301</v>
      </c>
      <c r="N346">
        <f>(Table2[[#This Row],[1W Return vs Nifty]]-AVERAGE(Table2[1W Return vs Nifty]))/_xlfn.STDEV.P(Table2[1W Return vs Nifty])</f>
        <v>4.8218000669941571E-2</v>
      </c>
      <c r="O346">
        <v>1119.17</v>
      </c>
      <c r="P346">
        <v>1172.5160265787299</v>
      </c>
      <c r="Q346">
        <v>1121.0617932704599</v>
      </c>
      <c r="R346">
        <v>28.5786980338377</v>
      </c>
      <c r="S346" s="1">
        <f>(Table2[[#This Row],[Close Price]]-Table2[[#This Row],[20D EMA]])/Table2[[#This Row],[20D EMA]]</f>
        <v>-8.2847109911809658E-2</v>
      </c>
      <c r="T346" s="1">
        <f>(Table2[[#This Row],[Close Price]]-Table2[[#This Row],[50D EMA]])/Table2[[#This Row],[50D EMA]]</f>
        <v>-0.1245748657312038</v>
      </c>
      <c r="U346" s="1">
        <f>(Table2[[#This Row],[Close Price]]-Table2[[#This Row],[200D EMA]])/Table2[[#This Row],[200D EMA]]</f>
        <v>-8.4394806636349684E-2</v>
      </c>
      <c r="V346">
        <v>1.2586320028341</v>
      </c>
      <c r="W346">
        <v>1020.05</v>
      </c>
      <c r="X346">
        <v>1071.4000000000001</v>
      </c>
      <c r="Y346">
        <v>1020.05</v>
      </c>
      <c r="Z346">
        <v>1183.4000000000001</v>
      </c>
      <c r="AA346">
        <v>1020.05</v>
      </c>
      <c r="AB346">
        <v>1183.4000000000001</v>
      </c>
      <c r="AC346" s="1">
        <f>(Table2[[#This Row],[Close Price]]/Table2[[#This Row],[Day Low]])-1</f>
        <v>6.2742022449879808E-3</v>
      </c>
      <c r="AD346" s="1">
        <f>(Table2[[#This Row],[Day High]]/Table2[[#This Row],[Close Price]])-1</f>
        <v>4.3791709289298097E-2</v>
      </c>
      <c r="AE346" s="1">
        <f>(Table2[[#This Row],[Close Price]]/Table2[[#This Row],[Current Week Low]])-1</f>
        <v>6.2742022449879808E-3</v>
      </c>
      <c r="AF346" s="1">
        <f>(Table2[[#This Row],[Current Week High]]/Table2[[#This Row],[Close Price]])-1</f>
        <v>0.15290564567197618</v>
      </c>
      <c r="AG346" s="1">
        <f>(Table2[[#This Row],[Close Price]]/Table2[[#This Row],[Current Month Low]])-1</f>
        <v>6.2742022449879808E-3</v>
      </c>
      <c r="AH346" s="1">
        <f>(Table2[[#This Row],[Current Month High]]/Table2[[#This Row],[Close Price]])-1</f>
        <v>0.15290564567197618</v>
      </c>
      <c r="AI346">
        <v>50.270349262019501</v>
      </c>
      <c r="AJ346">
        <v>57.915384615384603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-0.19</v>
      </c>
      <c r="AM346" t="s">
        <v>3155</v>
      </c>
      <c r="AN346">
        <v>-8.5399999999999991</v>
      </c>
      <c r="AO346" t="s">
        <v>3155</v>
      </c>
      <c r="AP346">
        <v>0.113471922179953</v>
      </c>
      <c r="AQ346">
        <f>(Table2[[#This Row],[Sharpe Ratio]]-AVERAGE(Table2[Sharpe Ratio]))/_xlfn.STDEV.P(Table2[Sharpe Ratio])</f>
        <v>0.63370777548138779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283</v>
      </c>
      <c r="AT346">
        <f>_xlfn.RANK.AVG(Table2[[#This Row],[6M Return vs Nifty Z-Score]],Table2[6M Return vs Nifty Z-Score])</f>
        <v>589</v>
      </c>
      <c r="AU346">
        <f>_xlfn.RANK.AVG(Table2[[#This Row],[Sharpe Ratio Z-Score]],Table2[Sharpe Ratio Z-Score])</f>
        <v>179</v>
      </c>
      <c r="AV346">
        <f>(Table2[[#This Row],[Rank 1Y]]+Table2[[#This Row],[Rank 6M]]+Table2[[#This Row],[Rank Sharpe]])/3</f>
        <v>350.33333333333331</v>
      </c>
    </row>
    <row r="347" spans="1:48" x14ac:dyDescent="0.3">
      <c r="A347" t="s">
        <v>823</v>
      </c>
      <c r="B347" t="s">
        <v>824</v>
      </c>
      <c r="C347" t="s">
        <v>3121</v>
      </c>
      <c r="D347" t="s">
        <v>460</v>
      </c>
      <c r="E347">
        <v>18589.607553825001</v>
      </c>
      <c r="F347">
        <v>300.64999999999998</v>
      </c>
      <c r="G347">
        <v>29.155111596154899</v>
      </c>
      <c r="H347">
        <f>(Table2[[#This Row],[1Y Return vs Nifty]]-AVERAGE(Table2[1Y Return vs Nifty]))/_xlfn.STDEV.P(Table2[1Y Return vs Nifty])</f>
        <v>8.40800976715812E-2</v>
      </c>
      <c r="I347">
        <v>8.0916246347318008</v>
      </c>
      <c r="J347">
        <f>(Table2[[#This Row],[1M Return vs Nifty]]-AVERAGE(Table2[1M Return vs Nifty]))/_xlfn.STDEV.P(Table2[1M Return vs Nifty])</f>
        <v>1.0764080065230708</v>
      </c>
      <c r="K347">
        <v>0.77202241960236495</v>
      </c>
      <c r="L347">
        <f>(Table2[[#This Row],[6M Return vs Nifty]]-AVERAGE(Table2[6M Return vs Nifty]))/_xlfn.STDEV.P(Table2[6M Return vs Nifty])</f>
        <v>-8.0681253384088214E-2</v>
      </c>
      <c r="M347">
        <v>-5.1525833328720996</v>
      </c>
      <c r="N347">
        <f>(Table2[[#This Row],[1W Return vs Nifty]]-AVERAGE(Table2[1W Return vs Nifty]))/_xlfn.STDEV.P(Table2[1W Return vs Nifty])</f>
        <v>-9.2417484830976032E-2</v>
      </c>
      <c r="O347">
        <v>302.89</v>
      </c>
      <c r="P347">
        <v>301.37317837352498</v>
      </c>
      <c r="Q347">
        <v>280.02784640511197</v>
      </c>
      <c r="R347">
        <v>46.162797197577497</v>
      </c>
      <c r="S347" s="1">
        <f>(Table2[[#This Row],[Close Price]]-Table2[[#This Row],[20D EMA]])/Table2[[#This Row],[20D EMA]]</f>
        <v>-7.3954240813496955E-3</v>
      </c>
      <c r="T347" s="1">
        <f>(Table2[[#This Row],[Close Price]]-Table2[[#This Row],[50D EMA]])/Table2[[#This Row],[50D EMA]]</f>
        <v>-2.3996109322930101E-3</v>
      </c>
      <c r="U347" s="1">
        <f>(Table2[[#This Row],[Close Price]]-Table2[[#This Row],[200D EMA]])/Table2[[#This Row],[200D EMA]]</f>
        <v>7.3643224627933088E-2</v>
      </c>
      <c r="V347">
        <v>2.1940895249726799</v>
      </c>
      <c r="W347">
        <v>297.5</v>
      </c>
      <c r="X347">
        <v>311</v>
      </c>
      <c r="Y347">
        <v>291.5</v>
      </c>
      <c r="Z347">
        <v>334.3</v>
      </c>
      <c r="AA347">
        <v>265.95</v>
      </c>
      <c r="AB347">
        <v>334.3</v>
      </c>
      <c r="AC347" s="1">
        <f>(Table2[[#This Row],[Close Price]]/Table2[[#This Row],[Day Low]])-1</f>
        <v>1.0588235294117565E-2</v>
      </c>
      <c r="AD347" s="1">
        <f>(Table2[[#This Row],[Day High]]/Table2[[#This Row],[Close Price]])-1</f>
        <v>3.4425411608182355E-2</v>
      </c>
      <c r="AE347" s="1">
        <f>(Table2[[#This Row],[Close Price]]/Table2[[#This Row],[Current Week Low]])-1</f>
        <v>3.1389365351629506E-2</v>
      </c>
      <c r="AF347" s="1">
        <f>(Table2[[#This Row],[Current Week High]]/Table2[[#This Row],[Close Price]])-1</f>
        <v>0.11192416431066032</v>
      </c>
      <c r="AG347" s="1">
        <f>(Table2[[#This Row],[Close Price]]/Table2[[#This Row],[Current Month Low]])-1</f>
        <v>0.13047565331829292</v>
      </c>
      <c r="AH347" s="1">
        <f>(Table2[[#This Row],[Current Month High]]/Table2[[#This Row],[Close Price]])-1</f>
        <v>0.11192416431066032</v>
      </c>
      <c r="AI347">
        <v>18.376850157991001</v>
      </c>
      <c r="AJ347">
        <v>61.813778256189401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0.03</v>
      </c>
      <c r="AM347" t="s">
        <v>3156</v>
      </c>
      <c r="AN347">
        <v>3.8</v>
      </c>
      <c r="AO347" t="s">
        <v>3156</v>
      </c>
      <c r="AP347">
        <v>2.8701173195001001E-2</v>
      </c>
      <c r="AQ347">
        <f>(Table2[[#This Row],[Sharpe Ratio]]-AVERAGE(Table2[Sharpe Ratio]))/_xlfn.STDEV.P(Table2[Sharpe Ratio])</f>
        <v>-0.36562451588191469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0.62176485009767313</v>
      </c>
      <c r="AS347">
        <f>_xlfn.RANK.AVG(Table2[[#This Row],[1Y Return vs Nifty Z-Score]],Table2[1Y Return vs Nifty Z-Score])</f>
        <v>266</v>
      </c>
      <c r="AT347">
        <f>_xlfn.RANK.AVG(Table2[[#This Row],[6M Return vs Nifty Z-Score]],Table2[6M Return vs Nifty Z-Score])</f>
        <v>359</v>
      </c>
      <c r="AU347">
        <f>_xlfn.RANK.AVG(Table2[[#This Row],[Sharpe Ratio Z-Score]],Table2[Sharpe Ratio Z-Score])</f>
        <v>427</v>
      </c>
      <c r="AV347">
        <f>(Table2[[#This Row],[Rank 1Y]]+Table2[[#This Row],[Rank 6M]]+Table2[[#This Row],[Rank Sharpe]])/3</f>
        <v>350.66666666666669</v>
      </c>
    </row>
    <row r="348" spans="1:48" x14ac:dyDescent="0.3">
      <c r="A348" t="s">
        <v>938</v>
      </c>
      <c r="B348" t="s">
        <v>939</v>
      </c>
      <c r="C348" t="s">
        <v>3108</v>
      </c>
      <c r="D348" t="s">
        <v>185</v>
      </c>
      <c r="E348">
        <v>15240.91725651</v>
      </c>
      <c r="F348">
        <v>1542.95</v>
      </c>
      <c r="G348">
        <v>25.991822366662301</v>
      </c>
      <c r="H348">
        <f>(Table2[[#This Row],[1Y Return vs Nifty]]-AVERAGE(Table2[1Y Return vs Nifty]))/_xlfn.STDEV.P(Table2[1Y Return vs Nifty])</f>
        <v>3.0005420409374924E-2</v>
      </c>
      <c r="I348">
        <v>-12.603666889709601</v>
      </c>
      <c r="J348">
        <f>(Table2[[#This Row],[1M Return vs Nifty]]-AVERAGE(Table2[1M Return vs Nifty]))/_xlfn.STDEV.P(Table2[1M Return vs Nifty])</f>
        <v>-1.3044220137375928</v>
      </c>
      <c r="K348">
        <v>-0.435297754538918</v>
      </c>
      <c r="L348">
        <f>(Table2[[#This Row],[6M Return vs Nifty]]-AVERAGE(Table2[6M Return vs Nifty]))/_xlfn.STDEV.P(Table2[6M Return vs Nifty])</f>
        <v>-0.12332064341766384</v>
      </c>
      <c r="M348">
        <v>-10.1532849855547</v>
      </c>
      <c r="N348">
        <f>(Table2[[#This Row],[1W Return vs Nifty]]-AVERAGE(Table2[1W Return vs Nifty]))/_xlfn.STDEV.P(Table2[1W Return vs Nifty])</f>
        <v>-1.0952425895862663</v>
      </c>
      <c r="O348">
        <v>1733.84</v>
      </c>
      <c r="P348">
        <v>1775.76066646919</v>
      </c>
      <c r="Q348">
        <v>1572.5764571336399</v>
      </c>
      <c r="R348">
        <v>24.028814101369001</v>
      </c>
      <c r="S348" s="1">
        <f>(Table2[[#This Row],[Close Price]]-Table2[[#This Row],[20D EMA]])/Table2[[#This Row],[20D EMA]]</f>
        <v>-0.11009666405204625</v>
      </c>
      <c r="T348" s="1">
        <f>(Table2[[#This Row],[Close Price]]-Table2[[#This Row],[50D EMA]])/Table2[[#This Row],[50D EMA]]</f>
        <v>-0.13110475463571111</v>
      </c>
      <c r="U348" s="1">
        <f>(Table2[[#This Row],[Close Price]]-Table2[[#This Row],[200D EMA]])/Table2[[#This Row],[200D EMA]]</f>
        <v>-1.8839438298370863E-2</v>
      </c>
      <c r="V348">
        <v>1.42215769691815</v>
      </c>
      <c r="W348">
        <v>1530.75</v>
      </c>
      <c r="X348">
        <v>1592.85</v>
      </c>
      <c r="Y348">
        <v>1524.3</v>
      </c>
      <c r="Z348">
        <v>1616.6</v>
      </c>
      <c r="AA348">
        <v>1503.75</v>
      </c>
      <c r="AB348">
        <v>1958</v>
      </c>
      <c r="AC348" s="1">
        <f>(Table2[[#This Row],[Close Price]]/Table2[[#This Row],[Day Low]])-1</f>
        <v>7.969949371223306E-3</v>
      </c>
      <c r="AD348" s="1">
        <f>(Table2[[#This Row],[Day High]]/Table2[[#This Row],[Close Price]])-1</f>
        <v>3.2340646164814135E-2</v>
      </c>
      <c r="AE348" s="1">
        <f>(Table2[[#This Row],[Close Price]]/Table2[[#This Row],[Current Week Low]])-1</f>
        <v>1.2235124319359691E-2</v>
      </c>
      <c r="AF348" s="1">
        <f>(Table2[[#This Row],[Current Week High]]/Table2[[#This Row],[Close Price]])-1</f>
        <v>4.7733238277325896E-2</v>
      </c>
      <c r="AG348" s="1">
        <f>(Table2[[#This Row],[Close Price]]/Table2[[#This Row],[Current Month Low]])-1</f>
        <v>2.6068162926018212E-2</v>
      </c>
      <c r="AH348" s="1">
        <f>(Table2[[#This Row],[Current Month High]]/Table2[[#This Row],[Close Price]])-1</f>
        <v>0.26899769921254735</v>
      </c>
      <c r="AI348">
        <v>28.844097345992999</v>
      </c>
      <c r="AJ348">
        <v>57.644955300127698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-7.0000000000000007E-2</v>
      </c>
      <c r="AM348" t="s">
        <v>3155</v>
      </c>
      <c r="AN348">
        <v>-15.63</v>
      </c>
      <c r="AO348" t="s">
        <v>3155</v>
      </c>
      <c r="AP348">
        <v>4.1613530395675002E-2</v>
      </c>
      <c r="AQ348">
        <f>(Table2[[#This Row],[Sharpe Ratio]]-AVERAGE(Table2[Sharpe Ratio]))/_xlfn.STDEV.P(Table2[Sharpe Ratio])</f>
        <v>-0.21340531689215961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284</v>
      </c>
      <c r="AT348">
        <f>_xlfn.RANK.AVG(Table2[[#This Row],[6M Return vs Nifty Z-Score]],Table2[6M Return vs Nifty Z-Score])</f>
        <v>369</v>
      </c>
      <c r="AU348">
        <f>_xlfn.RANK.AVG(Table2[[#This Row],[Sharpe Ratio Z-Score]],Table2[Sharpe Ratio Z-Score])</f>
        <v>399</v>
      </c>
      <c r="AV348">
        <f>(Table2[[#This Row],[Rank 1Y]]+Table2[[#This Row],[Rank 6M]]+Table2[[#This Row],[Rank Sharpe]])/3</f>
        <v>350.66666666666669</v>
      </c>
    </row>
    <row r="349" spans="1:48" x14ac:dyDescent="0.3">
      <c r="A349" t="s">
        <v>787</v>
      </c>
      <c r="B349" t="s">
        <v>788</v>
      </c>
      <c r="C349" t="s">
        <v>3121</v>
      </c>
      <c r="D349" t="s">
        <v>280</v>
      </c>
      <c r="E349">
        <v>19877.788347139998</v>
      </c>
      <c r="F349">
        <v>628.29999999999995</v>
      </c>
      <c r="G349">
        <v>3.0851544389946302</v>
      </c>
      <c r="H349">
        <f>(Table2[[#This Row],[1Y Return vs Nifty]]-AVERAGE(Table2[1Y Return vs Nifty]))/_xlfn.STDEV.P(Table2[1Y Return vs Nifty])</f>
        <v>-0.36157138002750688</v>
      </c>
      <c r="I349">
        <v>-4.6673513064318097</v>
      </c>
      <c r="J349">
        <f>(Table2[[#This Row],[1M Return vs Nifty]]-AVERAGE(Table2[1M Return vs Nifty]))/_xlfn.STDEV.P(Table2[1M Return vs Nifty])</f>
        <v>-0.39141151718986222</v>
      </c>
      <c r="K349">
        <v>-7.1405132630489296</v>
      </c>
      <c r="L349">
        <f>(Table2[[#This Row],[6M Return vs Nifty]]-AVERAGE(Table2[6M Return vs Nifty]))/_xlfn.STDEV.P(Table2[6M Return vs Nifty])</f>
        <v>-0.36013131340410048</v>
      </c>
      <c r="M349">
        <v>-6.3998540967753899</v>
      </c>
      <c r="N349">
        <f>(Table2[[#This Row],[1W Return vs Nifty]]-AVERAGE(Table2[1W Return vs Nifty]))/_xlfn.STDEV.P(Table2[1W Return vs Nifty])</f>
        <v>-0.34254127171967108</v>
      </c>
      <c r="O349">
        <v>661.62</v>
      </c>
      <c r="P349">
        <v>675.11332357838103</v>
      </c>
      <c r="Q349">
        <v>644.12564923711102</v>
      </c>
      <c r="R349">
        <v>29.610478941071499</v>
      </c>
      <c r="S349" s="1">
        <f>(Table2[[#This Row],[Close Price]]-Table2[[#This Row],[20D EMA]])/Table2[[#This Row],[20D EMA]]</f>
        <v>-5.036123454550958E-2</v>
      </c>
      <c r="T349" s="1">
        <f>(Table2[[#This Row],[Close Price]]-Table2[[#This Row],[50D EMA]])/Table2[[#This Row],[50D EMA]]</f>
        <v>-6.9341430458298492E-2</v>
      </c>
      <c r="U349" s="1">
        <f>(Table2[[#This Row],[Close Price]]-Table2[[#This Row],[200D EMA]])/Table2[[#This Row],[200D EMA]]</f>
        <v>-2.4569195863966345E-2</v>
      </c>
      <c r="V349">
        <v>0.31637084492860101</v>
      </c>
      <c r="W349">
        <v>621.4</v>
      </c>
      <c r="X349">
        <v>632</v>
      </c>
      <c r="Y349">
        <v>611.5</v>
      </c>
      <c r="Z349">
        <v>661.95</v>
      </c>
      <c r="AA349">
        <v>611.5</v>
      </c>
      <c r="AB349">
        <v>698.9</v>
      </c>
      <c r="AC349" s="1">
        <f>(Table2[[#This Row],[Close Price]]/Table2[[#This Row],[Day Low]])-1</f>
        <v>1.110395880270354E-2</v>
      </c>
      <c r="AD349" s="1">
        <f>(Table2[[#This Row],[Day High]]/Table2[[#This Row],[Close Price]])-1</f>
        <v>5.8889065732929957E-3</v>
      </c>
      <c r="AE349" s="1">
        <f>(Table2[[#This Row],[Close Price]]/Table2[[#This Row],[Current Week Low]])-1</f>
        <v>2.7473426001635159E-2</v>
      </c>
      <c r="AF349" s="1">
        <f>(Table2[[#This Row],[Current Week High]]/Table2[[#This Row],[Close Price]])-1</f>
        <v>5.3557217889543374E-2</v>
      </c>
      <c r="AG349" s="1">
        <f>(Table2[[#This Row],[Close Price]]/Table2[[#This Row],[Current Month Low]])-1</f>
        <v>2.7473426001635159E-2</v>
      </c>
      <c r="AH349" s="1">
        <f>(Table2[[#This Row],[Current Month High]]/Table2[[#This Row],[Close Price]])-1</f>
        <v>0.11236670380391534</v>
      </c>
      <c r="AI349">
        <v>27.160592073850001</v>
      </c>
      <c r="AJ349">
        <v>34.597257926306703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0</v>
      </c>
      <c r="AM349" t="s">
        <v>3157</v>
      </c>
      <c r="AN349">
        <v>-2.08</v>
      </c>
      <c r="AO349" t="s">
        <v>3155</v>
      </c>
      <c r="AP349">
        <v>0.110371552451903</v>
      </c>
      <c r="AQ349">
        <f>(Table2[[#This Row],[Sharpe Ratio]]-AVERAGE(Table2[Sharpe Ratio]))/_xlfn.STDEV.P(Table2[Sharpe Ratio])</f>
        <v>0.59715861646716684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420</v>
      </c>
      <c r="AT349">
        <f>_xlfn.RANK.AVG(Table2[[#This Row],[6M Return vs Nifty Z-Score]],Table2[6M Return vs Nifty Z-Score])</f>
        <v>445</v>
      </c>
      <c r="AU349">
        <f>_xlfn.RANK.AVG(Table2[[#This Row],[Sharpe Ratio Z-Score]],Table2[Sharpe Ratio Z-Score])</f>
        <v>188</v>
      </c>
      <c r="AV349">
        <f>(Table2[[#This Row],[Rank 1Y]]+Table2[[#This Row],[Rank 6M]]+Table2[[#This Row],[Rank Sharpe]])/3</f>
        <v>351</v>
      </c>
    </row>
    <row r="350" spans="1:48" x14ac:dyDescent="0.3">
      <c r="A350" t="s">
        <v>979</v>
      </c>
      <c r="B350" t="s">
        <v>980</v>
      </c>
      <c r="C350" t="s">
        <v>3114</v>
      </c>
      <c r="D350" t="s">
        <v>249</v>
      </c>
      <c r="E350">
        <v>14074.554119435001</v>
      </c>
      <c r="F350">
        <v>1385.95</v>
      </c>
      <c r="G350">
        <v>-4.5059460996215703</v>
      </c>
      <c r="H350">
        <f>(Table2[[#This Row],[1Y Return vs Nifty]]-AVERAGE(Table2[1Y Return vs Nifty]))/_xlfn.STDEV.P(Table2[1Y Return vs Nifty])</f>
        <v>-0.49133703909639787</v>
      </c>
      <c r="I350">
        <v>7.1807710572384602</v>
      </c>
      <c r="J350">
        <f>(Table2[[#This Row],[1M Return vs Nifty]]-AVERAGE(Table2[1M Return vs Nifty]))/_xlfn.STDEV.P(Table2[1M Return vs Nifty])</f>
        <v>0.97162148835313644</v>
      </c>
      <c r="K350">
        <v>-6.7281289541951796</v>
      </c>
      <c r="L350">
        <f>(Table2[[#This Row],[6M Return vs Nifty]]-AVERAGE(Table2[6M Return vs Nifty]))/_xlfn.STDEV.P(Table2[6M Return vs Nifty])</f>
        <v>-0.34556697846995738</v>
      </c>
      <c r="M350">
        <v>-3.50822203606086</v>
      </c>
      <c r="N350">
        <f>(Table2[[#This Row],[1W Return vs Nifty]]-AVERAGE(Table2[1W Return vs Nifty]))/_xlfn.STDEV.P(Table2[1W Return vs Nifty])</f>
        <v>0.23733759840732815</v>
      </c>
      <c r="O350">
        <v>1393.44</v>
      </c>
      <c r="P350">
        <v>1349.4975569476301</v>
      </c>
      <c r="Q350">
        <v>1257.8094401067799</v>
      </c>
      <c r="R350">
        <v>45.6475360234232</v>
      </c>
      <c r="S350" s="1">
        <f>(Table2[[#This Row],[Close Price]]-Table2[[#This Row],[20D EMA]])/Table2[[#This Row],[20D EMA]]</f>
        <v>-5.3751865885865264E-3</v>
      </c>
      <c r="T350" s="1">
        <f>(Table2[[#This Row],[Close Price]]-Table2[[#This Row],[50D EMA]])/Table2[[#This Row],[50D EMA]]</f>
        <v>2.7011862944620789E-2</v>
      </c>
      <c r="U350" s="1">
        <f>(Table2[[#This Row],[Close Price]]-Table2[[#This Row],[200D EMA]])/Table2[[#This Row],[200D EMA]]</f>
        <v>0.10187597247031462</v>
      </c>
      <c r="V350">
        <v>0.26240515840772</v>
      </c>
      <c r="W350">
        <v>1351.85</v>
      </c>
      <c r="X350">
        <v>1398.35</v>
      </c>
      <c r="Y350">
        <v>1335</v>
      </c>
      <c r="Z350">
        <v>1429.15</v>
      </c>
      <c r="AA350">
        <v>1335</v>
      </c>
      <c r="AB350">
        <v>1474.1</v>
      </c>
      <c r="AC350" s="1">
        <f>(Table2[[#This Row],[Close Price]]/Table2[[#This Row],[Day Low]])-1</f>
        <v>2.5224692088619438E-2</v>
      </c>
      <c r="AD350" s="1">
        <f>(Table2[[#This Row],[Day High]]/Table2[[#This Row],[Close Price]])-1</f>
        <v>8.9469317074930554E-3</v>
      </c>
      <c r="AE350" s="1">
        <f>(Table2[[#This Row],[Close Price]]/Table2[[#This Row],[Current Week Low]])-1</f>
        <v>3.8164794007490732E-2</v>
      </c>
      <c r="AF350" s="1">
        <f>(Table2[[#This Row],[Current Week High]]/Table2[[#This Row],[Close Price]])-1</f>
        <v>3.1169955626104917E-2</v>
      </c>
      <c r="AG350" s="1">
        <f>(Table2[[#This Row],[Close Price]]/Table2[[#This Row],[Current Month Low]])-1</f>
        <v>3.8164794007490732E-2</v>
      </c>
      <c r="AH350" s="1">
        <f>(Table2[[#This Row],[Current Month High]]/Table2[[#This Row],[Close Price]])-1</f>
        <v>6.360258306576716E-2</v>
      </c>
      <c r="AI350">
        <v>18.9797611746455</v>
      </c>
      <c r="AJ350">
        <v>39.579032176846702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0.11</v>
      </c>
      <c r="AM350" t="s">
        <v>3156</v>
      </c>
      <c r="AN350">
        <v>-0.72</v>
      </c>
      <c r="AO350" t="s">
        <v>3155</v>
      </c>
      <c r="AP350">
        <v>0.13441760853689799</v>
      </c>
      <c r="AQ350">
        <f>(Table2[[#This Row],[Sharpe Ratio]]-AVERAGE(Table2[Sharpe Ratio]))/_xlfn.STDEV.P(Table2[Sharpe Ratio])</f>
        <v>0.88062904245024021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1.2526841116443497</v>
      </c>
      <c r="AS350">
        <f>_xlfn.RANK.AVG(Table2[[#This Row],[1Y Return vs Nifty Z-Score]],Table2[1Y Return vs Nifty Z-Score])</f>
        <v>484</v>
      </c>
      <c r="AT350">
        <f>_xlfn.RANK.AVG(Table2[[#This Row],[6M Return vs Nifty Z-Score]],Table2[6M Return vs Nifty Z-Score])</f>
        <v>440</v>
      </c>
      <c r="AU350">
        <f>_xlfn.RANK.AVG(Table2[[#This Row],[Sharpe Ratio Z-Score]],Table2[Sharpe Ratio Z-Score])</f>
        <v>131</v>
      </c>
      <c r="AV350">
        <f>(Table2[[#This Row],[Rank 1Y]]+Table2[[#This Row],[Rank 6M]]+Table2[[#This Row],[Rank Sharpe]])/3</f>
        <v>351.66666666666669</v>
      </c>
    </row>
    <row r="351" spans="1:48" x14ac:dyDescent="0.3">
      <c r="A351" t="s">
        <v>384</v>
      </c>
      <c r="B351" t="s">
        <v>385</v>
      </c>
      <c r="C351" t="s">
        <v>3109</v>
      </c>
      <c r="D351" t="s">
        <v>21</v>
      </c>
      <c r="E351">
        <v>58618.647193999997</v>
      </c>
      <c r="F351">
        <v>3098.75</v>
      </c>
      <c r="G351">
        <v>19.103909370157002</v>
      </c>
      <c r="H351">
        <f>(Table2[[#This Row],[1Y Return vs Nifty]]-AVERAGE(Table2[1Y Return vs Nifty]))/_xlfn.STDEV.P(Table2[1Y Return vs Nifty])</f>
        <v>-8.7739637116055424E-2</v>
      </c>
      <c r="I351">
        <v>8.4828577972688404</v>
      </c>
      <c r="J351">
        <f>(Table2[[#This Row],[1M Return vs Nifty]]-AVERAGE(Table2[1M Return vs Nifty]))/_xlfn.STDEV.P(Table2[1M Return vs Nifty])</f>
        <v>1.1214162953500069</v>
      </c>
      <c r="K351">
        <v>29.207015659223501</v>
      </c>
      <c r="L351">
        <f>(Table2[[#This Row],[6M Return vs Nifty]]-AVERAGE(Table2[6M Return vs Nifty]))/_xlfn.STDEV.P(Table2[6M Return vs Nifty])</f>
        <v>0.92356831795158356</v>
      </c>
      <c r="M351">
        <v>5.0654698387144599</v>
      </c>
      <c r="N351">
        <f>(Table2[[#This Row],[1W Return vs Nifty]]-AVERAGE(Table2[1W Return vs Nifty]))/_xlfn.STDEV.P(Table2[1W Return vs Nifty])</f>
        <v>1.9566790127964138</v>
      </c>
      <c r="O351">
        <v>3001.95</v>
      </c>
      <c r="P351">
        <v>2959.1549976136698</v>
      </c>
      <c r="Q351">
        <v>2691.7050566652802</v>
      </c>
      <c r="R351">
        <v>61.713341350965699</v>
      </c>
      <c r="S351" s="1">
        <f>(Table2[[#This Row],[Close Price]]-Table2[[#This Row],[20D EMA]])/Table2[[#This Row],[20D EMA]]</f>
        <v>3.2245706957144585E-2</v>
      </c>
      <c r="T351" s="1">
        <f>(Table2[[#This Row],[Close Price]]-Table2[[#This Row],[50D EMA]])/Table2[[#This Row],[50D EMA]]</f>
        <v>4.7173940702296017E-2</v>
      </c>
      <c r="U351" s="1">
        <f>(Table2[[#This Row],[Close Price]]-Table2[[#This Row],[200D EMA]])/Table2[[#This Row],[200D EMA]]</f>
        <v>0.15122197074556257</v>
      </c>
      <c r="V351">
        <v>1.38459907923282</v>
      </c>
      <c r="W351">
        <v>3003</v>
      </c>
      <c r="X351">
        <v>3132.35</v>
      </c>
      <c r="Y351">
        <v>2965.5</v>
      </c>
      <c r="Z351">
        <v>3144.75</v>
      </c>
      <c r="AA351">
        <v>2836.6</v>
      </c>
      <c r="AB351">
        <v>3144.75</v>
      </c>
      <c r="AC351" s="1">
        <f>(Table2[[#This Row],[Close Price]]/Table2[[#This Row],[Day Low]])-1</f>
        <v>3.1884781884781832E-2</v>
      </c>
      <c r="AD351" s="1">
        <f>(Table2[[#This Row],[Day High]]/Table2[[#This Row],[Close Price]])-1</f>
        <v>1.0843081887857986E-2</v>
      </c>
      <c r="AE351" s="1">
        <f>(Table2[[#This Row],[Close Price]]/Table2[[#This Row],[Current Week Low]])-1</f>
        <v>4.4933400775585941E-2</v>
      </c>
      <c r="AF351" s="1">
        <f>(Table2[[#This Row],[Current Week High]]/Table2[[#This Row],[Close Price]])-1</f>
        <v>1.4844695441710298E-2</v>
      </c>
      <c r="AG351" s="1">
        <f>(Table2[[#This Row],[Close Price]]/Table2[[#This Row],[Current Month Low]])-1</f>
        <v>9.2416978072340061E-2</v>
      </c>
      <c r="AH351" s="1">
        <f>(Table2[[#This Row],[Current Month High]]/Table2[[#This Row],[Close Price]])-1</f>
        <v>1.4844695441710298E-2</v>
      </c>
      <c r="AI351">
        <v>2.8737394110528398</v>
      </c>
      <c r="AJ351">
        <v>49.763182059832701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0.08</v>
      </c>
      <c r="AM351" t="s">
        <v>3156</v>
      </c>
      <c r="AN351">
        <v>6.81</v>
      </c>
      <c r="AO351" t="s">
        <v>3156</v>
      </c>
      <c r="AP351">
        <v>-3.8044142247055997E-2</v>
      </c>
      <c r="AQ351">
        <f>(Table2[[#This Row],[Sharpe Ratio]]-AVERAGE(Table2[Sharpe Ratio]))/_xlfn.STDEV.P(Table2[Sharpe Ratio])</f>
        <v>-1.1524613648794098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2.7614626241025388</v>
      </c>
      <c r="AS351">
        <f>_xlfn.RANK.AVG(Table2[[#This Row],[1Y Return vs Nifty Z-Score]],Table2[1Y Return vs Nifty Z-Score])</f>
        <v>324</v>
      </c>
      <c r="AT351">
        <f>_xlfn.RANK.AVG(Table2[[#This Row],[6M Return vs Nifty Z-Score]],Table2[6M Return vs Nifty Z-Score])</f>
        <v>96</v>
      </c>
      <c r="AU351">
        <f>_xlfn.RANK.AVG(Table2[[#This Row],[Sharpe Ratio Z-Score]],Table2[Sharpe Ratio Z-Score])</f>
        <v>637</v>
      </c>
      <c r="AV351">
        <f>(Table2[[#This Row],[Rank 1Y]]+Table2[[#This Row],[Rank 6M]]+Table2[[#This Row],[Rank Sharpe]])/3</f>
        <v>352.33333333333331</v>
      </c>
    </row>
    <row r="352" spans="1:48" x14ac:dyDescent="0.3">
      <c r="A352" t="s">
        <v>1012</v>
      </c>
      <c r="B352" t="s">
        <v>1013</v>
      </c>
      <c r="C352" t="s">
        <v>3113</v>
      </c>
      <c r="D352" t="s">
        <v>274</v>
      </c>
      <c r="E352">
        <v>13275.90602602</v>
      </c>
      <c r="F352">
        <v>598.6</v>
      </c>
      <c r="G352">
        <v>96.276373968010006</v>
      </c>
      <c r="H352">
        <f>(Table2[[#This Row],[1Y Return vs Nifty]]-AVERAGE(Table2[1Y Return vs Nifty]))/_xlfn.STDEV.P(Table2[1Y Return vs Nifty])</f>
        <v>1.2314809000863918</v>
      </c>
      <c r="I352">
        <v>-8.0537122496715199</v>
      </c>
      <c r="J352">
        <f>(Table2[[#This Row],[1M Return vs Nifty]]-AVERAGE(Table2[1M Return vs Nifty]))/_xlfn.STDEV.P(Table2[1M Return vs Nifty])</f>
        <v>-0.78098562797644289</v>
      </c>
      <c r="K352">
        <v>-15.8555371177195</v>
      </c>
      <c r="L352">
        <f>(Table2[[#This Row],[6M Return vs Nifty]]-AVERAGE(Table2[6M Return vs Nifty]))/_xlfn.STDEV.P(Table2[6M Return vs Nifty])</f>
        <v>-0.66792315623942822</v>
      </c>
      <c r="M352">
        <v>-4.3088920476296799</v>
      </c>
      <c r="N352">
        <f>(Table2[[#This Row],[1W Return vs Nifty]]-AVERAGE(Table2[1W Return vs Nifty]))/_xlfn.STDEV.P(Table2[1W Return vs Nifty])</f>
        <v>7.6773732775553744E-2</v>
      </c>
      <c r="O352">
        <v>602.79</v>
      </c>
      <c r="P352">
        <v>636.17768228714203</v>
      </c>
      <c r="Q352">
        <v>607.78400686507803</v>
      </c>
      <c r="R352">
        <v>39.171083571686701</v>
      </c>
      <c r="S352" s="1">
        <f>(Table2[[#This Row],[Close Price]]-Table2[[#This Row],[20D EMA]])/Table2[[#This Row],[20D EMA]]</f>
        <v>-6.9510111315714282E-3</v>
      </c>
      <c r="T352" s="1">
        <f>(Table2[[#This Row],[Close Price]]-Table2[[#This Row],[50D EMA]])/Table2[[#This Row],[50D EMA]]</f>
        <v>-5.9067904035937452E-2</v>
      </c>
      <c r="U352" s="1">
        <f>(Table2[[#This Row],[Close Price]]-Table2[[#This Row],[200D EMA]])/Table2[[#This Row],[200D EMA]]</f>
        <v>-1.5110642533107592E-2</v>
      </c>
      <c r="V352">
        <v>1.4293646482377</v>
      </c>
      <c r="W352">
        <v>568.70000000000005</v>
      </c>
      <c r="X352">
        <v>603.75</v>
      </c>
      <c r="Y352">
        <v>566.6</v>
      </c>
      <c r="Z352">
        <v>638</v>
      </c>
      <c r="AA352">
        <v>504.05</v>
      </c>
      <c r="AB352">
        <v>641.70000000000005</v>
      </c>
      <c r="AC352" s="1">
        <f>(Table2[[#This Row],[Close Price]]/Table2[[#This Row],[Day Low]])-1</f>
        <v>5.2576050641814698E-2</v>
      </c>
      <c r="AD352" s="1">
        <f>(Table2[[#This Row],[Day High]]/Table2[[#This Row],[Close Price]])-1</f>
        <v>8.6034079518877427E-3</v>
      </c>
      <c r="AE352" s="1">
        <f>(Table2[[#This Row],[Close Price]]/Table2[[#This Row],[Current Week Low]])-1</f>
        <v>5.647723261560178E-2</v>
      </c>
      <c r="AF352" s="1">
        <f>(Table2[[#This Row],[Current Week High]]/Table2[[#This Row],[Close Price]])-1</f>
        <v>6.5820247243568275E-2</v>
      </c>
      <c r="AG352" s="1">
        <f>(Table2[[#This Row],[Close Price]]/Table2[[#This Row],[Current Month Low]])-1</f>
        <v>0.18758059716297981</v>
      </c>
      <c r="AH352" s="1">
        <f>(Table2[[#This Row],[Current Month High]]/Table2[[#This Row],[Close Price]])-1</f>
        <v>7.2001336451720688E-2</v>
      </c>
      <c r="AI352">
        <v>38.322753090544602</v>
      </c>
      <c r="AJ352">
        <v>134.377447141738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-0.05</v>
      </c>
      <c r="AM352" t="s">
        <v>3155</v>
      </c>
      <c r="AN352">
        <v>6.24</v>
      </c>
      <c r="AO352" t="s">
        <v>3156</v>
      </c>
      <c r="AP352">
        <v>2.5280285116122E-2</v>
      </c>
      <c r="AQ352">
        <f>(Table2[[#This Row],[Sharpe Ratio]]-AVERAGE(Table2[Sharpe Ratio]))/_xlfn.STDEV.P(Table2[Sharpe Ratio])</f>
        <v>-0.40595215204530882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74</v>
      </c>
      <c r="AT352">
        <f>_xlfn.RANK.AVG(Table2[[#This Row],[6M Return vs Nifty Z-Score]],Table2[6M Return vs Nifty Z-Score])</f>
        <v>546</v>
      </c>
      <c r="AU352">
        <f>_xlfn.RANK.AVG(Table2[[#This Row],[Sharpe Ratio Z-Score]],Table2[Sharpe Ratio Z-Score])</f>
        <v>440</v>
      </c>
      <c r="AV352">
        <f>(Table2[[#This Row],[Rank 1Y]]+Table2[[#This Row],[Rank 6M]]+Table2[[#This Row],[Rank Sharpe]])/3</f>
        <v>353.33333333333331</v>
      </c>
    </row>
    <row r="353" spans="1:48" x14ac:dyDescent="0.3">
      <c r="A353" t="s">
        <v>431</v>
      </c>
      <c r="B353" t="s">
        <v>432</v>
      </c>
      <c r="C353" t="s">
        <v>3110</v>
      </c>
      <c r="D353" t="s">
        <v>54</v>
      </c>
      <c r="E353">
        <v>51817.890617500001</v>
      </c>
      <c r="F353">
        <v>4702.6000000000004</v>
      </c>
      <c r="G353">
        <v>21.7143860898234</v>
      </c>
      <c r="H353">
        <f>(Table2[[#This Row],[1Y Return vs Nifty]]-AVERAGE(Table2[1Y Return vs Nifty]))/_xlfn.STDEV.P(Table2[1Y Return vs Nifty])</f>
        <v>-4.311498351171017E-2</v>
      </c>
      <c r="I353">
        <v>4.0549560926870098</v>
      </c>
      <c r="J353">
        <f>(Table2[[#This Row],[1M Return vs Nifty]]-AVERAGE(Table2[1M Return vs Nifty]))/_xlfn.STDEV.P(Table2[1M Return vs Nifty])</f>
        <v>0.61202113691111981</v>
      </c>
      <c r="K353">
        <v>-9.69278661562781</v>
      </c>
      <c r="L353">
        <f>(Table2[[#This Row],[6M Return vs Nifty]]-AVERAGE(Table2[6M Return vs Nifty]))/_xlfn.STDEV.P(Table2[6M Return vs Nifty])</f>
        <v>-0.45027093111596145</v>
      </c>
      <c r="M353">
        <v>-0.119960507138128</v>
      </c>
      <c r="N353">
        <f>(Table2[[#This Row],[1W Return vs Nifty]]-AVERAGE(Table2[1W Return vs Nifty]))/_xlfn.STDEV.P(Table2[1W Return vs Nifty])</f>
        <v>0.91680899235811675</v>
      </c>
      <c r="O353">
        <v>5009.3100000000004</v>
      </c>
      <c r="P353">
        <v>4886.1155716466101</v>
      </c>
      <c r="Q353">
        <v>4357.5464033958397</v>
      </c>
      <c r="R353">
        <v>29.347679996833499</v>
      </c>
      <c r="S353" s="1">
        <f>(Table2[[#This Row],[Close Price]]-Table2[[#This Row],[20D EMA]])/Table2[[#This Row],[20D EMA]]</f>
        <v>-6.1227993476147415E-2</v>
      </c>
      <c r="T353" s="1">
        <f>(Table2[[#This Row],[Close Price]]-Table2[[#This Row],[50D EMA]])/Table2[[#This Row],[50D EMA]]</f>
        <v>-3.7558581854167106E-2</v>
      </c>
      <c r="U353" s="1">
        <f>(Table2[[#This Row],[Close Price]]-Table2[[#This Row],[200D EMA]])/Table2[[#This Row],[200D EMA]]</f>
        <v>7.9185294810689824E-2</v>
      </c>
      <c r="V353">
        <v>0.57972599705943695</v>
      </c>
      <c r="W353">
        <v>4655</v>
      </c>
      <c r="X353">
        <v>4909.1000000000004</v>
      </c>
      <c r="Y353">
        <v>4655</v>
      </c>
      <c r="Z353">
        <v>5170.05</v>
      </c>
      <c r="AA353">
        <v>4655</v>
      </c>
      <c r="AB353">
        <v>5465.9</v>
      </c>
      <c r="AC353" s="1">
        <f>(Table2[[#This Row],[Close Price]]/Table2[[#This Row],[Day Low]])-1</f>
        <v>1.0225563909774582E-2</v>
      </c>
      <c r="AD353" s="1">
        <f>(Table2[[#This Row],[Day High]]/Table2[[#This Row],[Close Price]])-1</f>
        <v>4.3911878535278337E-2</v>
      </c>
      <c r="AE353" s="1">
        <f>(Table2[[#This Row],[Close Price]]/Table2[[#This Row],[Current Week Low]])-1</f>
        <v>1.0225563909774582E-2</v>
      </c>
      <c r="AF353" s="1">
        <f>(Table2[[#This Row],[Current Week High]]/Table2[[#This Row],[Close Price]])-1</f>
        <v>9.9402458214604694E-2</v>
      </c>
      <c r="AG353" s="1">
        <f>(Table2[[#This Row],[Close Price]]/Table2[[#This Row],[Current Month Low]])-1</f>
        <v>1.0225563909774582E-2</v>
      </c>
      <c r="AH353" s="1">
        <f>(Table2[[#This Row],[Current Month High]]/Table2[[#This Row],[Close Price]])-1</f>
        <v>0.16231446433887631</v>
      </c>
      <c r="AI353">
        <v>17.7189214477097</v>
      </c>
      <c r="AJ353">
        <v>59.805620688483302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0.16</v>
      </c>
      <c r="AM353" t="s">
        <v>3156</v>
      </c>
      <c r="AN353">
        <v>-12.42</v>
      </c>
      <c r="AO353" t="s">
        <v>3155</v>
      </c>
      <c r="AP353">
        <v>8.0760878499739994E-2</v>
      </c>
      <c r="AQ353">
        <f>(Table2[[#This Row],[Sharpe Ratio]]-AVERAGE(Table2[Sharpe Ratio]))/_xlfn.STDEV.P(Table2[Sharpe Ratio])</f>
        <v>0.24808888423347478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1.2835330988750397</v>
      </c>
      <c r="AS353">
        <f>_xlfn.RANK.AVG(Table2[[#This Row],[1Y Return vs Nifty Z-Score]],Table2[1Y Return vs Nifty Z-Score])</f>
        <v>309</v>
      </c>
      <c r="AT353">
        <f>_xlfn.RANK.AVG(Table2[[#This Row],[6M Return vs Nifty Z-Score]],Table2[6M Return vs Nifty Z-Score])</f>
        <v>473</v>
      </c>
      <c r="AU353">
        <f>_xlfn.RANK.AVG(Table2[[#This Row],[Sharpe Ratio Z-Score]],Table2[Sharpe Ratio Z-Score])</f>
        <v>280</v>
      </c>
      <c r="AV353">
        <f>(Table2[[#This Row],[Rank 1Y]]+Table2[[#This Row],[Rank 6M]]+Table2[[#This Row],[Rank Sharpe]])/3</f>
        <v>354</v>
      </c>
    </row>
    <row r="354" spans="1:48" x14ac:dyDescent="0.3">
      <c r="A354" t="s">
        <v>1038</v>
      </c>
      <c r="B354" t="s">
        <v>1039</v>
      </c>
      <c r="C354" t="s">
        <v>3116</v>
      </c>
      <c r="D354" t="s">
        <v>280</v>
      </c>
      <c r="E354">
        <v>12654.909669839901</v>
      </c>
      <c r="F354">
        <v>5304.8</v>
      </c>
      <c r="G354">
        <v>-8.4575437101587703</v>
      </c>
      <c r="H354">
        <f>(Table2[[#This Row],[1Y Return vs Nifty]]-AVERAGE(Table2[1Y Return vs Nifty]))/_xlfn.STDEV.P(Table2[1Y Return vs Nifty])</f>
        <v>-0.55888741149600918</v>
      </c>
      <c r="I354">
        <v>-7.7205097988695197</v>
      </c>
      <c r="J354">
        <f>(Table2[[#This Row],[1M Return vs Nifty]]-AVERAGE(Table2[1M Return vs Nifty]))/_xlfn.STDEV.P(Table2[1M Return vs Nifty])</f>
        <v>-0.74265331471779983</v>
      </c>
      <c r="K354">
        <v>6.28605449173868</v>
      </c>
      <c r="L354">
        <f>(Table2[[#This Row],[6M Return vs Nifty]]-AVERAGE(Table2[6M Return vs Nifty]))/_xlfn.STDEV.P(Table2[6M Return vs Nifty])</f>
        <v>0.11405993393077893</v>
      </c>
      <c r="M354">
        <v>-7.34617882561081</v>
      </c>
      <c r="N354">
        <f>(Table2[[#This Row],[1W Return vs Nifty]]-AVERAGE(Table2[1W Return vs Nifty]))/_xlfn.STDEV.P(Table2[1W Return vs Nifty])</f>
        <v>-0.5323142798370053</v>
      </c>
      <c r="O354">
        <v>5994.88</v>
      </c>
      <c r="P354">
        <v>5964.1414947348803</v>
      </c>
      <c r="Q354">
        <v>5243.5687027905797</v>
      </c>
      <c r="R354">
        <v>17.770187364092799</v>
      </c>
      <c r="S354" s="1">
        <f>(Table2[[#This Row],[Close Price]]-Table2[[#This Row],[20D EMA]])/Table2[[#This Row],[20D EMA]]</f>
        <v>-0.11511156186612574</v>
      </c>
      <c r="T354" s="1">
        <f>(Table2[[#This Row],[Close Price]]-Table2[[#This Row],[50D EMA]])/Table2[[#This Row],[50D EMA]]</f>
        <v>-0.11055094774611637</v>
      </c>
      <c r="U354" s="1">
        <f>(Table2[[#This Row],[Close Price]]-Table2[[#This Row],[200D EMA]])/Table2[[#This Row],[200D EMA]]</f>
        <v>1.167740916159519E-2</v>
      </c>
      <c r="V354">
        <v>0.54986955547681005</v>
      </c>
      <c r="W354">
        <v>5260.15</v>
      </c>
      <c r="X354">
        <v>5569.95</v>
      </c>
      <c r="Y354">
        <v>5260.15</v>
      </c>
      <c r="Z354">
        <v>6055</v>
      </c>
      <c r="AA354">
        <v>5260.15</v>
      </c>
      <c r="AB354">
        <v>6618.95</v>
      </c>
      <c r="AC354" s="1">
        <f>(Table2[[#This Row],[Close Price]]/Table2[[#This Row],[Day Low]])-1</f>
        <v>8.4883510926494488E-3</v>
      </c>
      <c r="AD354" s="1">
        <f>(Table2[[#This Row],[Day High]]/Table2[[#This Row],[Close Price]])-1</f>
        <v>4.9983034233147317E-2</v>
      </c>
      <c r="AE354" s="1">
        <f>(Table2[[#This Row],[Close Price]]/Table2[[#This Row],[Current Week Low]])-1</f>
        <v>8.4883510926494488E-3</v>
      </c>
      <c r="AF354" s="1">
        <f>(Table2[[#This Row],[Current Week High]]/Table2[[#This Row],[Close Price]])-1</f>
        <v>0.14141909214296478</v>
      </c>
      <c r="AG354" s="1">
        <f>(Table2[[#This Row],[Close Price]]/Table2[[#This Row],[Current Month Low]])-1</f>
        <v>8.4883510926494488E-3</v>
      </c>
      <c r="AH354" s="1">
        <f>(Table2[[#This Row],[Current Month High]]/Table2[[#This Row],[Close Price]])-1</f>
        <v>0.24772847232694906</v>
      </c>
      <c r="AI354">
        <v>34.241630221686002</v>
      </c>
      <c r="AJ354">
        <v>40.262556021205398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0.03</v>
      </c>
      <c r="AM354" t="s">
        <v>3156</v>
      </c>
      <c r="AN354">
        <v>-14.43</v>
      </c>
      <c r="AO354" t="s">
        <v>3155</v>
      </c>
      <c r="AP354">
        <v>8.4370854574671E-2</v>
      </c>
      <c r="AQ354">
        <f>(Table2[[#This Row],[Sharpe Ratio]]-AVERAGE(Table2[Sharpe Ratio]))/_xlfn.STDEV.P(Table2[Sharpe Ratio])</f>
        <v>0.2906456117122882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-1.4291494604077473</v>
      </c>
      <c r="AS354">
        <f>_xlfn.RANK.AVG(Table2[[#This Row],[1Y Return vs Nifty Z-Score]],Table2[1Y Return vs Nifty Z-Score])</f>
        <v>506</v>
      </c>
      <c r="AT354">
        <f>_xlfn.RANK.AVG(Table2[[#This Row],[6M Return vs Nifty Z-Score]],Table2[6M Return vs Nifty Z-Score])</f>
        <v>292</v>
      </c>
      <c r="AU354">
        <f>_xlfn.RANK.AVG(Table2[[#This Row],[Sharpe Ratio Z-Score]],Table2[Sharpe Ratio Z-Score])</f>
        <v>265</v>
      </c>
      <c r="AV354">
        <f>(Table2[[#This Row],[Rank 1Y]]+Table2[[#This Row],[Rank 6M]]+Table2[[#This Row],[Rank Sharpe]])/3</f>
        <v>354.33333333333331</v>
      </c>
    </row>
    <row r="355" spans="1:48" x14ac:dyDescent="0.3">
      <c r="A355" t="s">
        <v>247</v>
      </c>
      <c r="B355" t="s">
        <v>248</v>
      </c>
      <c r="C355" t="s">
        <v>3114</v>
      </c>
      <c r="D355" t="s">
        <v>249</v>
      </c>
      <c r="E355">
        <v>99990.007247654998</v>
      </c>
      <c r="F355">
        <v>6954.15</v>
      </c>
      <c r="G355">
        <v>16.5510317629147</v>
      </c>
      <c r="H355">
        <f>(Table2[[#This Row],[1Y Return vs Nifty]]-AVERAGE(Table2[1Y Return vs Nifty]))/_xlfn.STDEV.P(Table2[1Y Return vs Nifty])</f>
        <v>-0.13137966579711405</v>
      </c>
      <c r="I355">
        <v>2.7021932107870001</v>
      </c>
      <c r="J355">
        <f>(Table2[[#This Row],[1M Return vs Nifty]]-AVERAGE(Table2[1M Return vs Nifty]))/_xlfn.STDEV.P(Table2[1M Return vs Nifty])</f>
        <v>0.45639643958718079</v>
      </c>
      <c r="K355">
        <v>1.7616102750479601</v>
      </c>
      <c r="L355">
        <f>(Table2[[#This Row],[6M Return vs Nifty]]-AVERAGE(Table2[6M Return vs Nifty]))/_xlfn.STDEV.P(Table2[6M Return vs Nifty])</f>
        <v>-4.5731599228887615E-2</v>
      </c>
      <c r="M355">
        <v>-1.0310657207201801</v>
      </c>
      <c r="N355">
        <f>(Table2[[#This Row],[1W Return vs Nifty]]-AVERAGE(Table2[1W Return vs Nifty]))/_xlfn.STDEV.P(Table2[1W Return vs Nifty])</f>
        <v>0.73409879592730698</v>
      </c>
      <c r="O355">
        <v>6983.7</v>
      </c>
      <c r="P355">
        <v>6898.7244851192299</v>
      </c>
      <c r="Q355">
        <v>6367.1859708000802</v>
      </c>
      <c r="R355">
        <v>46.291439103155803</v>
      </c>
      <c r="S355" s="1">
        <f>(Table2[[#This Row],[Close Price]]-Table2[[#This Row],[20D EMA]])/Table2[[#This Row],[20D EMA]]</f>
        <v>-4.2312814124318317E-3</v>
      </c>
      <c r="T355" s="1">
        <f>(Table2[[#This Row],[Close Price]]-Table2[[#This Row],[50D EMA]])/Table2[[#This Row],[50D EMA]]</f>
        <v>8.0341684901787738E-3</v>
      </c>
      <c r="U355" s="1">
        <f>(Table2[[#This Row],[Close Price]]-Table2[[#This Row],[200D EMA]])/Table2[[#This Row],[200D EMA]]</f>
        <v>9.218578378136541E-2</v>
      </c>
      <c r="V355">
        <v>0.50076156528135696</v>
      </c>
      <c r="W355">
        <v>6870.65</v>
      </c>
      <c r="X355">
        <v>6978</v>
      </c>
      <c r="Y355">
        <v>6854.75</v>
      </c>
      <c r="Z355">
        <v>7037.25</v>
      </c>
      <c r="AA355">
        <v>6727.35</v>
      </c>
      <c r="AB355">
        <v>7243.95</v>
      </c>
      <c r="AC355" s="1">
        <f>(Table2[[#This Row],[Close Price]]/Table2[[#This Row],[Day Low]])-1</f>
        <v>1.2153144171221042E-2</v>
      </c>
      <c r="AD355" s="1">
        <f>(Table2[[#This Row],[Day High]]/Table2[[#This Row],[Close Price]])-1</f>
        <v>3.4296067815622333E-3</v>
      </c>
      <c r="AE355" s="1">
        <f>(Table2[[#This Row],[Close Price]]/Table2[[#This Row],[Current Week Low]])-1</f>
        <v>1.4500893540975168E-2</v>
      </c>
      <c r="AF355" s="1">
        <f>(Table2[[#This Row],[Current Week High]]/Table2[[#This Row],[Close Price]])-1</f>
        <v>1.1949699100537226E-2</v>
      </c>
      <c r="AG355" s="1">
        <f>(Table2[[#This Row],[Close Price]]/Table2[[#This Row],[Current Month Low]])-1</f>
        <v>3.3713126268144045E-2</v>
      </c>
      <c r="AH355" s="1">
        <f>(Table2[[#This Row],[Current Month High]]/Table2[[#This Row],[Close Price]])-1</f>
        <v>4.1672957874075323E-2</v>
      </c>
      <c r="AI355">
        <v>5.2170286807158197</v>
      </c>
      <c r="AJ355">
        <v>47.146635632670296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</v>
      </c>
      <c r="AM355" t="s">
        <v>3157</v>
      </c>
      <c r="AN355">
        <v>0.43</v>
      </c>
      <c r="AO355" t="s">
        <v>3156</v>
      </c>
      <c r="AP355">
        <v>4.7839458713268002E-2</v>
      </c>
      <c r="AQ355">
        <f>(Table2[[#This Row],[Sharpe Ratio]]-AVERAGE(Table2[Sharpe Ratio]))/_xlfn.STDEV.P(Table2[Sharpe Ratio])</f>
        <v>-0.1400100563101358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0.87337391417835031</v>
      </c>
      <c r="AS355">
        <f>_xlfn.RANK.AVG(Table2[[#This Row],[1Y Return vs Nifty Z-Score]],Table2[1Y Return vs Nifty Z-Score])</f>
        <v>341</v>
      </c>
      <c r="AT355">
        <f>_xlfn.RANK.AVG(Table2[[#This Row],[6M Return vs Nifty Z-Score]],Table2[6M Return vs Nifty Z-Score])</f>
        <v>346</v>
      </c>
      <c r="AU355">
        <f>_xlfn.RANK.AVG(Table2[[#This Row],[Sharpe Ratio Z-Score]],Table2[Sharpe Ratio Z-Score])</f>
        <v>377</v>
      </c>
      <c r="AV355">
        <f>(Table2[[#This Row],[Rank 1Y]]+Table2[[#This Row],[Rank 6M]]+Table2[[#This Row],[Rank Sharpe]])/3</f>
        <v>354.66666666666669</v>
      </c>
    </row>
    <row r="356" spans="1:48" x14ac:dyDescent="0.3">
      <c r="A356" t="s">
        <v>1337</v>
      </c>
      <c r="B356" t="s">
        <v>1338</v>
      </c>
      <c r="C356" t="s">
        <v>3116</v>
      </c>
      <c r="D356" t="s">
        <v>192</v>
      </c>
      <c r="E356">
        <v>8162.6893529999998</v>
      </c>
      <c r="F356">
        <v>414.05</v>
      </c>
      <c r="G356">
        <v>6.9800259962307001</v>
      </c>
      <c r="H356">
        <f>(Table2[[#This Row],[1Y Return vs Nifty]]-AVERAGE(Table2[1Y Return vs Nifty]))/_xlfn.STDEV.P(Table2[1Y Return vs Nifty])</f>
        <v>-0.29499070808905425</v>
      </c>
      <c r="I356">
        <v>-8.53120900853847</v>
      </c>
      <c r="J356">
        <f>(Table2[[#This Row],[1M Return vs Nifty]]-AVERAGE(Table2[1M Return vs Nifty]))/_xlfn.STDEV.P(Table2[1M Return vs Nifty])</f>
        <v>-0.83591786300898552</v>
      </c>
      <c r="K356">
        <v>21.989981392739299</v>
      </c>
      <c r="L356">
        <f>(Table2[[#This Row],[6M Return vs Nifty]]-AVERAGE(Table2[6M Return vs Nifty]))/_xlfn.STDEV.P(Table2[6M Return vs Nifty])</f>
        <v>0.66868154842238559</v>
      </c>
      <c r="M356">
        <v>-3.9963430883848998</v>
      </c>
      <c r="N356">
        <f>(Table2[[#This Row],[1W Return vs Nifty]]-AVERAGE(Table2[1W Return vs Nifty]))/_xlfn.STDEV.P(Table2[1W Return vs Nifty])</f>
        <v>0.13945132575446392</v>
      </c>
      <c r="O356">
        <v>418.05</v>
      </c>
      <c r="P356">
        <v>420.73894762797403</v>
      </c>
      <c r="Q356">
        <v>356.19932038806701</v>
      </c>
      <c r="R356">
        <v>49.694226786110299</v>
      </c>
      <c r="S356" s="1">
        <f>(Table2[[#This Row],[Close Price]]-Table2[[#This Row],[20D EMA]])/Table2[[#This Row],[20D EMA]]</f>
        <v>-9.5682334648965438E-3</v>
      </c>
      <c r="T356" s="1">
        <f>(Table2[[#This Row],[Close Price]]-Table2[[#This Row],[50D EMA]])/Table2[[#This Row],[50D EMA]]</f>
        <v>-1.5898094687180044E-2</v>
      </c>
      <c r="U356" s="1">
        <f>(Table2[[#This Row],[Close Price]]-Table2[[#This Row],[200D EMA]])/Table2[[#This Row],[200D EMA]]</f>
        <v>0.16241097694657772</v>
      </c>
      <c r="V356">
        <v>0.76249446811848198</v>
      </c>
      <c r="W356">
        <v>408.05</v>
      </c>
      <c r="X356">
        <v>419.9</v>
      </c>
      <c r="Y356">
        <v>392.85</v>
      </c>
      <c r="Z356">
        <v>429.45</v>
      </c>
      <c r="AA356">
        <v>382.9</v>
      </c>
      <c r="AB356">
        <v>441.5</v>
      </c>
      <c r="AC356" s="1">
        <f>(Table2[[#This Row],[Close Price]]/Table2[[#This Row],[Day Low]])-1</f>
        <v>1.4704080382306195E-2</v>
      </c>
      <c r="AD356" s="1">
        <f>(Table2[[#This Row],[Day High]]/Table2[[#This Row],[Close Price]])-1</f>
        <v>1.4128728414442682E-2</v>
      </c>
      <c r="AE356" s="1">
        <f>(Table2[[#This Row],[Close Price]]/Table2[[#This Row],[Current Week Low]])-1</f>
        <v>5.3964617538500681E-2</v>
      </c>
      <c r="AF356" s="1">
        <f>(Table2[[#This Row],[Current Week High]]/Table2[[#This Row],[Close Price]])-1</f>
        <v>3.7193575655114053E-2</v>
      </c>
      <c r="AG356" s="1">
        <f>(Table2[[#This Row],[Close Price]]/Table2[[#This Row],[Current Month Low]])-1</f>
        <v>8.135283363802559E-2</v>
      </c>
      <c r="AH356" s="1">
        <f>(Table2[[#This Row],[Current Month High]]/Table2[[#This Row],[Close Price]])-1</f>
        <v>6.6296341021615746E-2</v>
      </c>
      <c r="AI356">
        <v>17.208066658616101</v>
      </c>
      <c r="AJ356">
        <v>72.448979591836704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0.11</v>
      </c>
      <c r="AM356" t="s">
        <v>3156</v>
      </c>
      <c r="AN356">
        <v>4.78</v>
      </c>
      <c r="AO356" t="s">
        <v>3156</v>
      </c>
      <c r="AQ356">
        <f>(Table2[[#This Row],[Sharpe Ratio]]-AVERAGE(Table2[Sharpe Ratio]))/_xlfn.STDEV.P(Table2[Sharpe Ratio])</f>
        <v>-0.70397246629187049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400</v>
      </c>
      <c r="AT356">
        <f>_xlfn.RANK.AVG(Table2[[#This Row],[6M Return vs Nifty Z-Score]],Table2[6M Return vs Nifty Z-Score])</f>
        <v>136</v>
      </c>
      <c r="AU356">
        <f>_xlfn.RANK.AVG(Table2[[#This Row],[Sharpe Ratio Z-Score]],Table2[Sharpe Ratio Z-Score])</f>
        <v>532.5</v>
      </c>
      <c r="AV356">
        <f>(Table2[[#This Row],[Rank 1Y]]+Table2[[#This Row],[Rank 6M]]+Table2[[#This Row],[Rank Sharpe]])/3</f>
        <v>356.16666666666669</v>
      </c>
    </row>
    <row r="357" spans="1:48" x14ac:dyDescent="0.3">
      <c r="A357" t="s">
        <v>129</v>
      </c>
      <c r="B357" t="s">
        <v>130</v>
      </c>
      <c r="C357" t="s">
        <v>3108</v>
      </c>
      <c r="D357" t="s">
        <v>18</v>
      </c>
      <c r="E357">
        <v>216436.22069623999</v>
      </c>
      <c r="F357">
        <v>153.27000000000001</v>
      </c>
      <c r="G357">
        <v>48.424334725628597</v>
      </c>
      <c r="H357">
        <f>(Table2[[#This Row],[1Y Return vs Nifty]]-AVERAGE(Table2[1Y Return vs Nifty]))/_xlfn.STDEV.P(Table2[1Y Return vs Nifty])</f>
        <v>0.41347679402958926</v>
      </c>
      <c r="I357">
        <v>-3.7974197160516501</v>
      </c>
      <c r="J357">
        <f>(Table2[[#This Row],[1M Return vs Nifty]]-AVERAGE(Table2[1M Return vs Nifty]))/_xlfn.STDEV.P(Table2[1M Return vs Nifty])</f>
        <v>-0.29133275079490129</v>
      </c>
      <c r="K357">
        <v>-18.087556809389401</v>
      </c>
      <c r="L357">
        <f>(Table2[[#This Row],[6M Return vs Nifty]]-AVERAGE(Table2[6M Return vs Nifty]))/_xlfn.STDEV.P(Table2[6M Return vs Nifty])</f>
        <v>-0.74675225247599697</v>
      </c>
      <c r="M357">
        <v>-7.6024732263413197</v>
      </c>
      <c r="N357">
        <f>(Table2[[#This Row],[1W Return vs Nifty]]-AVERAGE(Table2[1W Return vs Nifty]))/_xlfn.STDEV.P(Table2[1W Return vs Nifty])</f>
        <v>-0.58371075919363558</v>
      </c>
      <c r="O357">
        <v>163.82</v>
      </c>
      <c r="P357">
        <v>167.770756106589</v>
      </c>
      <c r="Q357">
        <v>158.93982675820899</v>
      </c>
      <c r="R357">
        <v>23.0447812308309</v>
      </c>
      <c r="S357" s="1">
        <f>(Table2[[#This Row],[Close Price]]-Table2[[#This Row],[20D EMA]])/Table2[[#This Row],[20D EMA]]</f>
        <v>-6.439995116591371E-2</v>
      </c>
      <c r="T357" s="1">
        <f>(Table2[[#This Row],[Close Price]]-Table2[[#This Row],[50D EMA]])/Table2[[#This Row],[50D EMA]]</f>
        <v>-8.6431964921087304E-2</v>
      </c>
      <c r="U357" s="1">
        <f>(Table2[[#This Row],[Close Price]]-Table2[[#This Row],[200D EMA]])/Table2[[#This Row],[200D EMA]]</f>
        <v>-3.5672788084979756E-2</v>
      </c>
      <c r="V357">
        <v>0.722260443451606</v>
      </c>
      <c r="W357">
        <v>152.52000000000001</v>
      </c>
      <c r="X357">
        <v>154.34</v>
      </c>
      <c r="Y357">
        <v>150.15</v>
      </c>
      <c r="Z357">
        <v>166.68</v>
      </c>
      <c r="AA357">
        <v>150.15</v>
      </c>
      <c r="AB357">
        <v>181.34</v>
      </c>
      <c r="AC357" s="1">
        <f>(Table2[[#This Row],[Close Price]]/Table2[[#This Row],[Day Low]])-1</f>
        <v>4.9173878835562235E-3</v>
      </c>
      <c r="AD357" s="1">
        <f>(Table2[[#This Row],[Day High]]/Table2[[#This Row],[Close Price]])-1</f>
        <v>6.9811443857243916E-3</v>
      </c>
      <c r="AE357" s="1">
        <f>(Table2[[#This Row],[Close Price]]/Table2[[#This Row],[Current Week Low]])-1</f>
        <v>2.0779220779220786E-2</v>
      </c>
      <c r="AF357" s="1">
        <f>(Table2[[#This Row],[Current Week High]]/Table2[[#This Row],[Close Price]])-1</f>
        <v>8.749266001174405E-2</v>
      </c>
      <c r="AG357" s="1">
        <f>(Table2[[#This Row],[Close Price]]/Table2[[#This Row],[Current Month Low]])-1</f>
        <v>2.0779220779220786E-2</v>
      </c>
      <c r="AH357" s="1">
        <f>(Table2[[#This Row],[Current Month High]]/Table2[[#This Row],[Close Price]])-1</f>
        <v>0.18314086253017536</v>
      </c>
      <c r="AI357">
        <v>28.4008612252887</v>
      </c>
      <c r="AJ357">
        <v>79.263157894736807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-0.02</v>
      </c>
      <c r="AM357" t="s">
        <v>3155</v>
      </c>
      <c r="AN357">
        <v>-6.68</v>
      </c>
      <c r="AO357" t="s">
        <v>3155</v>
      </c>
      <c r="AP357">
        <v>6.9906608052991995E-2</v>
      </c>
      <c r="AQ357">
        <f>(Table2[[#This Row],[Sharpe Ratio]]-AVERAGE(Table2[Sharpe Ratio]))/_xlfn.STDEV.P(Table2[Sharpe Ratio])</f>
        <v>0.12013173997666098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191</v>
      </c>
      <c r="AT357">
        <f>_xlfn.RANK.AVG(Table2[[#This Row],[6M Return vs Nifty Z-Score]],Table2[6M Return vs Nifty Z-Score])</f>
        <v>570</v>
      </c>
      <c r="AU357">
        <f>_xlfn.RANK.AVG(Table2[[#This Row],[Sharpe Ratio Z-Score]],Table2[Sharpe Ratio Z-Score])</f>
        <v>310</v>
      </c>
      <c r="AV357">
        <f>(Table2[[#This Row],[Rank 1Y]]+Table2[[#This Row],[Rank 6M]]+Table2[[#This Row],[Rank Sharpe]])/3</f>
        <v>357</v>
      </c>
    </row>
    <row r="358" spans="1:48" x14ac:dyDescent="0.3">
      <c r="A358" t="s">
        <v>1349</v>
      </c>
      <c r="B358" t="s">
        <v>1350</v>
      </c>
      <c r="C358" t="s">
        <v>3123</v>
      </c>
      <c r="D358" t="s">
        <v>135</v>
      </c>
      <c r="E358">
        <v>8082.3881683250002</v>
      </c>
      <c r="F358">
        <v>551.75</v>
      </c>
      <c r="G358">
        <v>6.8281727923900197</v>
      </c>
      <c r="H358">
        <f>(Table2[[#This Row],[1Y Return vs Nifty]]-AVERAGE(Table2[1Y Return vs Nifty]))/_xlfn.STDEV.P(Table2[1Y Return vs Nifty])</f>
        <v>-0.29758655449865806</v>
      </c>
      <c r="I358">
        <v>3.9528126833506798</v>
      </c>
      <c r="J358">
        <f>(Table2[[#This Row],[1M Return vs Nifty]]-AVERAGE(Table2[1M Return vs Nifty]))/_xlfn.STDEV.P(Table2[1M Return vs Nifty])</f>
        <v>0.60027034349840069</v>
      </c>
      <c r="K358">
        <v>16.114101926164501</v>
      </c>
      <c r="L358">
        <f>(Table2[[#This Row],[6M Return vs Nifty]]-AVERAGE(Table2[6M Return vs Nifty]))/_xlfn.STDEV.P(Table2[6M Return vs Nifty])</f>
        <v>0.46116085777894239</v>
      </c>
      <c r="M358">
        <v>-4.0441852068765796</v>
      </c>
      <c r="N358">
        <f>(Table2[[#This Row],[1W Return vs Nifty]]-AVERAGE(Table2[1W Return vs Nifty]))/_xlfn.STDEV.P(Table2[1W Return vs Nifty])</f>
        <v>0.12985721660332181</v>
      </c>
      <c r="O358">
        <v>572.03</v>
      </c>
      <c r="P358">
        <v>572.75076058363902</v>
      </c>
      <c r="Q358">
        <v>521.67914449646798</v>
      </c>
      <c r="R358">
        <v>38.4950737489281</v>
      </c>
      <c r="S358" s="1">
        <f>(Table2[[#This Row],[Close Price]]-Table2[[#This Row],[20D EMA]])/Table2[[#This Row],[20D EMA]]</f>
        <v>-3.5452686047934501E-2</v>
      </c>
      <c r="T358" s="1">
        <f>(Table2[[#This Row],[Close Price]]-Table2[[#This Row],[50D EMA]])/Table2[[#This Row],[50D EMA]]</f>
        <v>-3.666649095714692E-2</v>
      </c>
      <c r="U358" s="1">
        <f>(Table2[[#This Row],[Close Price]]-Table2[[#This Row],[200D EMA]])/Table2[[#This Row],[200D EMA]]</f>
        <v>5.7642433708092411E-2</v>
      </c>
      <c r="V358">
        <v>0.82104442349985796</v>
      </c>
      <c r="W358">
        <v>547</v>
      </c>
      <c r="X358">
        <v>569</v>
      </c>
      <c r="Y358">
        <v>538</v>
      </c>
      <c r="Z358">
        <v>593.95000000000005</v>
      </c>
      <c r="AA358">
        <v>538</v>
      </c>
      <c r="AB358">
        <v>602.75</v>
      </c>
      <c r="AC358" s="1">
        <f>(Table2[[#This Row],[Close Price]]/Table2[[#This Row],[Day Low]])-1</f>
        <v>8.6837294332724468E-3</v>
      </c>
      <c r="AD358" s="1">
        <f>(Table2[[#This Row],[Day High]]/Table2[[#This Row],[Close Price]])-1</f>
        <v>3.1264159492523813E-2</v>
      </c>
      <c r="AE358" s="1">
        <f>(Table2[[#This Row],[Close Price]]/Table2[[#This Row],[Current Week Low]])-1</f>
        <v>2.5557620817843851E-2</v>
      </c>
      <c r="AF358" s="1">
        <f>(Table2[[#This Row],[Current Week High]]/Table2[[#This Row],[Close Price]])-1</f>
        <v>7.6483914816493082E-2</v>
      </c>
      <c r="AG358" s="1">
        <f>(Table2[[#This Row],[Close Price]]/Table2[[#This Row],[Current Month Low]])-1</f>
        <v>2.5557620817843851E-2</v>
      </c>
      <c r="AH358" s="1">
        <f>(Table2[[#This Row],[Current Month High]]/Table2[[#This Row],[Close Price]])-1</f>
        <v>9.2433167195287824E-2</v>
      </c>
      <c r="AI358">
        <v>26.687811508835502</v>
      </c>
      <c r="AJ358">
        <v>45.178266017629198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0.01</v>
      </c>
      <c r="AM358" t="s">
        <v>3156</v>
      </c>
      <c r="AN358">
        <v>-1.72</v>
      </c>
      <c r="AO358" t="s">
        <v>3155</v>
      </c>
      <c r="AP358">
        <v>9.9305801428789999E-3</v>
      </c>
      <c r="AQ358">
        <f>(Table2[[#This Row],[Sharpe Ratio]]-AVERAGE(Table2[Sharpe Ratio]))/_xlfn.STDEV.P(Table2[Sharpe Ratio])</f>
        <v>-0.58690437939185003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404</v>
      </c>
      <c r="AT358">
        <f>_xlfn.RANK.AVG(Table2[[#This Row],[6M Return vs Nifty Z-Score]],Table2[6M Return vs Nifty Z-Score])</f>
        <v>185</v>
      </c>
      <c r="AU358">
        <f>_xlfn.RANK.AVG(Table2[[#This Row],[Sharpe Ratio Z-Score]],Table2[Sharpe Ratio Z-Score])</f>
        <v>483</v>
      </c>
      <c r="AV358">
        <f>(Table2[[#This Row],[Rank 1Y]]+Table2[[#This Row],[Rank 6M]]+Table2[[#This Row],[Rank Sharpe]])/3</f>
        <v>357.33333333333331</v>
      </c>
    </row>
    <row r="359" spans="1:48" x14ac:dyDescent="0.3">
      <c r="A359" t="s">
        <v>283</v>
      </c>
      <c r="B359" t="s">
        <v>284</v>
      </c>
      <c r="C359" t="s">
        <v>3117</v>
      </c>
      <c r="D359" t="s">
        <v>117</v>
      </c>
      <c r="E359">
        <v>93518.771605739996</v>
      </c>
      <c r="F359">
        <v>924.3</v>
      </c>
      <c r="G359">
        <v>15.3420719756199</v>
      </c>
      <c r="H359">
        <f>(Table2[[#This Row],[1Y Return vs Nifty]]-AVERAGE(Table2[1Y Return vs Nifty]))/_xlfn.STDEV.P(Table2[1Y Return vs Nifty])</f>
        <v>-0.152046163729533</v>
      </c>
      <c r="I359">
        <v>-5.4475147434493101</v>
      </c>
      <c r="J359">
        <f>(Table2[[#This Row],[1M Return vs Nifty]]-AVERAGE(Table2[1M Return vs Nifty]))/_xlfn.STDEV.P(Table2[1M Return vs Nifty])</f>
        <v>-0.4811631657408067</v>
      </c>
      <c r="K359">
        <v>-10.216946380487499</v>
      </c>
      <c r="L359">
        <f>(Table2[[#This Row],[6M Return vs Nifty]]-AVERAGE(Table2[6M Return vs Nifty]))/_xlfn.STDEV.P(Table2[6M Return vs Nifty])</f>
        <v>-0.46878288273613222</v>
      </c>
      <c r="M359">
        <v>-3.1699925290699502</v>
      </c>
      <c r="N359">
        <f>(Table2[[#This Row],[1W Return vs Nifty]]-AVERAGE(Table2[1W Return vs Nifty]))/_xlfn.STDEV.P(Table2[1W Return vs Nifty])</f>
        <v>0.30516508829517924</v>
      </c>
      <c r="O359">
        <v>967.97</v>
      </c>
      <c r="P359">
        <v>980.042600546176</v>
      </c>
      <c r="Q359">
        <v>915.20959337709598</v>
      </c>
      <c r="R359">
        <v>35.484498346289399</v>
      </c>
      <c r="S359" s="1">
        <f>(Table2[[#This Row],[Close Price]]-Table2[[#This Row],[20D EMA]])/Table2[[#This Row],[20D EMA]]</f>
        <v>-4.5115034556856178E-2</v>
      </c>
      <c r="T359" s="1">
        <f>(Table2[[#This Row],[Close Price]]-Table2[[#This Row],[50D EMA]])/Table2[[#This Row],[50D EMA]]</f>
        <v>-5.6877732167061712E-2</v>
      </c>
      <c r="U359" s="1">
        <f>(Table2[[#This Row],[Close Price]]-Table2[[#This Row],[200D EMA]])/Table2[[#This Row],[200D EMA]]</f>
        <v>9.9325954280708988E-3</v>
      </c>
      <c r="V359">
        <v>1.4243778517210699</v>
      </c>
      <c r="W359">
        <v>909.05</v>
      </c>
      <c r="X359">
        <v>935.65</v>
      </c>
      <c r="Y359">
        <v>896.75</v>
      </c>
      <c r="Z359">
        <v>973.65</v>
      </c>
      <c r="AA359">
        <v>896.75</v>
      </c>
      <c r="AB359">
        <v>1069</v>
      </c>
      <c r="AC359" s="1">
        <f>(Table2[[#This Row],[Close Price]]/Table2[[#This Row],[Day Low]])-1</f>
        <v>1.6775754908970875E-2</v>
      </c>
      <c r="AD359" s="1">
        <f>(Table2[[#This Row],[Day High]]/Table2[[#This Row],[Close Price]])-1</f>
        <v>1.227956291247434E-2</v>
      </c>
      <c r="AE359" s="1">
        <f>(Table2[[#This Row],[Close Price]]/Table2[[#This Row],[Current Week Low]])-1</f>
        <v>3.0722051853916854E-2</v>
      </c>
      <c r="AF359" s="1">
        <f>(Table2[[#This Row],[Current Week High]]/Table2[[#This Row],[Close Price]])-1</f>
        <v>5.3391755923401618E-2</v>
      </c>
      <c r="AG359" s="1">
        <f>(Table2[[#This Row],[Close Price]]/Table2[[#This Row],[Current Month Low]])-1</f>
        <v>3.0722051853916854E-2</v>
      </c>
      <c r="AH359" s="1">
        <f>(Table2[[#This Row],[Current Month High]]/Table2[[#This Row],[Close Price]])-1</f>
        <v>0.15655090338634658</v>
      </c>
      <c r="AI359">
        <v>18.684409823650299</v>
      </c>
      <c r="AJ359">
        <v>58.923658872076999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-0.04</v>
      </c>
      <c r="AM359" t="s">
        <v>3155</v>
      </c>
      <c r="AN359">
        <v>-5.96</v>
      </c>
      <c r="AO359" t="s">
        <v>3155</v>
      </c>
      <c r="AP359">
        <v>9.7147997477866996E-2</v>
      </c>
      <c r="AQ359">
        <f>(Table2[[#This Row],[Sharpe Ratio]]-AVERAGE(Table2[Sharpe Ratio]))/_xlfn.STDEV.P(Table2[Sharpe Ratio])</f>
        <v>0.44127081730996226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361</v>
      </c>
      <c r="AT359">
        <f>_xlfn.RANK.AVG(Table2[[#This Row],[6M Return vs Nifty Z-Score]],Table2[6M Return vs Nifty Z-Score])</f>
        <v>480</v>
      </c>
      <c r="AU359">
        <f>_xlfn.RANK.AVG(Table2[[#This Row],[Sharpe Ratio Z-Score]],Table2[Sharpe Ratio Z-Score])</f>
        <v>232</v>
      </c>
      <c r="AV359">
        <f>(Table2[[#This Row],[Rank 1Y]]+Table2[[#This Row],[Rank 6M]]+Table2[[#This Row],[Rank Sharpe]])/3</f>
        <v>357.66666666666669</v>
      </c>
    </row>
    <row r="360" spans="1:48" x14ac:dyDescent="0.3">
      <c r="A360" t="s">
        <v>1849</v>
      </c>
      <c r="B360" t="s">
        <v>1850</v>
      </c>
      <c r="C360" t="s">
        <v>3121</v>
      </c>
      <c r="D360" t="s">
        <v>100</v>
      </c>
      <c r="E360">
        <v>3931.251425725</v>
      </c>
      <c r="F360">
        <v>975.65</v>
      </c>
      <c r="G360">
        <v>16.045355140941801</v>
      </c>
      <c r="H360">
        <f>(Table2[[#This Row],[1Y Return vs Nifty]]-AVERAGE(Table2[1Y Return vs Nifty]))/_xlfn.STDEV.P(Table2[1Y Return vs Nifty])</f>
        <v>-0.14002392756024512</v>
      </c>
      <c r="I360">
        <v>-5.9305979462760003</v>
      </c>
      <c r="J360">
        <f>(Table2[[#This Row],[1M Return vs Nifty]]-AVERAGE(Table2[1M Return vs Nifty]))/_xlfn.STDEV.P(Table2[1M Return vs Nifty])</f>
        <v>-0.53673807707825394</v>
      </c>
      <c r="K360">
        <v>19.943994842638901</v>
      </c>
      <c r="L360">
        <f>(Table2[[#This Row],[6M Return vs Nifty]]-AVERAGE(Table2[6M Return vs Nifty]))/_xlfn.STDEV.P(Table2[6M Return vs Nifty])</f>
        <v>0.59642265605754075</v>
      </c>
      <c r="M360">
        <v>-6.1346081846205402</v>
      </c>
      <c r="N360">
        <f>(Table2[[#This Row],[1W Return vs Nifty]]-AVERAGE(Table2[1W Return vs Nifty]))/_xlfn.STDEV.P(Table2[1W Return vs Nifty])</f>
        <v>-0.28934968419516688</v>
      </c>
      <c r="O360">
        <v>1057.19</v>
      </c>
      <c r="P360">
        <v>1115.3535610608101</v>
      </c>
      <c r="Q360">
        <v>1014.2783821583801</v>
      </c>
      <c r="R360">
        <v>29.837183760499698</v>
      </c>
      <c r="S360" s="1">
        <f>(Table2[[#This Row],[Close Price]]-Table2[[#This Row],[20D EMA]])/Table2[[#This Row],[20D EMA]]</f>
        <v>-7.7128992896262807E-2</v>
      </c>
      <c r="T360" s="1">
        <f>(Table2[[#This Row],[Close Price]]-Table2[[#This Row],[50D EMA]])/Table2[[#This Row],[50D EMA]]</f>
        <v>-0.12525495586165375</v>
      </c>
      <c r="U360" s="1">
        <f>(Table2[[#This Row],[Close Price]]-Table2[[#This Row],[200D EMA]])/Table2[[#This Row],[200D EMA]]</f>
        <v>-3.8084595745971679E-2</v>
      </c>
      <c r="V360">
        <v>1.2466502485396</v>
      </c>
      <c r="W360">
        <v>972.1</v>
      </c>
      <c r="X360">
        <v>1009.95</v>
      </c>
      <c r="Y360">
        <v>942.05</v>
      </c>
      <c r="Z360">
        <v>1060</v>
      </c>
      <c r="AA360">
        <v>942.05</v>
      </c>
      <c r="AB360">
        <v>1140</v>
      </c>
      <c r="AC360" s="1">
        <f>(Table2[[#This Row],[Close Price]]/Table2[[#This Row],[Day Low]])-1</f>
        <v>3.6518876658779842E-3</v>
      </c>
      <c r="AD360" s="1">
        <f>(Table2[[#This Row],[Day High]]/Table2[[#This Row],[Close Price]])-1</f>
        <v>3.5156049812945289E-2</v>
      </c>
      <c r="AE360" s="1">
        <f>(Table2[[#This Row],[Close Price]]/Table2[[#This Row],[Current Week Low]])-1</f>
        <v>3.5666896661536107E-2</v>
      </c>
      <c r="AF360" s="1">
        <f>(Table2[[#This Row],[Current Week High]]/Table2[[#This Row],[Close Price]])-1</f>
        <v>8.6455183723671336E-2</v>
      </c>
      <c r="AG360" s="1">
        <f>(Table2[[#This Row],[Close Price]]/Table2[[#This Row],[Current Month Low]])-1</f>
        <v>3.5666896661536107E-2</v>
      </c>
      <c r="AH360" s="1">
        <f>(Table2[[#This Row],[Current Month High]]/Table2[[#This Row],[Close Price]])-1</f>
        <v>0.16845180136319371</v>
      </c>
      <c r="AI360">
        <v>63.245016143084101</v>
      </c>
      <c r="AJ360">
        <v>59.942622950819597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0</v>
      </c>
      <c r="AM360">
        <v>0</v>
      </c>
      <c r="AN360">
        <v>-9.15</v>
      </c>
      <c r="AO360" t="s">
        <v>3155</v>
      </c>
      <c r="AP360">
        <v>-5.0824602668420003E-3</v>
      </c>
      <c r="AQ360">
        <f>(Table2[[#This Row],[Sharpe Ratio]]-AVERAGE(Table2[Sharpe Ratio]))/_xlfn.STDEV.P(Table2[Sharpe Ratio])</f>
        <v>-0.76388778761488685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347</v>
      </c>
      <c r="AT360">
        <f>_xlfn.RANK.AVG(Table2[[#This Row],[6M Return vs Nifty Z-Score]],Table2[6M Return vs Nifty Z-Score])</f>
        <v>156</v>
      </c>
      <c r="AU360">
        <f>_xlfn.RANK.AVG(Table2[[#This Row],[Sharpe Ratio Z-Score]],Table2[Sharpe Ratio Z-Score])</f>
        <v>570</v>
      </c>
      <c r="AV360">
        <f>(Table2[[#This Row],[Rank 1Y]]+Table2[[#This Row],[Rank 6M]]+Table2[[#This Row],[Rank Sharpe]])/3</f>
        <v>357.66666666666669</v>
      </c>
    </row>
    <row r="361" spans="1:48" x14ac:dyDescent="0.3">
      <c r="A361" t="s">
        <v>35</v>
      </c>
      <c r="B361" t="s">
        <v>36</v>
      </c>
      <c r="C361" t="s">
        <v>3112</v>
      </c>
      <c r="D361" t="s">
        <v>37</v>
      </c>
      <c r="E361">
        <v>590082.18772497005</v>
      </c>
      <c r="F361">
        <v>471.7</v>
      </c>
      <c r="G361">
        <v>-17.528245599883899</v>
      </c>
      <c r="H361">
        <f>(Table2[[#This Row],[1Y Return vs Nifty]]-AVERAGE(Table2[1Y Return vs Nifty]))/_xlfn.STDEV.P(Table2[1Y Return vs Nifty])</f>
        <v>-0.71394603612492047</v>
      </c>
      <c r="I361">
        <v>-0.95935277663162</v>
      </c>
      <c r="J361">
        <f>(Table2[[#This Row],[1M Return vs Nifty]]-AVERAGE(Table2[1M Return vs Nifty]))/_xlfn.STDEV.P(Table2[1M Return vs Nifty])</f>
        <v>3.5164460462087314E-2</v>
      </c>
      <c r="K361">
        <v>1.06479261160998</v>
      </c>
      <c r="L361">
        <f>(Table2[[#This Row],[6M Return vs Nifty]]-AVERAGE(Table2[6M Return vs Nifty]))/_xlfn.STDEV.P(Table2[6M Return vs Nifty])</f>
        <v>-7.034137612982419E-2</v>
      </c>
      <c r="M361">
        <v>-1.24867214662988</v>
      </c>
      <c r="N361">
        <f>(Table2[[#This Row],[1W Return vs Nifty]]-AVERAGE(Table2[1W Return vs Nifty]))/_xlfn.STDEV.P(Table2[1W Return vs Nifty])</f>
        <v>0.69046068231553914</v>
      </c>
      <c r="O361">
        <v>493.51</v>
      </c>
      <c r="P361">
        <v>495.54540701973099</v>
      </c>
      <c r="Q361">
        <v>465.73161641222299</v>
      </c>
      <c r="R361">
        <v>17.704016426289499</v>
      </c>
      <c r="S361" s="1">
        <f>(Table2[[#This Row],[Close Price]]-Table2[[#This Row],[20D EMA]])/Table2[[#This Row],[20D EMA]]</f>
        <v>-4.4193633361026122E-2</v>
      </c>
      <c r="T361" s="1">
        <f>(Table2[[#This Row],[Close Price]]-Table2[[#This Row],[50D EMA]])/Table2[[#This Row],[50D EMA]]</f>
        <v>-4.811951978959933E-2</v>
      </c>
      <c r="U361" s="1">
        <f>(Table2[[#This Row],[Close Price]]-Table2[[#This Row],[200D EMA]])/Table2[[#This Row],[200D EMA]]</f>
        <v>1.2815070691903234E-2</v>
      </c>
      <c r="V361">
        <v>0.85691392066435901</v>
      </c>
      <c r="W361">
        <v>470</v>
      </c>
      <c r="X361">
        <v>482.4</v>
      </c>
      <c r="Y361">
        <v>470</v>
      </c>
      <c r="Z361">
        <v>488.4</v>
      </c>
      <c r="AA361">
        <v>470</v>
      </c>
      <c r="AB361">
        <v>519.75</v>
      </c>
      <c r="AC361" s="1">
        <f>(Table2[[#This Row],[Close Price]]/Table2[[#This Row],[Day Low]])-1</f>
        <v>3.6170212765957999E-3</v>
      </c>
      <c r="AD361" s="1">
        <f>(Table2[[#This Row],[Day High]]/Table2[[#This Row],[Close Price]])-1</f>
        <v>2.2683909264362923E-2</v>
      </c>
      <c r="AE361" s="1">
        <f>(Table2[[#This Row],[Close Price]]/Table2[[#This Row],[Current Week Low]])-1</f>
        <v>3.6170212765957999E-3</v>
      </c>
      <c r="AF361" s="1">
        <f>(Table2[[#This Row],[Current Week High]]/Table2[[#This Row],[Close Price]])-1</f>
        <v>3.5403858384566389E-2</v>
      </c>
      <c r="AG361" s="1">
        <f>(Table2[[#This Row],[Close Price]]/Table2[[#This Row],[Current Month Low]])-1</f>
        <v>3.6170212765957999E-3</v>
      </c>
      <c r="AH361" s="1">
        <f>(Table2[[#This Row],[Current Month High]]/Table2[[#This Row],[Close Price]])-1</f>
        <v>0.10186559253762995</v>
      </c>
      <c r="AI361">
        <v>12.0415518337926</v>
      </c>
      <c r="AJ361">
        <v>18.1169400275447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0.02</v>
      </c>
      <c r="AM361" t="s">
        <v>3156</v>
      </c>
      <c r="AN361">
        <v>-7.14</v>
      </c>
      <c r="AO361" t="s">
        <v>3155</v>
      </c>
      <c r="AP361">
        <v>0.12279211142285699</v>
      </c>
      <c r="AQ361">
        <f>(Table2[[#This Row],[Sharpe Ratio]]-AVERAGE(Table2[Sharpe Ratio]))/_xlfn.STDEV.P(Table2[Sharpe Ratio])</f>
        <v>0.74358018056895181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560</v>
      </c>
      <c r="AT361">
        <f>_xlfn.RANK.AVG(Table2[[#This Row],[6M Return vs Nifty Z-Score]],Table2[6M Return vs Nifty Z-Score])</f>
        <v>352</v>
      </c>
      <c r="AU361">
        <f>_xlfn.RANK.AVG(Table2[[#This Row],[Sharpe Ratio Z-Score]],Table2[Sharpe Ratio Z-Score])</f>
        <v>162</v>
      </c>
      <c r="AV361">
        <f>(Table2[[#This Row],[Rank 1Y]]+Table2[[#This Row],[Rank 6M]]+Table2[[#This Row],[Rank Sharpe]])/3</f>
        <v>358</v>
      </c>
    </row>
    <row r="362" spans="1:48" x14ac:dyDescent="0.3">
      <c r="A362" t="s">
        <v>176</v>
      </c>
      <c r="B362" t="s">
        <v>177</v>
      </c>
      <c r="C362" t="s">
        <v>3117</v>
      </c>
      <c r="D362" t="s">
        <v>178</v>
      </c>
      <c r="E362">
        <v>147710.55545816899</v>
      </c>
      <c r="F362">
        <v>690.7</v>
      </c>
      <c r="G362">
        <v>23.2200730615955</v>
      </c>
      <c r="H362">
        <f>(Table2[[#This Row],[1Y Return vs Nifty]]-AVERAGE(Table2[1Y Return vs Nifty]))/_xlfn.STDEV.P(Table2[1Y Return vs Nifty])</f>
        <v>-1.7376098715031322E-2</v>
      </c>
      <c r="I362">
        <v>8.5372928951557192</v>
      </c>
      <c r="J362">
        <f>(Table2[[#This Row],[1M Return vs Nifty]]-AVERAGE(Table2[1M Return vs Nifty]))/_xlfn.STDEV.P(Table2[1M Return vs Nifty])</f>
        <v>1.1276786239116436</v>
      </c>
      <c r="K362">
        <v>-0.33066743140906601</v>
      </c>
      <c r="L362">
        <f>(Table2[[#This Row],[6M Return vs Nifty]]-AVERAGE(Table2[6M Return vs Nifty]))/_xlfn.STDEV.P(Table2[6M Return vs Nifty])</f>
        <v>-0.11962537413216051</v>
      </c>
      <c r="M362">
        <v>-1.6786264170096801</v>
      </c>
      <c r="N362">
        <f>(Table2[[#This Row],[1W Return vs Nifty]]-AVERAGE(Table2[1W Return vs Nifty]))/_xlfn.STDEV.P(Table2[1W Return vs Nifty])</f>
        <v>0.6042389946045138</v>
      </c>
      <c r="O362">
        <v>723.95</v>
      </c>
      <c r="P362">
        <v>707.16770994697094</v>
      </c>
      <c r="Q362">
        <v>640.78207643240705</v>
      </c>
      <c r="R362">
        <v>28.5881546310803</v>
      </c>
      <c r="S362" s="1">
        <f>(Table2[[#This Row],[Close Price]]-Table2[[#This Row],[20D EMA]])/Table2[[#This Row],[20D EMA]]</f>
        <v>-4.5928586228330681E-2</v>
      </c>
      <c r="T362" s="1">
        <f>(Table2[[#This Row],[Close Price]]-Table2[[#This Row],[50D EMA]])/Table2[[#This Row],[50D EMA]]</f>
        <v>-2.3286852206820613E-2</v>
      </c>
      <c r="U362" s="1">
        <f>(Table2[[#This Row],[Close Price]]-Table2[[#This Row],[200D EMA]])/Table2[[#This Row],[200D EMA]]</f>
        <v>7.7901560301926742E-2</v>
      </c>
      <c r="V362">
        <v>0.850088016206621</v>
      </c>
      <c r="W362">
        <v>666.75</v>
      </c>
      <c r="X362">
        <v>715</v>
      </c>
      <c r="Y362">
        <v>666.75</v>
      </c>
      <c r="Z362">
        <v>765.45</v>
      </c>
      <c r="AA362">
        <v>666.75</v>
      </c>
      <c r="AB362">
        <v>772.65</v>
      </c>
      <c r="AC362" s="1">
        <f>(Table2[[#This Row],[Close Price]]/Table2[[#This Row],[Day Low]])-1</f>
        <v>3.592050993625806E-2</v>
      </c>
      <c r="AD362" s="1">
        <f>(Table2[[#This Row],[Day High]]/Table2[[#This Row],[Close Price]])-1</f>
        <v>3.5181699724916582E-2</v>
      </c>
      <c r="AE362" s="1">
        <f>(Table2[[#This Row],[Close Price]]/Table2[[#This Row],[Current Week Low]])-1</f>
        <v>3.592050993625806E-2</v>
      </c>
      <c r="AF362" s="1">
        <f>(Table2[[#This Row],[Current Week High]]/Table2[[#This Row],[Close Price]])-1</f>
        <v>0.10822354133487755</v>
      </c>
      <c r="AG362" s="1">
        <f>(Table2[[#This Row],[Close Price]]/Table2[[#This Row],[Current Month Low]])-1</f>
        <v>3.592050993625806E-2</v>
      </c>
      <c r="AH362" s="1">
        <f>(Table2[[#This Row],[Current Month High]]/Table2[[#This Row],[Close Price]])-1</f>
        <v>0.11864774866077887</v>
      </c>
      <c r="AI362">
        <v>11.8647748660778</v>
      </c>
      <c r="AJ362">
        <v>53.916434540389901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0.08</v>
      </c>
      <c r="AM362" t="s">
        <v>3156</v>
      </c>
      <c r="AN362">
        <v>-4.3099999999999996</v>
      </c>
      <c r="AO362" t="s">
        <v>3155</v>
      </c>
      <c r="AP362">
        <v>3.8485994369713998E-2</v>
      </c>
      <c r="AQ362">
        <f>(Table2[[#This Row],[Sharpe Ratio]]-AVERAGE(Table2[Sharpe Ratio]))/_xlfn.STDEV.P(Table2[Sharpe Ratio])</f>
        <v>-0.25027472975649206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1.3446414159124735</v>
      </c>
      <c r="AS362">
        <f>_xlfn.RANK.AVG(Table2[[#This Row],[1Y Return vs Nifty Z-Score]],Table2[1Y Return vs Nifty Z-Score])</f>
        <v>301</v>
      </c>
      <c r="AT362">
        <f>_xlfn.RANK.AVG(Table2[[#This Row],[6M Return vs Nifty Z-Score]],Table2[6M Return vs Nifty Z-Score])</f>
        <v>366</v>
      </c>
      <c r="AU362">
        <f>_xlfn.RANK.AVG(Table2[[#This Row],[Sharpe Ratio Z-Score]],Table2[Sharpe Ratio Z-Score])</f>
        <v>409</v>
      </c>
      <c r="AV362">
        <f>(Table2[[#This Row],[Rank 1Y]]+Table2[[#This Row],[Rank 6M]]+Table2[[#This Row],[Rank Sharpe]])/3</f>
        <v>358.66666666666669</v>
      </c>
    </row>
    <row r="363" spans="1:48" x14ac:dyDescent="0.3">
      <c r="A363" t="s">
        <v>198</v>
      </c>
      <c r="B363" t="s">
        <v>199</v>
      </c>
      <c r="C363" t="s">
        <v>3116</v>
      </c>
      <c r="D363" t="s">
        <v>200</v>
      </c>
      <c r="E363">
        <v>127945.24246350001</v>
      </c>
      <c r="F363">
        <v>4668.5</v>
      </c>
      <c r="G363">
        <v>11.400313956685499</v>
      </c>
      <c r="H363">
        <f>(Table2[[#This Row],[1Y Return vs Nifty]]-AVERAGE(Table2[1Y Return vs Nifty]))/_xlfn.STDEV.P(Table2[1Y Return vs Nifty])</f>
        <v>-0.21942833376075113</v>
      </c>
      <c r="I363">
        <v>1.84520489862259</v>
      </c>
      <c r="J363">
        <f>(Table2[[#This Row],[1M Return vs Nifty]]-AVERAGE(Table2[1M Return vs Nifty]))/_xlfn.STDEV.P(Table2[1M Return vs Nifty])</f>
        <v>0.35780669523862341</v>
      </c>
      <c r="K363">
        <v>-5.8727508559311996</v>
      </c>
      <c r="L363">
        <f>(Table2[[#This Row],[6M Return vs Nifty]]-AVERAGE(Table2[6M Return vs Nifty]))/_xlfn.STDEV.P(Table2[6M Return vs Nifty])</f>
        <v>-0.31535726182706469</v>
      </c>
      <c r="M363">
        <v>2.41892631029061</v>
      </c>
      <c r="N363">
        <f>(Table2[[#This Row],[1W Return vs Nifty]]-AVERAGE(Table2[1W Return vs Nifty]))/_xlfn.STDEV.P(Table2[1W Return vs Nifty])</f>
        <v>1.4259494321369983</v>
      </c>
      <c r="O363">
        <v>4755.28</v>
      </c>
      <c r="P363">
        <v>4790.6415866176103</v>
      </c>
      <c r="Q363">
        <v>4501.7357001290202</v>
      </c>
      <c r="R363">
        <v>40.222031673785501</v>
      </c>
      <c r="S363" s="1">
        <f>(Table2[[#This Row],[Close Price]]-Table2[[#This Row],[20D EMA]])/Table2[[#This Row],[20D EMA]]</f>
        <v>-1.8249188270722177E-2</v>
      </c>
      <c r="T363" s="1">
        <f>(Table2[[#This Row],[Close Price]]-Table2[[#This Row],[50D EMA]])/Table2[[#This Row],[50D EMA]]</f>
        <v>-2.5495872402311624E-2</v>
      </c>
      <c r="U363" s="1">
        <f>(Table2[[#This Row],[Close Price]]-Table2[[#This Row],[200D EMA]])/Table2[[#This Row],[200D EMA]]</f>
        <v>3.7044444849616637E-2</v>
      </c>
      <c r="V363">
        <v>0.90312818595381406</v>
      </c>
      <c r="W363">
        <v>4630.1499999999996</v>
      </c>
      <c r="X363">
        <v>4684.6499999999996</v>
      </c>
      <c r="Y363">
        <v>4630.1499999999996</v>
      </c>
      <c r="Z363">
        <v>4852.8500000000004</v>
      </c>
      <c r="AA363">
        <v>4521</v>
      </c>
      <c r="AB363">
        <v>5045.95</v>
      </c>
      <c r="AC363" s="1">
        <f>(Table2[[#This Row],[Close Price]]/Table2[[#This Row],[Day Low]])-1</f>
        <v>8.2826690280013437E-3</v>
      </c>
      <c r="AD363" s="1">
        <f>(Table2[[#This Row],[Day High]]/Table2[[#This Row],[Close Price]])-1</f>
        <v>3.459355253293328E-3</v>
      </c>
      <c r="AE363" s="1">
        <f>(Table2[[#This Row],[Close Price]]/Table2[[#This Row],[Current Week Low]])-1</f>
        <v>8.2826690280013437E-3</v>
      </c>
      <c r="AF363" s="1">
        <f>(Table2[[#This Row],[Current Week High]]/Table2[[#This Row],[Close Price]])-1</f>
        <v>3.9488058262825421E-2</v>
      </c>
      <c r="AG363" s="1">
        <f>(Table2[[#This Row],[Close Price]]/Table2[[#This Row],[Current Month Low]])-1</f>
        <v>3.2625525326255289E-2</v>
      </c>
      <c r="AH363" s="1">
        <f>(Table2[[#This Row],[Current Month High]]/Table2[[#This Row],[Close Price]])-1</f>
        <v>8.0850380207775574E-2</v>
      </c>
      <c r="AI363">
        <v>9.3498982542572495</v>
      </c>
      <c r="AJ363">
        <v>42.549618320610598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0.01</v>
      </c>
      <c r="AM363" t="s">
        <v>3156</v>
      </c>
      <c r="AN363">
        <v>-0.53</v>
      </c>
      <c r="AO363" t="s">
        <v>3155</v>
      </c>
      <c r="AP363">
        <v>8.2489186936430994E-2</v>
      </c>
      <c r="AQ363">
        <f>(Table2[[#This Row],[Sharpe Ratio]]-AVERAGE(Table2[Sharpe Ratio]))/_xlfn.STDEV.P(Table2[Sharpe Ratio])</f>
        <v>0.26846329935781843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382</v>
      </c>
      <c r="AT363">
        <f>_xlfn.RANK.AVG(Table2[[#This Row],[6M Return vs Nifty Z-Score]],Table2[6M Return vs Nifty Z-Score])</f>
        <v>425</v>
      </c>
      <c r="AU363">
        <f>_xlfn.RANK.AVG(Table2[[#This Row],[Sharpe Ratio Z-Score]],Table2[Sharpe Ratio Z-Score])</f>
        <v>273</v>
      </c>
      <c r="AV363">
        <f>(Table2[[#This Row],[Rank 1Y]]+Table2[[#This Row],[Rank 6M]]+Table2[[#This Row],[Rank Sharpe]])/3</f>
        <v>360</v>
      </c>
    </row>
    <row r="364" spans="1:48" x14ac:dyDescent="0.3">
      <c r="A364" t="s">
        <v>1973</v>
      </c>
      <c r="B364" t="s">
        <v>1974</v>
      </c>
      <c r="C364" t="s">
        <v>3121</v>
      </c>
      <c r="D364" t="s">
        <v>117</v>
      </c>
      <c r="E364">
        <v>3351.0271508999999</v>
      </c>
      <c r="F364">
        <v>767.65</v>
      </c>
      <c r="G364">
        <v>48.401607736704896</v>
      </c>
      <c r="H364">
        <f>(Table2[[#This Row],[1Y Return vs Nifty]]-AVERAGE(Table2[1Y Return vs Nifty]))/_xlfn.STDEV.P(Table2[1Y Return vs Nifty])</f>
        <v>0.41308828874220271</v>
      </c>
      <c r="I364">
        <v>-2.8970988189150702</v>
      </c>
      <c r="J364">
        <f>(Table2[[#This Row],[1M Return vs Nifty]]-AVERAGE(Table2[1M Return vs Nifty]))/_xlfn.STDEV.P(Table2[1M Return vs Nifty])</f>
        <v>-0.18775793440542113</v>
      </c>
      <c r="K364">
        <v>-21.9185299130461</v>
      </c>
      <c r="L364">
        <f>(Table2[[#This Row],[6M Return vs Nifty]]-AVERAGE(Table2[6M Return vs Nifty]))/_xlfn.STDEV.P(Table2[6M Return vs Nifty])</f>
        <v>-0.88205220013995456</v>
      </c>
      <c r="M364">
        <v>-3.3999642303812898</v>
      </c>
      <c r="N364">
        <f>(Table2[[#This Row],[1W Return vs Nifty]]-AVERAGE(Table2[1W Return vs Nifty]))/_xlfn.STDEV.P(Table2[1W Return vs Nifty])</f>
        <v>0.25904728094016921</v>
      </c>
      <c r="O364">
        <v>813.29</v>
      </c>
      <c r="P364">
        <v>823.99203515398301</v>
      </c>
      <c r="Q364">
        <v>782.81087014630998</v>
      </c>
      <c r="R364">
        <v>27.731647735265302</v>
      </c>
      <c r="S364" s="1">
        <f>(Table2[[#This Row],[Close Price]]-Table2[[#This Row],[20D EMA]])/Table2[[#This Row],[20D EMA]]</f>
        <v>-5.6117743978162757E-2</v>
      </c>
      <c r="T364" s="1">
        <f>(Table2[[#This Row],[Close Price]]-Table2[[#This Row],[50D EMA]])/Table2[[#This Row],[50D EMA]]</f>
        <v>-6.8376917191261627E-2</v>
      </c>
      <c r="U364" s="1">
        <f>(Table2[[#This Row],[Close Price]]-Table2[[#This Row],[200D EMA]])/Table2[[#This Row],[200D EMA]]</f>
        <v>-1.9367219751913238E-2</v>
      </c>
      <c r="V364">
        <v>0.363495078552381</v>
      </c>
      <c r="W364">
        <v>764.6</v>
      </c>
      <c r="X364">
        <v>791.05</v>
      </c>
      <c r="Y364">
        <v>759.05</v>
      </c>
      <c r="Z364">
        <v>826.55</v>
      </c>
      <c r="AA364">
        <v>759.05</v>
      </c>
      <c r="AB364">
        <v>902</v>
      </c>
      <c r="AC364" s="1">
        <f>(Table2[[#This Row],[Close Price]]/Table2[[#This Row],[Day Low]])-1</f>
        <v>3.9890138634579575E-3</v>
      </c>
      <c r="AD364" s="1">
        <f>(Table2[[#This Row],[Day High]]/Table2[[#This Row],[Close Price]])-1</f>
        <v>3.0482641828958545E-2</v>
      </c>
      <c r="AE364" s="1">
        <f>(Table2[[#This Row],[Close Price]]/Table2[[#This Row],[Current Week Low]])-1</f>
        <v>1.1329951913576108E-2</v>
      </c>
      <c r="AF364" s="1">
        <f>(Table2[[#This Row],[Current Week High]]/Table2[[#This Row],[Close Price]])-1</f>
        <v>7.6727675372891158E-2</v>
      </c>
      <c r="AG364" s="1">
        <f>(Table2[[#This Row],[Close Price]]/Table2[[#This Row],[Current Month Low]])-1</f>
        <v>1.1329951913576108E-2</v>
      </c>
      <c r="AH364" s="1">
        <f>(Table2[[#This Row],[Current Month High]]/Table2[[#This Row],[Close Price]])-1</f>
        <v>0.17501465511626391</v>
      </c>
      <c r="AI364">
        <v>41.079919234025901</v>
      </c>
      <c r="AJ364">
        <v>81.263282172372996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</v>
      </c>
      <c r="AM364" t="s">
        <v>3155</v>
      </c>
      <c r="AN364">
        <v>-7.23</v>
      </c>
      <c r="AO364" t="s">
        <v>3155</v>
      </c>
      <c r="AP364">
        <v>8.0838219126860997E-2</v>
      </c>
      <c r="AQ364">
        <f>(Table2[[#This Row],[Sharpe Ratio]]-AVERAGE(Table2[Sharpe Ratio]))/_xlfn.STDEV.P(Table2[Sharpe Ratio])</f>
        <v>0.24900062545366886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192</v>
      </c>
      <c r="AT364">
        <f>_xlfn.RANK.AVG(Table2[[#This Row],[6M Return vs Nifty Z-Score]],Table2[6M Return vs Nifty Z-Score])</f>
        <v>610</v>
      </c>
      <c r="AU364">
        <f>_xlfn.RANK.AVG(Table2[[#This Row],[Sharpe Ratio Z-Score]],Table2[Sharpe Ratio Z-Score])</f>
        <v>279</v>
      </c>
      <c r="AV364">
        <f>(Table2[[#This Row],[Rank 1Y]]+Table2[[#This Row],[Rank 6M]]+Table2[[#This Row],[Rank Sharpe]])/3</f>
        <v>360.33333333333331</v>
      </c>
    </row>
    <row r="365" spans="1:48" x14ac:dyDescent="0.3">
      <c r="A365" t="s">
        <v>1482</v>
      </c>
      <c r="B365" t="s">
        <v>1483</v>
      </c>
      <c r="C365" t="s">
        <v>3116</v>
      </c>
      <c r="D365" t="s">
        <v>192</v>
      </c>
      <c r="E365">
        <v>6709.5463957499996</v>
      </c>
      <c r="F365">
        <v>489.5</v>
      </c>
      <c r="G365">
        <v>7.2565859476842398</v>
      </c>
      <c r="H365">
        <f>(Table2[[#This Row],[1Y Return vs Nifty]]-AVERAGE(Table2[1Y Return vs Nifty]))/_xlfn.STDEV.P(Table2[1Y Return vs Nifty])</f>
        <v>-0.29026306890289599</v>
      </c>
      <c r="I365">
        <v>-2.8617816909317999</v>
      </c>
      <c r="J365">
        <f>(Table2[[#This Row],[1M Return vs Nifty]]-AVERAGE(Table2[1M Return vs Nifty]))/_xlfn.STDEV.P(Table2[1M Return vs Nifty])</f>
        <v>-0.18369497745539928</v>
      </c>
      <c r="K365">
        <v>7.5640632580307097</v>
      </c>
      <c r="L365">
        <f>(Table2[[#This Row],[6M Return vs Nifty]]-AVERAGE(Table2[6M Return vs Nifty]))/_xlfn.STDEV.P(Table2[6M Return vs Nifty])</f>
        <v>0.15919586010795364</v>
      </c>
      <c r="M365">
        <v>-5.8316508700341396</v>
      </c>
      <c r="N365">
        <f>(Table2[[#This Row],[1W Return vs Nifty]]-AVERAGE(Table2[1W Return vs Nifty]))/_xlfn.STDEV.P(Table2[1W Return vs Nifty])</f>
        <v>-0.2285955697053513</v>
      </c>
      <c r="O365">
        <v>508.06</v>
      </c>
      <c r="P365">
        <v>515.43636089984705</v>
      </c>
      <c r="Q365">
        <v>476.32592581561602</v>
      </c>
      <c r="R365">
        <v>31.896787969830498</v>
      </c>
      <c r="S365" s="1">
        <f>(Table2[[#This Row],[Close Price]]-Table2[[#This Row],[20D EMA]])/Table2[[#This Row],[20D EMA]]</f>
        <v>-3.6531118371845847E-2</v>
      </c>
      <c r="T365" s="1">
        <f>(Table2[[#This Row],[Close Price]]-Table2[[#This Row],[50D EMA]])/Table2[[#This Row],[50D EMA]]</f>
        <v>-5.0319230204418322E-2</v>
      </c>
      <c r="U365" s="1">
        <f>(Table2[[#This Row],[Close Price]]-Table2[[#This Row],[200D EMA]])/Table2[[#This Row],[200D EMA]]</f>
        <v>2.7657688717711362E-2</v>
      </c>
      <c r="V365">
        <v>0.308463791341127</v>
      </c>
      <c r="W365">
        <v>484.1</v>
      </c>
      <c r="X365">
        <v>498.95</v>
      </c>
      <c r="Y365">
        <v>480</v>
      </c>
      <c r="Z365">
        <v>508.4</v>
      </c>
      <c r="AA365">
        <v>480</v>
      </c>
      <c r="AB365">
        <v>534.9</v>
      </c>
      <c r="AC365" s="1">
        <f>(Table2[[#This Row],[Close Price]]/Table2[[#This Row],[Day Low]])-1</f>
        <v>1.1154720099153081E-2</v>
      </c>
      <c r="AD365" s="1">
        <f>(Table2[[#This Row],[Day High]]/Table2[[#This Row],[Close Price]])-1</f>
        <v>1.9305413687436213E-2</v>
      </c>
      <c r="AE365" s="1">
        <f>(Table2[[#This Row],[Close Price]]/Table2[[#This Row],[Current Week Low]])-1</f>
        <v>1.9791666666666652E-2</v>
      </c>
      <c r="AF365" s="1">
        <f>(Table2[[#This Row],[Current Week High]]/Table2[[#This Row],[Close Price]])-1</f>
        <v>3.8610827374872203E-2</v>
      </c>
      <c r="AG365" s="1">
        <f>(Table2[[#This Row],[Close Price]]/Table2[[#This Row],[Current Month Low]])-1</f>
        <v>1.9791666666666652E-2</v>
      </c>
      <c r="AH365" s="1">
        <f>(Table2[[#This Row],[Current Month High]]/Table2[[#This Row],[Close Price]])-1</f>
        <v>9.2747701736465737E-2</v>
      </c>
      <c r="AI365">
        <v>30.663942798774201</v>
      </c>
      <c r="AJ365">
        <v>38.3745583038869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0.01</v>
      </c>
      <c r="AM365" t="s">
        <v>3156</v>
      </c>
      <c r="AN365">
        <v>-2.54</v>
      </c>
      <c r="AO365" t="s">
        <v>3155</v>
      </c>
      <c r="AP365">
        <v>2.8926100916574E-2</v>
      </c>
      <c r="AQ365">
        <f>(Table2[[#This Row],[Sharpe Ratio]]-AVERAGE(Table2[Sharpe Ratio]))/_xlfn.STDEV.P(Table2[Sharpe Ratio])</f>
        <v>-0.36297292275477866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397</v>
      </c>
      <c r="AT365">
        <f>_xlfn.RANK.AVG(Table2[[#This Row],[6M Return vs Nifty Z-Score]],Table2[6M Return vs Nifty Z-Score])</f>
        <v>271</v>
      </c>
      <c r="AU365">
        <f>_xlfn.RANK.AVG(Table2[[#This Row],[Sharpe Ratio Z-Score]],Table2[Sharpe Ratio Z-Score])</f>
        <v>426</v>
      </c>
      <c r="AV365">
        <f>(Table2[[#This Row],[Rank 1Y]]+Table2[[#This Row],[Rank 6M]]+Table2[[#This Row],[Rank Sharpe]])/3</f>
        <v>364.66666666666669</v>
      </c>
    </row>
    <row r="366" spans="1:48" x14ac:dyDescent="0.3">
      <c r="A366" t="s">
        <v>945</v>
      </c>
      <c r="B366" t="s">
        <v>946</v>
      </c>
      <c r="C366" t="s">
        <v>3126</v>
      </c>
      <c r="D366" t="s">
        <v>617</v>
      </c>
      <c r="E366">
        <v>14998.911995099999</v>
      </c>
      <c r="F366">
        <v>484.1</v>
      </c>
      <c r="G366">
        <v>29.4940365789727</v>
      </c>
      <c r="H366">
        <f>(Table2[[#This Row],[1Y Return vs Nifty]]-AVERAGE(Table2[1Y Return vs Nifty]))/_xlfn.STDEV.P(Table2[1Y Return vs Nifty])</f>
        <v>8.9873832525510802E-2</v>
      </c>
      <c r="I366">
        <v>-11.855350019681</v>
      </c>
      <c r="J366">
        <f>(Table2[[#This Row],[1M Return vs Nifty]]-AVERAGE(Table2[1M Return vs Nifty]))/_xlfn.STDEV.P(Table2[1M Return vs Nifty])</f>
        <v>-1.2183340614742733</v>
      </c>
      <c r="K366">
        <v>-29.560072176982199</v>
      </c>
      <c r="L366">
        <f>(Table2[[#This Row],[6M Return vs Nifty]]-AVERAGE(Table2[6M Return vs Nifty]))/_xlfn.STDEV.P(Table2[6M Return vs Nifty])</f>
        <v>-1.1519314815673305</v>
      </c>
      <c r="M366">
        <v>-11.3273627524799</v>
      </c>
      <c r="N366">
        <f>(Table2[[#This Row],[1W Return vs Nifty]]-AVERAGE(Table2[1W Return vs Nifty]))/_xlfn.STDEV.P(Table2[1W Return vs Nifty])</f>
        <v>-1.3306884812594904</v>
      </c>
      <c r="O366">
        <v>541.95000000000005</v>
      </c>
      <c r="P366">
        <v>589.79839052803902</v>
      </c>
      <c r="Q366">
        <v>586.35285037613903</v>
      </c>
      <c r="R366">
        <v>16.900103308334302</v>
      </c>
      <c r="S366" s="1">
        <f>(Table2[[#This Row],[Close Price]]-Table2[[#This Row],[20D EMA]])/Table2[[#This Row],[20D EMA]]</f>
        <v>-0.10674416459082944</v>
      </c>
      <c r="T366" s="1">
        <f>(Table2[[#This Row],[Close Price]]-Table2[[#This Row],[50D EMA]])/Table2[[#This Row],[50D EMA]]</f>
        <v>-0.17921105283690003</v>
      </c>
      <c r="U366" s="1">
        <f>(Table2[[#This Row],[Close Price]]-Table2[[#This Row],[200D EMA]])/Table2[[#This Row],[200D EMA]]</f>
        <v>-0.17438791388247693</v>
      </c>
      <c r="V366">
        <v>0.61467772749215199</v>
      </c>
      <c r="W366">
        <v>474.8</v>
      </c>
      <c r="X366">
        <v>493.2</v>
      </c>
      <c r="Y366">
        <v>474.8</v>
      </c>
      <c r="Z366">
        <v>543.20000000000005</v>
      </c>
      <c r="AA366">
        <v>474.8</v>
      </c>
      <c r="AB366">
        <v>589.04999999999995</v>
      </c>
      <c r="AC366" s="1">
        <f>(Table2[[#This Row],[Close Price]]/Table2[[#This Row],[Day Low]])-1</f>
        <v>1.9587194608256198E-2</v>
      </c>
      <c r="AD366" s="1">
        <f>(Table2[[#This Row],[Day High]]/Table2[[#This Row],[Close Price]])-1</f>
        <v>1.8797769055980185E-2</v>
      </c>
      <c r="AE366" s="1">
        <f>(Table2[[#This Row],[Close Price]]/Table2[[#This Row],[Current Week Low]])-1</f>
        <v>1.9587194608256198E-2</v>
      </c>
      <c r="AF366" s="1">
        <f>(Table2[[#This Row],[Current Week High]]/Table2[[#This Row],[Close Price]])-1</f>
        <v>0.12208221441850853</v>
      </c>
      <c r="AG366" s="1">
        <f>(Table2[[#This Row],[Close Price]]/Table2[[#This Row],[Current Month Low]])-1</f>
        <v>1.9587194608256198E-2</v>
      </c>
      <c r="AH366" s="1">
        <f>(Table2[[#This Row],[Current Month High]]/Table2[[#This Row],[Close Price]])-1</f>
        <v>0.21679405081594694</v>
      </c>
      <c r="AI366">
        <v>61.588514769675598</v>
      </c>
      <c r="AJ366">
        <v>63.934981374872997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-0.28000000000000003</v>
      </c>
      <c r="AM366" t="s">
        <v>3155</v>
      </c>
      <c r="AN366">
        <v>-12.6</v>
      </c>
      <c r="AO366" t="s">
        <v>3155</v>
      </c>
      <c r="AP366">
        <v>0.12356988903303701</v>
      </c>
      <c r="AQ366">
        <f>(Table2[[#This Row],[Sharpe Ratio]]-AVERAGE(Table2[Sharpe Ratio]))/_xlfn.STDEV.P(Table2[Sharpe Ratio])</f>
        <v>0.75274912493548374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264</v>
      </c>
      <c r="AT366">
        <f>_xlfn.RANK.AVG(Table2[[#This Row],[6M Return vs Nifty Z-Score]],Table2[6M Return vs Nifty Z-Score])</f>
        <v>673</v>
      </c>
      <c r="AU366">
        <f>_xlfn.RANK.AVG(Table2[[#This Row],[Sharpe Ratio Z-Score]],Table2[Sharpe Ratio Z-Score])</f>
        <v>158</v>
      </c>
      <c r="AV366">
        <f>(Table2[[#This Row],[Rank 1Y]]+Table2[[#This Row],[Rank 6M]]+Table2[[#This Row],[Rank Sharpe]])/3</f>
        <v>365</v>
      </c>
    </row>
    <row r="367" spans="1:48" x14ac:dyDescent="0.3">
      <c r="A367" t="s">
        <v>1790</v>
      </c>
      <c r="B367" t="s">
        <v>1791</v>
      </c>
      <c r="C367" t="s">
        <v>3112</v>
      </c>
      <c r="D367" t="s">
        <v>994</v>
      </c>
      <c r="E367">
        <v>4268.0904859319999</v>
      </c>
      <c r="F367">
        <v>33.46</v>
      </c>
      <c r="G367">
        <v>15.5392607064912</v>
      </c>
      <c r="H367">
        <f>(Table2[[#This Row],[1Y Return vs Nifty]]-AVERAGE(Table2[1Y Return vs Nifty]))/_xlfn.STDEV.P(Table2[1Y Return vs Nifty])</f>
        <v>-0.14867533159626012</v>
      </c>
      <c r="I367">
        <v>-5.6950807080807397</v>
      </c>
      <c r="J367">
        <f>(Table2[[#This Row],[1M Return vs Nifty]]-AVERAGE(Table2[1M Return vs Nifty]))/_xlfn.STDEV.P(Table2[1M Return vs Nifty])</f>
        <v>-0.5096436768702679</v>
      </c>
      <c r="K367">
        <v>-10.3575224451283</v>
      </c>
      <c r="L367">
        <f>(Table2[[#This Row],[6M Return vs Nifty]]-AVERAGE(Table2[6M Return vs Nifty]))/_xlfn.STDEV.P(Table2[6M Return vs Nifty])</f>
        <v>-0.47374766157275489</v>
      </c>
      <c r="M367">
        <v>-8.4017401557484206</v>
      </c>
      <c r="N367">
        <f>(Table2[[#This Row],[1W Return vs Nifty]]-AVERAGE(Table2[1W Return vs Nifty]))/_xlfn.STDEV.P(Table2[1W Return vs Nifty])</f>
        <v>-0.7439932551070122</v>
      </c>
      <c r="O367">
        <v>37.630000000000003</v>
      </c>
      <c r="P367">
        <v>38.8726855459891</v>
      </c>
      <c r="Q367">
        <v>35.788162519124299</v>
      </c>
      <c r="R367">
        <v>18.946245345141701</v>
      </c>
      <c r="S367" s="1">
        <f>(Table2[[#This Row],[Close Price]]-Table2[[#This Row],[20D EMA]])/Table2[[#This Row],[20D EMA]]</f>
        <v>-0.11081583842678717</v>
      </c>
      <c r="T367" s="1">
        <f>(Table2[[#This Row],[Close Price]]-Table2[[#This Row],[50D EMA]])/Table2[[#This Row],[50D EMA]]</f>
        <v>-0.13924135855202271</v>
      </c>
      <c r="U367" s="1">
        <f>(Table2[[#This Row],[Close Price]]-Table2[[#This Row],[200D EMA]])/Table2[[#This Row],[200D EMA]]</f>
        <v>-6.5053983083936937E-2</v>
      </c>
      <c r="V367">
        <v>0.45743204693478501</v>
      </c>
      <c r="W367">
        <v>33</v>
      </c>
      <c r="X367">
        <v>34.909999999999997</v>
      </c>
      <c r="Y367">
        <v>33</v>
      </c>
      <c r="Z367">
        <v>37.840000000000003</v>
      </c>
      <c r="AA367">
        <v>33</v>
      </c>
      <c r="AB367">
        <v>44.84</v>
      </c>
      <c r="AC367" s="1">
        <f>(Table2[[#This Row],[Close Price]]/Table2[[#This Row],[Day Low]])-1</f>
        <v>1.3939393939393918E-2</v>
      </c>
      <c r="AD367" s="1">
        <f>(Table2[[#This Row],[Day High]]/Table2[[#This Row],[Close Price]])-1</f>
        <v>4.333532576210386E-2</v>
      </c>
      <c r="AE367" s="1">
        <f>(Table2[[#This Row],[Close Price]]/Table2[[#This Row],[Current Week Low]])-1</f>
        <v>1.3939393939393918E-2</v>
      </c>
      <c r="AF367" s="1">
        <f>(Table2[[#This Row],[Current Week High]]/Table2[[#This Row],[Close Price]])-1</f>
        <v>0.13090257023311413</v>
      </c>
      <c r="AG367" s="1">
        <f>(Table2[[#This Row],[Close Price]]/Table2[[#This Row],[Current Month Low]])-1</f>
        <v>1.3939393939393918E-2</v>
      </c>
      <c r="AH367" s="1">
        <f>(Table2[[#This Row],[Current Month High]]/Table2[[#This Row],[Close Price]])-1</f>
        <v>0.34010759115361622</v>
      </c>
      <c r="AI367">
        <v>37.776449491930599</v>
      </c>
      <c r="AJ367">
        <v>48.711111111111101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-0.09</v>
      </c>
      <c r="AM367" t="s">
        <v>3155</v>
      </c>
      <c r="AN367">
        <v>-14.62</v>
      </c>
      <c r="AO367" t="s">
        <v>3155</v>
      </c>
      <c r="AP367">
        <v>8.8148650192055006E-2</v>
      </c>
      <c r="AQ367">
        <f>(Table2[[#This Row],[Sharpe Ratio]]-AVERAGE(Table2[Sharpe Ratio]))/_xlfn.STDEV.P(Table2[Sharpe Ratio])</f>
        <v>0.33518070425102187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358</v>
      </c>
      <c r="AT367">
        <f>_xlfn.RANK.AVG(Table2[[#This Row],[6M Return vs Nifty Z-Score]],Table2[6M Return vs Nifty Z-Score])</f>
        <v>483</v>
      </c>
      <c r="AU367">
        <f>_xlfn.RANK.AVG(Table2[[#This Row],[Sharpe Ratio Z-Score]],Table2[Sharpe Ratio Z-Score])</f>
        <v>254</v>
      </c>
      <c r="AV367">
        <f>(Table2[[#This Row],[Rank 1Y]]+Table2[[#This Row],[Rank 6M]]+Table2[[#This Row],[Rank Sharpe]])/3</f>
        <v>365</v>
      </c>
    </row>
    <row r="368" spans="1:48" x14ac:dyDescent="0.3">
      <c r="A368" t="s">
        <v>654</v>
      </c>
      <c r="B368" t="s">
        <v>655</v>
      </c>
      <c r="C368" t="s">
        <v>3112</v>
      </c>
      <c r="D368" t="s">
        <v>197</v>
      </c>
      <c r="E368">
        <v>27870.525000000001</v>
      </c>
      <c r="F368">
        <v>638.5</v>
      </c>
      <c r="G368">
        <v>-1.45571001061669</v>
      </c>
      <c r="H368">
        <f>(Table2[[#This Row],[1Y Return vs Nifty]]-AVERAGE(Table2[1Y Return vs Nifty]))/_xlfn.STDEV.P(Table2[1Y Return vs Nifty])</f>
        <v>-0.43919494265176445</v>
      </c>
      <c r="I368">
        <v>-7.0490155118785403</v>
      </c>
      <c r="J368">
        <f>(Table2[[#This Row],[1M Return vs Nifty]]-AVERAGE(Table2[1M Return vs Nifty]))/_xlfn.STDEV.P(Table2[1M Return vs Nifty])</f>
        <v>-0.66540319456300268</v>
      </c>
      <c r="K368">
        <v>34.134953179035101</v>
      </c>
      <c r="L368">
        <f>(Table2[[#This Row],[6M Return vs Nifty]]-AVERAGE(Table2[6M Return vs Nifty]))/_xlfn.STDEV.P(Table2[6M Return vs Nifty])</f>
        <v>1.0976101789830128</v>
      </c>
      <c r="M368">
        <v>-8.1498391494164508</v>
      </c>
      <c r="N368">
        <f>(Table2[[#This Row],[1W Return vs Nifty]]-AVERAGE(Table2[1W Return vs Nifty]))/_xlfn.STDEV.P(Table2[1W Return vs Nifty])</f>
        <v>-0.6934778133534919</v>
      </c>
      <c r="O368">
        <v>716.53</v>
      </c>
      <c r="P368">
        <v>742.83501814600595</v>
      </c>
      <c r="Q368">
        <v>658.57537298495595</v>
      </c>
      <c r="R368">
        <v>12.736620765566199</v>
      </c>
      <c r="S368" s="1">
        <f>(Table2[[#This Row],[Close Price]]-Table2[[#This Row],[20D EMA]])/Table2[[#This Row],[20D EMA]]</f>
        <v>-0.10889983671304757</v>
      </c>
      <c r="T368" s="1">
        <f>(Table2[[#This Row],[Close Price]]-Table2[[#This Row],[50D EMA]])/Table2[[#This Row],[50D EMA]]</f>
        <v>-0.1404551691793004</v>
      </c>
      <c r="U368" s="1">
        <f>(Table2[[#This Row],[Close Price]]-Table2[[#This Row],[200D EMA]])/Table2[[#This Row],[200D EMA]]</f>
        <v>-3.0483030201942481E-2</v>
      </c>
      <c r="V368">
        <v>0.79301463847433296</v>
      </c>
      <c r="W368">
        <v>632</v>
      </c>
      <c r="X368">
        <v>680</v>
      </c>
      <c r="Y368">
        <v>632</v>
      </c>
      <c r="Z368">
        <v>706.8</v>
      </c>
      <c r="AA368">
        <v>632</v>
      </c>
      <c r="AB368">
        <v>768.45</v>
      </c>
      <c r="AC368" s="1">
        <f>(Table2[[#This Row],[Close Price]]/Table2[[#This Row],[Day Low]])-1</f>
        <v>1.0284810126582222E-2</v>
      </c>
      <c r="AD368" s="1">
        <f>(Table2[[#This Row],[Day High]]/Table2[[#This Row],[Close Price]])-1</f>
        <v>6.4996084573218482E-2</v>
      </c>
      <c r="AE368" s="1">
        <f>(Table2[[#This Row],[Close Price]]/Table2[[#This Row],[Current Week Low]])-1</f>
        <v>1.0284810126582222E-2</v>
      </c>
      <c r="AF368" s="1">
        <f>(Table2[[#This Row],[Current Week High]]/Table2[[#This Row],[Close Price]])-1</f>
        <v>0.10696945967110416</v>
      </c>
      <c r="AG368" s="1">
        <f>(Table2[[#This Row],[Close Price]]/Table2[[#This Row],[Current Month Low]])-1</f>
        <v>1.0284810126582222E-2</v>
      </c>
      <c r="AH368" s="1">
        <f>(Table2[[#This Row],[Current Month High]]/Table2[[#This Row],[Close Price]])-1</f>
        <v>0.2035238841033673</v>
      </c>
      <c r="AI368">
        <v>34.690681284259902</v>
      </c>
      <c r="AJ368">
        <v>53.080795972188902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-0.13</v>
      </c>
      <c r="AM368" t="s">
        <v>3155</v>
      </c>
      <c r="AN368">
        <v>-13.68</v>
      </c>
      <c r="AO368" t="s">
        <v>3155</v>
      </c>
      <c r="AP368">
        <v>-6.3405941742200004E-4</v>
      </c>
      <c r="AQ368">
        <f>(Table2[[#This Row],[Sharpe Ratio]]-AVERAGE(Table2[Sharpe Ratio]))/_xlfn.STDEV.P(Table2[Sharpe Ratio])</f>
        <v>-0.71144716786122064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453</v>
      </c>
      <c r="AT368">
        <f>_xlfn.RANK.AVG(Table2[[#This Row],[6M Return vs Nifty Z-Score]],Table2[6M Return vs Nifty Z-Score])</f>
        <v>83</v>
      </c>
      <c r="AU368">
        <f>_xlfn.RANK.AVG(Table2[[#This Row],[Sharpe Ratio Z-Score]],Table2[Sharpe Ratio Z-Score])</f>
        <v>560</v>
      </c>
      <c r="AV368">
        <f>(Table2[[#This Row],[Rank 1Y]]+Table2[[#This Row],[Rank 6M]]+Table2[[#This Row],[Rank Sharpe]])/3</f>
        <v>365.33333333333331</v>
      </c>
    </row>
    <row r="369" spans="1:48" x14ac:dyDescent="0.3">
      <c r="A369" t="s">
        <v>354</v>
      </c>
      <c r="B369" t="s">
        <v>355</v>
      </c>
      <c r="C369" t="s">
        <v>3110</v>
      </c>
      <c r="D369" t="s">
        <v>34</v>
      </c>
      <c r="E369">
        <v>67455.956168479999</v>
      </c>
      <c r="F369">
        <v>500.8</v>
      </c>
      <c r="G369">
        <v>-4.0664859526361097</v>
      </c>
      <c r="H369">
        <f>(Table2[[#This Row],[1Y Return vs Nifty]]-AVERAGE(Table2[1Y Return vs Nifty]))/_xlfn.STDEV.P(Table2[1Y Return vs Nifty])</f>
        <v>-0.48382471129649818</v>
      </c>
      <c r="I369">
        <v>-0.41578766176918103</v>
      </c>
      <c r="J369">
        <f>(Table2[[#This Row],[1M Return vs Nifty]]-AVERAGE(Table2[1M Return vs Nifty]))/_xlfn.STDEV.P(Table2[1M Return vs Nifty])</f>
        <v>9.7697338624375546E-2</v>
      </c>
      <c r="K369">
        <v>-10.7085170342481</v>
      </c>
      <c r="L369">
        <f>(Table2[[#This Row],[6M Return vs Nifty]]-AVERAGE(Table2[6M Return vs Nifty]))/_xlfn.STDEV.P(Table2[6M Return vs Nifty])</f>
        <v>-0.48614387220991961</v>
      </c>
      <c r="M369">
        <v>-2.2663700591231</v>
      </c>
      <c r="N369">
        <f>(Table2[[#This Row],[1W Return vs Nifty]]-AVERAGE(Table2[1W Return vs Nifty]))/_xlfn.STDEV.P(Table2[1W Return vs Nifty])</f>
        <v>0.48637471866726334</v>
      </c>
      <c r="O369">
        <v>517.04999999999995</v>
      </c>
      <c r="P369">
        <v>528.25537354464302</v>
      </c>
      <c r="Q369">
        <v>512.35908571124605</v>
      </c>
      <c r="R369">
        <v>27.822851876199099</v>
      </c>
      <c r="S369" s="1">
        <f>(Table2[[#This Row],[Close Price]]-Table2[[#This Row],[20D EMA]])/Table2[[#This Row],[20D EMA]]</f>
        <v>-3.1428295135866834E-2</v>
      </c>
      <c r="T369" s="1">
        <f>(Table2[[#This Row],[Close Price]]-Table2[[#This Row],[50D EMA]])/Table2[[#This Row],[50D EMA]]</f>
        <v>-5.1973675838666591E-2</v>
      </c>
      <c r="U369" s="1">
        <f>(Table2[[#This Row],[Close Price]]-Table2[[#This Row],[200D EMA]])/Table2[[#This Row],[200D EMA]]</f>
        <v>-2.2560516703241367E-2</v>
      </c>
      <c r="V369">
        <v>0.5551582936617</v>
      </c>
      <c r="W369">
        <v>499</v>
      </c>
      <c r="X369">
        <v>507.85</v>
      </c>
      <c r="Y369">
        <v>492.8</v>
      </c>
      <c r="Z369">
        <v>527.95000000000005</v>
      </c>
      <c r="AA369">
        <v>492.8</v>
      </c>
      <c r="AB369">
        <v>538</v>
      </c>
      <c r="AC369" s="1">
        <f>(Table2[[#This Row],[Close Price]]/Table2[[#This Row],[Day Low]])-1</f>
        <v>3.6072144288576968E-3</v>
      </c>
      <c r="AD369" s="1">
        <f>(Table2[[#This Row],[Day High]]/Table2[[#This Row],[Close Price]])-1</f>
        <v>1.4077476038338643E-2</v>
      </c>
      <c r="AE369" s="1">
        <f>(Table2[[#This Row],[Close Price]]/Table2[[#This Row],[Current Week Low]])-1</f>
        <v>1.6233766233766156E-2</v>
      </c>
      <c r="AF369" s="1">
        <f>(Table2[[#This Row],[Current Week High]]/Table2[[#This Row],[Close Price]])-1</f>
        <v>5.421325878594252E-2</v>
      </c>
      <c r="AG369" s="1">
        <f>(Table2[[#This Row],[Close Price]]/Table2[[#This Row],[Current Month Low]])-1</f>
        <v>1.6233766233766156E-2</v>
      </c>
      <c r="AH369" s="1">
        <f>(Table2[[#This Row],[Current Month High]]/Table2[[#This Row],[Close Price]])-1</f>
        <v>7.4281150159744458E-2</v>
      </c>
      <c r="AI369">
        <v>26.337859424920101</v>
      </c>
      <c r="AJ369">
        <v>28.114607316449199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-0.14000000000000001</v>
      </c>
      <c r="AM369" t="s">
        <v>3155</v>
      </c>
      <c r="AN369">
        <v>-5.31</v>
      </c>
      <c r="AO369" t="s">
        <v>3155</v>
      </c>
      <c r="AP369">
        <v>0.13381331781943401</v>
      </c>
      <c r="AQ369">
        <f>(Table2[[#This Row],[Sharpe Ratio]]-AVERAGE(Table2[Sharpe Ratio]))/_xlfn.STDEV.P(Table2[Sharpe Ratio])</f>
        <v>0.87350527352565444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476</v>
      </c>
      <c r="AT369">
        <f>_xlfn.RANK.AVG(Table2[[#This Row],[6M Return vs Nifty Z-Score]],Table2[6M Return vs Nifty Z-Score])</f>
        <v>489</v>
      </c>
      <c r="AU369">
        <f>_xlfn.RANK.AVG(Table2[[#This Row],[Sharpe Ratio Z-Score]],Table2[Sharpe Ratio Z-Score])</f>
        <v>133</v>
      </c>
      <c r="AV369">
        <f>(Table2[[#This Row],[Rank 1Y]]+Table2[[#This Row],[Rank 6M]]+Table2[[#This Row],[Rank Sharpe]])/3</f>
        <v>366</v>
      </c>
    </row>
    <row r="370" spans="1:48" x14ac:dyDescent="0.3">
      <c r="A370" t="s">
        <v>133</v>
      </c>
      <c r="B370" t="s">
        <v>134</v>
      </c>
      <c r="C370" t="s">
        <v>3123</v>
      </c>
      <c r="D370" t="s">
        <v>135</v>
      </c>
      <c r="E370">
        <v>198371.48011884</v>
      </c>
      <c r="F370">
        <v>801.4</v>
      </c>
      <c r="G370">
        <v>24.623345990210002</v>
      </c>
      <c r="H370">
        <f>(Table2[[#This Row],[1Y Return vs Nifty]]-AVERAGE(Table2[1Y Return vs Nifty]))/_xlfn.STDEV.P(Table2[1Y Return vs Nifty])</f>
        <v>6.6120747400377463E-3</v>
      </c>
      <c r="I370">
        <v>-5.7244807647229798</v>
      </c>
      <c r="J370">
        <f>(Table2[[#This Row],[1M Return vs Nifty]]-AVERAGE(Table2[1M Return vs Nifty]))/_xlfn.STDEV.P(Table2[1M Return vs Nifty])</f>
        <v>-0.51302592144355852</v>
      </c>
      <c r="K370">
        <v>-19.222001875608399</v>
      </c>
      <c r="L370">
        <f>(Table2[[#This Row],[6M Return vs Nifty]]-AVERAGE(Table2[6M Return vs Nifty]))/_xlfn.STDEV.P(Table2[6M Return vs Nifty])</f>
        <v>-0.78681788434915145</v>
      </c>
      <c r="M370">
        <v>-7.7892178427082097</v>
      </c>
      <c r="N370">
        <f>(Table2[[#This Row],[1W Return vs Nifty]]-AVERAGE(Table2[1W Return vs Nifty]))/_xlfn.STDEV.P(Table2[1W Return vs Nifty])</f>
        <v>-0.62115994182386736</v>
      </c>
      <c r="O370">
        <v>851.25</v>
      </c>
      <c r="P370">
        <v>854.77368426189003</v>
      </c>
      <c r="Q370">
        <v>809.53567242289796</v>
      </c>
      <c r="R370">
        <v>28.858689217953</v>
      </c>
      <c r="S370" s="1">
        <f>(Table2[[#This Row],[Close Price]]-Table2[[#This Row],[20D EMA]])/Table2[[#This Row],[20D EMA]]</f>
        <v>-5.8560939794419994E-2</v>
      </c>
      <c r="T370" s="1">
        <f>(Table2[[#This Row],[Close Price]]-Table2[[#This Row],[50D EMA]])/Table2[[#This Row],[50D EMA]]</f>
        <v>-6.2441889876358361E-2</v>
      </c>
      <c r="U370" s="1">
        <f>(Table2[[#This Row],[Close Price]]-Table2[[#This Row],[200D EMA]])/Table2[[#This Row],[200D EMA]]</f>
        <v>-1.0049801015622129E-2</v>
      </c>
      <c r="V370">
        <v>0.97143505020763199</v>
      </c>
      <c r="W370">
        <v>798</v>
      </c>
      <c r="X370">
        <v>818</v>
      </c>
      <c r="Y370">
        <v>796.85</v>
      </c>
      <c r="Z370">
        <v>884.4</v>
      </c>
      <c r="AA370">
        <v>796.85</v>
      </c>
      <c r="AB370">
        <v>916.1</v>
      </c>
      <c r="AC370" s="1">
        <f>(Table2[[#This Row],[Close Price]]/Table2[[#This Row],[Day Low]])-1</f>
        <v>4.2606516290726315E-3</v>
      </c>
      <c r="AD370" s="1">
        <f>(Table2[[#This Row],[Day High]]/Table2[[#This Row],[Close Price]])-1</f>
        <v>2.0713750935862363E-2</v>
      </c>
      <c r="AE370" s="1">
        <f>(Table2[[#This Row],[Close Price]]/Table2[[#This Row],[Current Week Low]])-1</f>
        <v>5.7099830582920674E-3</v>
      </c>
      <c r="AF370" s="1">
        <f>(Table2[[#This Row],[Current Week High]]/Table2[[#This Row],[Close Price]])-1</f>
        <v>0.10356875467931115</v>
      </c>
      <c r="AG370" s="1">
        <f>(Table2[[#This Row],[Close Price]]/Table2[[#This Row],[Current Month Low]])-1</f>
        <v>5.7099830582920674E-3</v>
      </c>
      <c r="AH370" s="1">
        <f>(Table2[[#This Row],[Current Month High]]/Table2[[#This Row],[Close Price]])-1</f>
        <v>0.14312453206887943</v>
      </c>
      <c r="AI370">
        <v>20.738707262290902</v>
      </c>
      <c r="AJ370">
        <v>56.066212268743897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-0.01</v>
      </c>
      <c r="AM370" t="s">
        <v>3155</v>
      </c>
      <c r="AN370">
        <v>-4.5999999999999996</v>
      </c>
      <c r="AO370" t="s">
        <v>3155</v>
      </c>
      <c r="AP370">
        <v>9.9221212126065994E-2</v>
      </c>
      <c r="AQ370">
        <f>(Table2[[#This Row],[Sharpe Ratio]]-AVERAGE(Table2[Sharpe Ratio]))/_xlfn.STDEV.P(Table2[Sharpe Ratio])</f>
        <v>0.46571120942258176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292</v>
      </c>
      <c r="AT370">
        <f>_xlfn.RANK.AVG(Table2[[#This Row],[6M Return vs Nifty Z-Score]],Table2[6M Return vs Nifty Z-Score])</f>
        <v>582</v>
      </c>
      <c r="AU370">
        <f>_xlfn.RANK.AVG(Table2[[#This Row],[Sharpe Ratio Z-Score]],Table2[Sharpe Ratio Z-Score])</f>
        <v>225</v>
      </c>
      <c r="AV370">
        <f>(Table2[[#This Row],[Rank 1Y]]+Table2[[#This Row],[Rank 6M]]+Table2[[#This Row],[Rank Sharpe]])/3</f>
        <v>366.33333333333331</v>
      </c>
    </row>
    <row r="371" spans="1:48" x14ac:dyDescent="0.3">
      <c r="A371" t="s">
        <v>1552</v>
      </c>
      <c r="B371" t="s">
        <v>1553</v>
      </c>
      <c r="C371" t="s">
        <v>617</v>
      </c>
      <c r="D371" t="s">
        <v>453</v>
      </c>
      <c r="E371">
        <v>6152.5476274900002</v>
      </c>
      <c r="F371">
        <v>860.9</v>
      </c>
      <c r="G371">
        <v>-25.927850066994701</v>
      </c>
      <c r="H371">
        <f>(Table2[[#This Row],[1Y Return vs Nifty]]-AVERAGE(Table2[1Y Return vs Nifty]))/_xlfn.STDEV.P(Table2[1Y Return vs Nifty])</f>
        <v>-0.85753262202875158</v>
      </c>
      <c r="I371">
        <v>-7.9526813355507597</v>
      </c>
      <c r="J371">
        <f>(Table2[[#This Row],[1M Return vs Nifty]]-AVERAGE(Table2[1M Return vs Nifty]))/_xlfn.STDEV.P(Table2[1M Return vs Nifty])</f>
        <v>-0.76936281836155995</v>
      </c>
      <c r="K371">
        <v>-1.4964182480319399</v>
      </c>
      <c r="L371">
        <f>(Table2[[#This Row],[6M Return vs Nifty]]-AVERAGE(Table2[6M Return vs Nifty]))/_xlfn.STDEV.P(Table2[6M Return vs Nifty])</f>
        <v>-0.16079664320939308</v>
      </c>
      <c r="M371">
        <v>-4.1521572018091604</v>
      </c>
      <c r="N371">
        <f>(Table2[[#This Row],[1W Return vs Nifty]]-AVERAGE(Table2[1W Return vs Nifty]))/_xlfn.STDEV.P(Table2[1W Return vs Nifty])</f>
        <v>0.10820484966581047</v>
      </c>
      <c r="O371">
        <v>906.35</v>
      </c>
      <c r="P371">
        <v>920.73841429577203</v>
      </c>
      <c r="Q371">
        <v>868.93740711474402</v>
      </c>
      <c r="R371">
        <v>24.740884412357701</v>
      </c>
      <c r="S371" s="1">
        <f>(Table2[[#This Row],[Close Price]]-Table2[[#This Row],[20D EMA]])/Table2[[#This Row],[20D EMA]]</f>
        <v>-5.0146190765157E-2</v>
      </c>
      <c r="T371" s="1">
        <f>(Table2[[#This Row],[Close Price]]-Table2[[#This Row],[50D EMA]])/Table2[[#This Row],[50D EMA]]</f>
        <v>-6.4989592447426608E-2</v>
      </c>
      <c r="U371" s="1">
        <f>(Table2[[#This Row],[Close Price]]-Table2[[#This Row],[200D EMA]])/Table2[[#This Row],[200D EMA]]</f>
        <v>-9.2496962945027121E-3</v>
      </c>
      <c r="V371">
        <v>0.27121202490879698</v>
      </c>
      <c r="W371">
        <v>851.05</v>
      </c>
      <c r="X371">
        <v>870.65</v>
      </c>
      <c r="Y371">
        <v>836.15</v>
      </c>
      <c r="Z371">
        <v>907.45</v>
      </c>
      <c r="AA371">
        <v>836.15</v>
      </c>
      <c r="AB371">
        <v>979</v>
      </c>
      <c r="AC371" s="1">
        <f>(Table2[[#This Row],[Close Price]]/Table2[[#This Row],[Day Low]])-1</f>
        <v>1.1573938076493873E-2</v>
      </c>
      <c r="AD371" s="1">
        <f>(Table2[[#This Row],[Day High]]/Table2[[#This Row],[Close Price]])-1</f>
        <v>1.1325357184341911E-2</v>
      </c>
      <c r="AE371" s="1">
        <f>(Table2[[#This Row],[Close Price]]/Table2[[#This Row],[Current Week Low]])-1</f>
        <v>2.9599952161693421E-2</v>
      </c>
      <c r="AF371" s="1">
        <f>(Table2[[#This Row],[Current Week High]]/Table2[[#This Row],[Close Price]])-1</f>
        <v>5.4071320710884052E-2</v>
      </c>
      <c r="AG371" s="1">
        <f>(Table2[[#This Row],[Close Price]]/Table2[[#This Row],[Current Month Low]])-1</f>
        <v>2.9599952161693421E-2</v>
      </c>
      <c r="AH371" s="1">
        <f>(Table2[[#This Row],[Current Month High]]/Table2[[#This Row],[Close Price]])-1</f>
        <v>0.13718201881751657</v>
      </c>
      <c r="AI371">
        <v>31.0256708096178</v>
      </c>
      <c r="AJ371">
        <v>25.367700597058299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-0.2</v>
      </c>
      <c r="AM371" t="s">
        <v>3155</v>
      </c>
      <c r="AN371">
        <v>-4.66</v>
      </c>
      <c r="AO371" t="s">
        <v>3155</v>
      </c>
      <c r="AP371">
        <v>0.14261985439925001</v>
      </c>
      <c r="AQ371">
        <f>(Table2[[#This Row],[Sharpe Ratio]]-AVERAGE(Table2[Sharpe Ratio]))/_xlfn.STDEV.P(Table2[Sharpe Ratio])</f>
        <v>0.97732240956210148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607</v>
      </c>
      <c r="AT371">
        <f>_xlfn.RANK.AVG(Table2[[#This Row],[6M Return vs Nifty Z-Score]],Table2[6M Return vs Nifty Z-Score])</f>
        <v>377</v>
      </c>
      <c r="AU371">
        <f>_xlfn.RANK.AVG(Table2[[#This Row],[Sharpe Ratio Z-Score]],Table2[Sharpe Ratio Z-Score])</f>
        <v>116</v>
      </c>
      <c r="AV371">
        <f>(Table2[[#This Row],[Rank 1Y]]+Table2[[#This Row],[Rank 6M]]+Table2[[#This Row],[Rank Sharpe]])/3</f>
        <v>366.66666666666669</v>
      </c>
    </row>
    <row r="372" spans="1:48" x14ac:dyDescent="0.3">
      <c r="A372" t="s">
        <v>2022</v>
      </c>
      <c r="B372" t="s">
        <v>2023</v>
      </c>
      <c r="C372" t="s">
        <v>3124</v>
      </c>
      <c r="D372" t="s">
        <v>277</v>
      </c>
      <c r="E372">
        <v>3126.4212441999998</v>
      </c>
      <c r="F372">
        <v>305.35000000000002</v>
      </c>
      <c r="G372">
        <v>31.5890836313698</v>
      </c>
      <c r="H372">
        <f>(Table2[[#This Row],[1Y Return vs Nifty]]-AVERAGE(Table2[1Y Return vs Nifty]))/_xlfn.STDEV.P(Table2[1Y Return vs Nifty])</f>
        <v>0.12568750145950253</v>
      </c>
      <c r="I372">
        <v>-6.4785294173090104</v>
      </c>
      <c r="J372">
        <f>(Table2[[#This Row],[1M Return vs Nifty]]-AVERAGE(Table2[1M Return vs Nifty]))/_xlfn.STDEV.P(Table2[1M Return vs Nifty])</f>
        <v>-0.59977327007083914</v>
      </c>
      <c r="K372">
        <v>1.1218125599799</v>
      </c>
      <c r="L372">
        <f>(Table2[[#This Row],[6M Return vs Nifty]]-AVERAGE(Table2[6M Return vs Nifty]))/_xlfn.STDEV.P(Table2[6M Return vs Nifty])</f>
        <v>-6.8327580725495218E-2</v>
      </c>
      <c r="M372">
        <v>-5.56949830155245</v>
      </c>
      <c r="N372">
        <f>(Table2[[#This Row],[1W Return vs Nifty]]-AVERAGE(Table2[1W Return vs Nifty]))/_xlfn.STDEV.P(Table2[1W Return vs Nifty])</f>
        <v>-0.17602431166829341</v>
      </c>
      <c r="O372">
        <v>313</v>
      </c>
      <c r="P372">
        <v>319.04391549310202</v>
      </c>
      <c r="Q372">
        <v>288.24723246263602</v>
      </c>
      <c r="R372">
        <v>45.284826454869503</v>
      </c>
      <c r="S372" s="1">
        <f>(Table2[[#This Row],[Close Price]]-Table2[[#This Row],[20D EMA]])/Table2[[#This Row],[20D EMA]]</f>
        <v>-2.4440894568690023E-2</v>
      </c>
      <c r="T372" s="1">
        <f>(Table2[[#This Row],[Close Price]]-Table2[[#This Row],[50D EMA]])/Table2[[#This Row],[50D EMA]]</f>
        <v>-4.2921725907034483E-2</v>
      </c>
      <c r="U372" s="1">
        <f>(Table2[[#This Row],[Close Price]]-Table2[[#This Row],[200D EMA]])/Table2[[#This Row],[200D EMA]]</f>
        <v>5.933367474596983E-2</v>
      </c>
      <c r="V372">
        <v>0.51186729070130199</v>
      </c>
      <c r="W372">
        <v>293.3</v>
      </c>
      <c r="X372">
        <v>309</v>
      </c>
      <c r="Y372">
        <v>284.25</v>
      </c>
      <c r="Z372">
        <v>312.05</v>
      </c>
      <c r="AA372">
        <v>284.25</v>
      </c>
      <c r="AB372">
        <v>337</v>
      </c>
      <c r="AC372" s="1">
        <f>(Table2[[#This Row],[Close Price]]/Table2[[#This Row],[Day Low]])-1</f>
        <v>4.1084214115240325E-2</v>
      </c>
      <c r="AD372" s="1">
        <f>(Table2[[#This Row],[Day High]]/Table2[[#This Row],[Close Price]])-1</f>
        <v>1.1953495988210161E-2</v>
      </c>
      <c r="AE372" s="1">
        <f>(Table2[[#This Row],[Close Price]]/Table2[[#This Row],[Current Week Low]])-1</f>
        <v>7.4230430958663218E-2</v>
      </c>
      <c r="AF372" s="1">
        <f>(Table2[[#This Row],[Current Week High]]/Table2[[#This Row],[Close Price]])-1</f>
        <v>2.194203373178305E-2</v>
      </c>
      <c r="AG372" s="1">
        <f>(Table2[[#This Row],[Close Price]]/Table2[[#This Row],[Current Month Low]])-1</f>
        <v>7.4230430958663218E-2</v>
      </c>
      <c r="AH372" s="1">
        <f>(Table2[[#This Row],[Current Month High]]/Table2[[#This Row],[Close Price]])-1</f>
        <v>0.10365154740461757</v>
      </c>
      <c r="AI372">
        <v>18.830849844440799</v>
      </c>
      <c r="AJ372">
        <v>61.860588391200601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0</v>
      </c>
      <c r="AM372" t="s">
        <v>3157</v>
      </c>
      <c r="AN372">
        <v>-3.22</v>
      </c>
      <c r="AO372" t="s">
        <v>3155</v>
      </c>
      <c r="AP372">
        <v>3.8628811948680001E-3</v>
      </c>
      <c r="AQ372">
        <f>(Table2[[#This Row],[Sharpe Ratio]]-AVERAGE(Table2[Sharpe Ratio]))/_xlfn.STDEV.P(Table2[Sharpe Ratio])</f>
        <v>-0.65843433006026886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257</v>
      </c>
      <c r="AT372">
        <f>_xlfn.RANK.AVG(Table2[[#This Row],[6M Return vs Nifty Z-Score]],Table2[6M Return vs Nifty Z-Score])</f>
        <v>350</v>
      </c>
      <c r="AU372">
        <f>_xlfn.RANK.AVG(Table2[[#This Row],[Sharpe Ratio Z-Score]],Table2[Sharpe Ratio Z-Score])</f>
        <v>494</v>
      </c>
      <c r="AV372">
        <f>(Table2[[#This Row],[Rank 1Y]]+Table2[[#This Row],[Rank 6M]]+Table2[[#This Row],[Rank Sharpe]])/3</f>
        <v>367</v>
      </c>
    </row>
    <row r="373" spans="1:48" x14ac:dyDescent="0.3">
      <c r="A373" t="s">
        <v>1572</v>
      </c>
      <c r="B373" t="s">
        <v>1573</v>
      </c>
      <c r="C373" t="s">
        <v>3121</v>
      </c>
      <c r="D373" t="s">
        <v>617</v>
      </c>
      <c r="E373">
        <v>5877.6622825499999</v>
      </c>
      <c r="F373">
        <v>334.9</v>
      </c>
      <c r="G373">
        <v>-9.3615726528427494</v>
      </c>
      <c r="H373">
        <f>(Table2[[#This Row],[1Y Return vs Nifty]]-AVERAGE(Table2[1Y Return vs Nifty]))/_xlfn.STDEV.P(Table2[1Y Return vs Nifty])</f>
        <v>-0.57434128553811536</v>
      </c>
      <c r="I373">
        <v>-9.4761260427749701</v>
      </c>
      <c r="J373">
        <f>(Table2[[#This Row],[1M Return vs Nifty]]-AVERAGE(Table2[1M Return vs Nifty]))/_xlfn.STDEV.P(Table2[1M Return vs Nifty])</f>
        <v>-0.94462311314325031</v>
      </c>
      <c r="K373">
        <v>-3.7320626720360299</v>
      </c>
      <c r="L373">
        <f>(Table2[[#This Row],[6M Return vs Nifty]]-AVERAGE(Table2[6M Return vs Nifty]))/_xlfn.STDEV.P(Table2[6M Return vs Nifty])</f>
        <v>-0.23975375550920267</v>
      </c>
      <c r="M373">
        <v>-7.9957965282974497</v>
      </c>
      <c r="N373">
        <f>(Table2[[#This Row],[1W Return vs Nifty]]-AVERAGE(Table2[1W Return vs Nifty]))/_xlfn.STDEV.P(Table2[1W Return vs Nifty])</f>
        <v>-0.66258658680379912</v>
      </c>
      <c r="O373">
        <v>353.53</v>
      </c>
      <c r="P373">
        <v>358.13676518889997</v>
      </c>
      <c r="Q373">
        <v>336.46180439388399</v>
      </c>
      <c r="R373">
        <v>32.7133649616516</v>
      </c>
      <c r="S373" s="1">
        <f>(Table2[[#This Row],[Close Price]]-Table2[[#This Row],[20D EMA]])/Table2[[#This Row],[20D EMA]]</f>
        <v>-5.2697083698696003E-2</v>
      </c>
      <c r="T373" s="1">
        <f>(Table2[[#This Row],[Close Price]]-Table2[[#This Row],[50D EMA]])/Table2[[#This Row],[50D EMA]]</f>
        <v>-6.4882378598141735E-2</v>
      </c>
      <c r="U373" s="1">
        <f>(Table2[[#This Row],[Close Price]]-Table2[[#This Row],[200D EMA]])/Table2[[#This Row],[200D EMA]]</f>
        <v>-4.6418475247064538E-3</v>
      </c>
      <c r="V373">
        <v>0.80905561910215495</v>
      </c>
      <c r="W373">
        <v>332.25</v>
      </c>
      <c r="X373">
        <v>344.2</v>
      </c>
      <c r="Y373">
        <v>326.60000000000002</v>
      </c>
      <c r="Z373">
        <v>371.8</v>
      </c>
      <c r="AA373">
        <v>324.05</v>
      </c>
      <c r="AB373">
        <v>382.4</v>
      </c>
      <c r="AC373" s="1">
        <f>(Table2[[#This Row],[Close Price]]/Table2[[#This Row],[Day Low]])-1</f>
        <v>7.9759217456734088E-3</v>
      </c>
      <c r="AD373" s="1">
        <f>(Table2[[#This Row],[Day High]]/Table2[[#This Row],[Close Price]])-1</f>
        <v>2.7769483427888986E-2</v>
      </c>
      <c r="AE373" s="1">
        <f>(Table2[[#This Row],[Close Price]]/Table2[[#This Row],[Current Week Low]])-1</f>
        <v>2.5413349663196527E-2</v>
      </c>
      <c r="AF373" s="1">
        <f>(Table2[[#This Row],[Current Week High]]/Table2[[#This Row],[Close Price]])-1</f>
        <v>0.11018214392355929</v>
      </c>
      <c r="AG373" s="1">
        <f>(Table2[[#This Row],[Close Price]]/Table2[[#This Row],[Current Month Low]])-1</f>
        <v>3.3482487270482864E-2</v>
      </c>
      <c r="AH373" s="1">
        <f>(Table2[[#This Row],[Current Month High]]/Table2[[#This Row],[Close Price]])-1</f>
        <v>0.14183338309943272</v>
      </c>
      <c r="AI373">
        <v>30.874888026276501</v>
      </c>
      <c r="AJ373">
        <v>34.470989761092099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0</v>
      </c>
      <c r="AM373" t="s">
        <v>3157</v>
      </c>
      <c r="AN373">
        <v>-0.55000000000000004</v>
      </c>
      <c r="AO373" t="s">
        <v>3155</v>
      </c>
      <c r="AP373">
        <v>0.10864590716625699</v>
      </c>
      <c r="AQ373">
        <f>(Table2[[#This Row],[Sharpe Ratio]]-AVERAGE(Table2[Sharpe Ratio]))/_xlfn.STDEV.P(Table2[Sharpe Ratio])</f>
        <v>0.57681559628586554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513</v>
      </c>
      <c r="AT373">
        <f>_xlfn.RANK.AVG(Table2[[#This Row],[6M Return vs Nifty Z-Score]],Table2[6M Return vs Nifty Z-Score])</f>
        <v>401</v>
      </c>
      <c r="AU373">
        <f>_xlfn.RANK.AVG(Table2[[#This Row],[Sharpe Ratio Z-Score]],Table2[Sharpe Ratio Z-Score])</f>
        <v>195</v>
      </c>
      <c r="AV373">
        <f>(Table2[[#This Row],[Rank 1Y]]+Table2[[#This Row],[Rank 6M]]+Table2[[#This Row],[Rank Sharpe]])/3</f>
        <v>369.66666666666669</v>
      </c>
    </row>
    <row r="374" spans="1:48" x14ac:dyDescent="0.3">
      <c r="A374" t="s">
        <v>1297</v>
      </c>
      <c r="B374" t="s">
        <v>1298</v>
      </c>
      <c r="C374" t="s">
        <v>3122</v>
      </c>
      <c r="D374" t="s">
        <v>887</v>
      </c>
      <c r="E374">
        <v>8546.7965001320008</v>
      </c>
      <c r="F374">
        <v>183.59</v>
      </c>
      <c r="G374">
        <v>27.090380464151</v>
      </c>
      <c r="H374">
        <f>(Table2[[#This Row],[1Y Return vs Nifty]]-AVERAGE(Table2[1Y Return vs Nifty]))/_xlfn.STDEV.P(Table2[1Y Return vs Nifty])</f>
        <v>4.8784662605009792E-2</v>
      </c>
      <c r="I374">
        <v>-8.0766760188629707</v>
      </c>
      <c r="J374">
        <f>(Table2[[#This Row],[1M Return vs Nifty]]-AVERAGE(Table2[1M Return vs Nifty]))/_xlfn.STDEV.P(Table2[1M Return vs Nifty])</f>
        <v>-0.78362742845578259</v>
      </c>
      <c r="K374">
        <v>-23.6028851860933</v>
      </c>
      <c r="L374">
        <f>(Table2[[#This Row],[6M Return vs Nifty]]-AVERAGE(Table2[6M Return vs Nifty]))/_xlfn.STDEV.P(Table2[6M Return vs Nifty])</f>
        <v>-0.94153922187687855</v>
      </c>
      <c r="M374">
        <v>-6.7466716548715597</v>
      </c>
      <c r="N374">
        <f>(Table2[[#This Row],[1W Return vs Nifty]]-AVERAGE(Table2[1W Return vs Nifty]))/_xlfn.STDEV.P(Table2[1W Return vs Nifty])</f>
        <v>-0.41209098257718474</v>
      </c>
      <c r="O374">
        <v>193.98</v>
      </c>
      <c r="P374">
        <v>204.038384950693</v>
      </c>
      <c r="Q374">
        <v>194.37944962923601</v>
      </c>
      <c r="R374">
        <v>37.302174447290803</v>
      </c>
      <c r="S374" s="1">
        <f>(Table2[[#This Row],[Close Price]]-Table2[[#This Row],[20D EMA]])/Table2[[#This Row],[20D EMA]]</f>
        <v>-5.3562222909578239E-2</v>
      </c>
      <c r="T374" s="1">
        <f>(Table2[[#This Row],[Close Price]]-Table2[[#This Row],[50D EMA]])/Table2[[#This Row],[50D EMA]]</f>
        <v>-0.1002183238983903</v>
      </c>
      <c r="U374" s="1">
        <f>(Table2[[#This Row],[Close Price]]-Table2[[#This Row],[200D EMA]])/Table2[[#This Row],[200D EMA]]</f>
        <v>-5.5507151861043214E-2</v>
      </c>
      <c r="V374">
        <v>0.73813753380906599</v>
      </c>
      <c r="W374">
        <v>179.81</v>
      </c>
      <c r="X374">
        <v>186.89</v>
      </c>
      <c r="Y374">
        <v>177.75</v>
      </c>
      <c r="Z374">
        <v>199.2</v>
      </c>
      <c r="AA374">
        <v>177.75</v>
      </c>
      <c r="AB374">
        <v>208.99</v>
      </c>
      <c r="AC374" s="1">
        <f>(Table2[[#This Row],[Close Price]]/Table2[[#This Row],[Day Low]])-1</f>
        <v>2.1022190089538872E-2</v>
      </c>
      <c r="AD374" s="1">
        <f>(Table2[[#This Row],[Day High]]/Table2[[#This Row],[Close Price]])-1</f>
        <v>1.7974835230677E-2</v>
      </c>
      <c r="AE374" s="1">
        <f>(Table2[[#This Row],[Close Price]]/Table2[[#This Row],[Current Week Low]])-1</f>
        <v>3.2855133614627219E-2</v>
      </c>
      <c r="AF374" s="1">
        <f>(Table2[[#This Row],[Current Week High]]/Table2[[#This Row],[Close Price]])-1</f>
        <v>8.5026417560869261E-2</v>
      </c>
      <c r="AG374" s="1">
        <f>(Table2[[#This Row],[Close Price]]/Table2[[#This Row],[Current Month Low]])-1</f>
        <v>3.2855133614627219E-2</v>
      </c>
      <c r="AH374" s="1">
        <f>(Table2[[#This Row],[Current Month High]]/Table2[[#This Row],[Close Price]])-1</f>
        <v>0.1383517620785446</v>
      </c>
      <c r="AI374">
        <v>43.798681845416397</v>
      </c>
      <c r="AJ374">
        <v>61.682078379568402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-0.14000000000000001</v>
      </c>
      <c r="AM374" t="s">
        <v>3155</v>
      </c>
      <c r="AN374">
        <v>-5.37</v>
      </c>
      <c r="AO374" t="s">
        <v>3155</v>
      </c>
      <c r="AP374">
        <v>0.10690066851228</v>
      </c>
      <c r="AQ374">
        <f>(Table2[[#This Row],[Sharpe Ratio]]-AVERAGE(Table2[Sharpe Ratio]))/_xlfn.STDEV.P(Table2[Sharpe Ratio])</f>
        <v>0.55624159683513241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279</v>
      </c>
      <c r="AT374">
        <f>_xlfn.RANK.AVG(Table2[[#This Row],[6M Return vs Nifty Z-Score]],Table2[6M Return vs Nifty Z-Score])</f>
        <v>629</v>
      </c>
      <c r="AU374">
        <f>_xlfn.RANK.AVG(Table2[[#This Row],[Sharpe Ratio Z-Score]],Table2[Sharpe Ratio Z-Score])</f>
        <v>202</v>
      </c>
      <c r="AV374">
        <f>(Table2[[#This Row],[Rank 1Y]]+Table2[[#This Row],[Rank 6M]]+Table2[[#This Row],[Rank Sharpe]])/3</f>
        <v>370</v>
      </c>
    </row>
    <row r="375" spans="1:48" x14ac:dyDescent="0.3">
      <c r="A375" t="s">
        <v>1207</v>
      </c>
      <c r="B375" t="s">
        <v>1208</v>
      </c>
      <c r="C375" t="s">
        <v>3120</v>
      </c>
      <c r="D375" t="s">
        <v>89</v>
      </c>
      <c r="E375">
        <v>9485.0910342000006</v>
      </c>
      <c r="F375">
        <v>196.2</v>
      </c>
      <c r="G375">
        <v>36.2126252661308</v>
      </c>
      <c r="H375">
        <f>(Table2[[#This Row],[1Y Return vs Nifty]]-AVERAGE(Table2[1Y Return vs Nifty]))/_xlfn.STDEV.P(Table2[1Y Return vs Nifty])</f>
        <v>0.20472438476978339</v>
      </c>
      <c r="I375">
        <v>-3.3740304155999099</v>
      </c>
      <c r="J375">
        <f>(Table2[[#This Row],[1M Return vs Nifty]]-AVERAGE(Table2[1M Return vs Nifty]))/_xlfn.STDEV.P(Table2[1M Return vs Nifty])</f>
        <v>-0.24262515198759851</v>
      </c>
      <c r="K375">
        <v>-14.7683501555187</v>
      </c>
      <c r="L375">
        <f>(Table2[[#This Row],[6M Return vs Nifty]]-AVERAGE(Table2[6M Return vs Nifty]))/_xlfn.STDEV.P(Table2[6M Return vs Nifty])</f>
        <v>-0.62952655696643922</v>
      </c>
      <c r="M375">
        <v>-4.9444724129939503</v>
      </c>
      <c r="N375">
        <f>(Table2[[#This Row],[1W Return vs Nifty]]-AVERAGE(Table2[1W Return vs Nifty]))/_xlfn.STDEV.P(Table2[1W Return vs Nifty])</f>
        <v>-5.0683570368078738E-2</v>
      </c>
      <c r="O375">
        <v>210.04</v>
      </c>
      <c r="P375">
        <v>216.076431058135</v>
      </c>
      <c r="Q375">
        <v>201.40426542865299</v>
      </c>
      <c r="R375">
        <v>15.9245858508614</v>
      </c>
      <c r="S375" s="1">
        <f>(Table2[[#This Row],[Close Price]]-Table2[[#This Row],[20D EMA]])/Table2[[#This Row],[20D EMA]]</f>
        <v>-6.5892211007427176E-2</v>
      </c>
      <c r="T375" s="1">
        <f>(Table2[[#This Row],[Close Price]]-Table2[[#This Row],[50D EMA]])/Table2[[#This Row],[50D EMA]]</f>
        <v>-9.1987964447576842E-2</v>
      </c>
      <c r="U375" s="1">
        <f>(Table2[[#This Row],[Close Price]]-Table2[[#This Row],[200D EMA]])/Table2[[#This Row],[200D EMA]]</f>
        <v>-2.5839896774661912E-2</v>
      </c>
      <c r="V375">
        <v>0.37555458868340202</v>
      </c>
      <c r="W375">
        <v>195.05</v>
      </c>
      <c r="X375">
        <v>201.59</v>
      </c>
      <c r="Y375">
        <v>191.65</v>
      </c>
      <c r="Z375">
        <v>215.9</v>
      </c>
      <c r="AA375">
        <v>191.65</v>
      </c>
      <c r="AB375">
        <v>221.9</v>
      </c>
      <c r="AC375" s="1">
        <f>(Table2[[#This Row],[Close Price]]/Table2[[#This Row],[Day Low]])-1</f>
        <v>5.89592412201978E-3</v>
      </c>
      <c r="AD375" s="1">
        <f>(Table2[[#This Row],[Day High]]/Table2[[#This Row],[Close Price]])-1</f>
        <v>2.7471967380224394E-2</v>
      </c>
      <c r="AE375" s="1">
        <f>(Table2[[#This Row],[Close Price]]/Table2[[#This Row],[Current Week Low]])-1</f>
        <v>2.3741194886511829E-2</v>
      </c>
      <c r="AF375" s="1">
        <f>(Table2[[#This Row],[Current Week High]]/Table2[[#This Row],[Close Price]])-1</f>
        <v>0.10040774719673817</v>
      </c>
      <c r="AG375" s="1">
        <f>(Table2[[#This Row],[Close Price]]/Table2[[#This Row],[Current Month Low]])-1</f>
        <v>2.3741194886511829E-2</v>
      </c>
      <c r="AH375" s="1">
        <f>(Table2[[#This Row],[Current Month High]]/Table2[[#This Row],[Close Price]])-1</f>
        <v>0.13098878695208982</v>
      </c>
      <c r="AI375">
        <v>27.7726809378185</v>
      </c>
      <c r="AJ375">
        <v>68.774193548387103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-0.06</v>
      </c>
      <c r="AM375" t="s">
        <v>3155</v>
      </c>
      <c r="AN375">
        <v>-8.26</v>
      </c>
      <c r="AO375" t="s">
        <v>3155</v>
      </c>
      <c r="AP375">
        <v>5.9618402440176001E-2</v>
      </c>
      <c r="AQ375">
        <f>(Table2[[#This Row],[Sharpe Ratio]]-AVERAGE(Table2[Sharpe Ratio]))/_xlfn.STDEV.P(Table2[Sharpe Ratio])</f>
        <v>-1.1522667376984721E-3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234</v>
      </c>
      <c r="AT375">
        <f>_xlfn.RANK.AVG(Table2[[#This Row],[6M Return vs Nifty Z-Score]],Table2[6M Return vs Nifty Z-Score])</f>
        <v>534</v>
      </c>
      <c r="AU375">
        <f>_xlfn.RANK.AVG(Table2[[#This Row],[Sharpe Ratio Z-Score]],Table2[Sharpe Ratio Z-Score])</f>
        <v>343</v>
      </c>
      <c r="AV375">
        <f>(Table2[[#This Row],[Rank 1Y]]+Table2[[#This Row],[Rank 6M]]+Table2[[#This Row],[Rank Sharpe]])/3</f>
        <v>370.33333333333331</v>
      </c>
    </row>
    <row r="376" spans="1:48" x14ac:dyDescent="0.3">
      <c r="A376" t="s">
        <v>641</v>
      </c>
      <c r="B376" t="s">
        <v>642</v>
      </c>
      <c r="C376" t="s">
        <v>3119</v>
      </c>
      <c r="D376" t="s">
        <v>300</v>
      </c>
      <c r="E376">
        <v>28419.92427915</v>
      </c>
      <c r="F376">
        <v>2240.0500000000002</v>
      </c>
      <c r="G376">
        <v>9.0671414002537603</v>
      </c>
      <c r="H376">
        <f>(Table2[[#This Row],[1Y Return vs Nifty]]-AVERAGE(Table2[1Y Return vs Nifty]))/_xlfn.STDEV.P(Table2[1Y Return vs Nifty])</f>
        <v>-0.25931262629075175</v>
      </c>
      <c r="I376">
        <v>18.017267967794599</v>
      </c>
      <c r="J376">
        <f>(Table2[[#This Row],[1M Return vs Nifty]]-AVERAGE(Table2[1M Return vs Nifty]))/_xlfn.STDEV.P(Table2[1M Return vs Nifty])</f>
        <v>2.2182749664471282</v>
      </c>
      <c r="K376">
        <v>35.293456699049301</v>
      </c>
      <c r="L376">
        <f>(Table2[[#This Row],[6M Return vs Nifty]]-AVERAGE(Table2[6M Return vs Nifty]))/_xlfn.STDEV.P(Table2[6M Return vs Nifty])</f>
        <v>1.1385254925039605</v>
      </c>
      <c r="M376">
        <v>-1.9039279833234799</v>
      </c>
      <c r="N376">
        <f>(Table2[[#This Row],[1W Return vs Nifty]]-AVERAGE(Table2[1W Return vs Nifty]))/_xlfn.STDEV.P(Table2[1W Return vs Nifty])</f>
        <v>0.55905772154876887</v>
      </c>
      <c r="O376">
        <v>2298.1999999999998</v>
      </c>
      <c r="P376">
        <v>2203.1737843729402</v>
      </c>
      <c r="Q376">
        <v>1858.98376966758</v>
      </c>
      <c r="R376">
        <v>30.0378461049648</v>
      </c>
      <c r="S376" s="1">
        <f>(Table2[[#This Row],[Close Price]]-Table2[[#This Row],[20D EMA]])/Table2[[#This Row],[20D EMA]]</f>
        <v>-2.5302410582194606E-2</v>
      </c>
      <c r="T376" s="1">
        <f>(Table2[[#This Row],[Close Price]]-Table2[[#This Row],[50D EMA]])/Table2[[#This Row],[50D EMA]]</f>
        <v>1.6737769797653786E-2</v>
      </c>
      <c r="U376" s="1">
        <f>(Table2[[#This Row],[Close Price]]-Table2[[#This Row],[200D EMA]])/Table2[[#This Row],[200D EMA]]</f>
        <v>0.20498631378614016</v>
      </c>
      <c r="V376">
        <v>1.2889846782885599</v>
      </c>
      <c r="W376">
        <v>2211.1</v>
      </c>
      <c r="X376">
        <v>2318.4499999999998</v>
      </c>
      <c r="Y376">
        <v>2211.1</v>
      </c>
      <c r="Z376">
        <v>2449.6999999999998</v>
      </c>
      <c r="AA376">
        <v>2211.1</v>
      </c>
      <c r="AB376">
        <v>2449.6999999999998</v>
      </c>
      <c r="AC376" s="1">
        <f>(Table2[[#This Row],[Close Price]]/Table2[[#This Row],[Day Low]])-1</f>
        <v>1.3093030618244406E-2</v>
      </c>
      <c r="AD376" s="1">
        <f>(Table2[[#This Row],[Day High]]/Table2[[#This Row],[Close Price]])-1</f>
        <v>3.4999218767438167E-2</v>
      </c>
      <c r="AE376" s="1">
        <f>(Table2[[#This Row],[Close Price]]/Table2[[#This Row],[Current Week Low]])-1</f>
        <v>1.3093030618244406E-2</v>
      </c>
      <c r="AF376" s="1">
        <f>(Table2[[#This Row],[Current Week High]]/Table2[[#This Row],[Close Price]])-1</f>
        <v>9.3591660900426143E-2</v>
      </c>
      <c r="AG376" s="1">
        <f>(Table2[[#This Row],[Close Price]]/Table2[[#This Row],[Current Month Low]])-1</f>
        <v>1.3093030618244406E-2</v>
      </c>
      <c r="AH376" s="1">
        <f>(Table2[[#This Row],[Current Month High]]/Table2[[#This Row],[Close Price]])-1</f>
        <v>9.3591660900426143E-2</v>
      </c>
      <c r="AI376">
        <v>9.3591660900426099</v>
      </c>
      <c r="AJ376">
        <v>88.858443638816297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0.08</v>
      </c>
      <c r="AM376" t="s">
        <v>3156</v>
      </c>
      <c r="AN376">
        <v>-5.13</v>
      </c>
      <c r="AO376" t="s">
        <v>3155</v>
      </c>
      <c r="AP376">
        <v>-3.9496285093900997E-2</v>
      </c>
      <c r="AQ376">
        <f>(Table2[[#This Row],[Sharpe Ratio]]-AVERAGE(Table2[Sharpe Ratio]))/_xlfn.STDEV.P(Table2[Sharpe Ratio])</f>
        <v>-1.1695801618217612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2.4869653923873445</v>
      </c>
      <c r="AS376">
        <f>_xlfn.RANK.AVG(Table2[[#This Row],[1Y Return vs Nifty Z-Score]],Table2[1Y Return vs Nifty Z-Score])</f>
        <v>390</v>
      </c>
      <c r="AT376">
        <f>_xlfn.RANK.AVG(Table2[[#This Row],[6M Return vs Nifty Z-Score]],Table2[6M Return vs Nifty Z-Score])</f>
        <v>79</v>
      </c>
      <c r="AU376">
        <f>_xlfn.RANK.AVG(Table2[[#This Row],[Sharpe Ratio Z-Score]],Table2[Sharpe Ratio Z-Score])</f>
        <v>643</v>
      </c>
      <c r="AV376">
        <f>(Table2[[#This Row],[Rank 1Y]]+Table2[[#This Row],[Rank 6M]]+Table2[[#This Row],[Rank Sharpe]])/3</f>
        <v>370.66666666666669</v>
      </c>
    </row>
    <row r="377" spans="1:48" x14ac:dyDescent="0.3">
      <c r="A377" t="s">
        <v>75</v>
      </c>
      <c r="B377" t="s">
        <v>76</v>
      </c>
      <c r="C377" t="s">
        <v>3118</v>
      </c>
      <c r="D377" t="s">
        <v>77</v>
      </c>
      <c r="E377">
        <v>318280.70991540002</v>
      </c>
      <c r="F377">
        <v>11043.6</v>
      </c>
      <c r="G377">
        <v>7.2174456901988</v>
      </c>
      <c r="H377">
        <f>(Table2[[#This Row],[1Y Return vs Nifty]]-AVERAGE(Table2[1Y Return vs Nifty]))/_xlfn.STDEV.P(Table2[1Y Return vs Nifty])</f>
        <v>-0.29093214992519134</v>
      </c>
      <c r="I377">
        <v>-4.1656711559602604</v>
      </c>
      <c r="J377">
        <f>(Table2[[#This Row],[1M Return vs Nifty]]-AVERAGE(Table2[1M Return vs Nifty]))/_xlfn.STDEV.P(Table2[1M Return vs Nifty])</f>
        <v>-0.33369717374121199</v>
      </c>
      <c r="K377">
        <v>5.4223693895541496</v>
      </c>
      <c r="L377">
        <f>(Table2[[#This Row],[6M Return vs Nifty]]-AVERAGE(Table2[6M Return vs Nifty]))/_xlfn.STDEV.P(Table2[6M Return vs Nifty])</f>
        <v>8.3556835641687255E-2</v>
      </c>
      <c r="M377">
        <v>-3.84392054537226</v>
      </c>
      <c r="N377">
        <f>(Table2[[#This Row],[1W Return vs Nifty]]-AVERAGE(Table2[1W Return vs Nifty]))/_xlfn.STDEV.P(Table2[1W Return vs Nifty])</f>
        <v>0.17001766689615572</v>
      </c>
      <c r="O377">
        <v>11245.59</v>
      </c>
      <c r="P377">
        <v>11360.7623294285</v>
      </c>
      <c r="Q377">
        <v>10619.7060232887</v>
      </c>
      <c r="R377">
        <v>43.705449115921702</v>
      </c>
      <c r="S377" s="1">
        <f>(Table2[[#This Row],[Close Price]]-Table2[[#This Row],[20D EMA]])/Table2[[#This Row],[20D EMA]]</f>
        <v>-1.7961707656067825E-2</v>
      </c>
      <c r="T377" s="1">
        <f>(Table2[[#This Row],[Close Price]]-Table2[[#This Row],[50D EMA]])/Table2[[#This Row],[50D EMA]]</f>
        <v>-2.7917345705484427E-2</v>
      </c>
      <c r="U377" s="1">
        <f>(Table2[[#This Row],[Close Price]]-Table2[[#This Row],[200D EMA]])/Table2[[#This Row],[200D EMA]]</f>
        <v>3.9915791998546266E-2</v>
      </c>
      <c r="V377">
        <v>1.0707104146303901</v>
      </c>
      <c r="W377">
        <v>10718.4</v>
      </c>
      <c r="X377">
        <v>11085</v>
      </c>
      <c r="Y377">
        <v>10672</v>
      </c>
      <c r="Z377">
        <v>11166.65</v>
      </c>
      <c r="AA377">
        <v>10672</v>
      </c>
      <c r="AB377">
        <v>11930</v>
      </c>
      <c r="AC377" s="1">
        <f>(Table2[[#This Row],[Close Price]]/Table2[[#This Row],[Day Low]])-1</f>
        <v>3.034034930586671E-2</v>
      </c>
      <c r="AD377" s="1">
        <f>(Table2[[#This Row],[Day High]]/Table2[[#This Row],[Close Price]])-1</f>
        <v>3.7487775725306705E-3</v>
      </c>
      <c r="AE377" s="1">
        <f>(Table2[[#This Row],[Close Price]]/Table2[[#This Row],[Current Week Low]])-1</f>
        <v>3.4820089955022615E-2</v>
      </c>
      <c r="AF377" s="1">
        <f>(Table2[[#This Row],[Current Week High]]/Table2[[#This Row],[Close Price]])-1</f>
        <v>1.1142200007243863E-2</v>
      </c>
      <c r="AG377" s="1">
        <f>(Table2[[#This Row],[Close Price]]/Table2[[#This Row],[Current Month Low]])-1</f>
        <v>3.4820089955022615E-2</v>
      </c>
      <c r="AH377" s="1">
        <f>(Table2[[#This Row],[Current Month High]]/Table2[[#This Row],[Close Price]])-1</f>
        <v>8.0263682132637904E-2</v>
      </c>
      <c r="AI377">
        <v>9.9098120178202596</v>
      </c>
      <c r="AJ377">
        <v>35.412081343379597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0</v>
      </c>
      <c r="AM377" t="s">
        <v>3157</v>
      </c>
      <c r="AN377">
        <v>-3.04</v>
      </c>
      <c r="AO377" t="s">
        <v>3155</v>
      </c>
      <c r="AP377">
        <v>3.2921518952404E-2</v>
      </c>
      <c r="AQ377">
        <f>(Table2[[#This Row],[Sharpe Ratio]]-AVERAGE(Table2[Sharpe Ratio]))/_xlfn.STDEV.P(Table2[Sharpe Ratio])</f>
        <v>-0.3158723567162619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398</v>
      </c>
      <c r="AT377">
        <f>_xlfn.RANK.AVG(Table2[[#This Row],[6M Return vs Nifty Z-Score]],Table2[6M Return vs Nifty Z-Score])</f>
        <v>301</v>
      </c>
      <c r="AU377">
        <f>_xlfn.RANK.AVG(Table2[[#This Row],[Sharpe Ratio Z-Score]],Table2[Sharpe Ratio Z-Score])</f>
        <v>420</v>
      </c>
      <c r="AV377">
        <f>(Table2[[#This Row],[Rank 1Y]]+Table2[[#This Row],[Rank 6M]]+Table2[[#This Row],[Rank Sharpe]])/3</f>
        <v>373</v>
      </c>
    </row>
    <row r="378" spans="1:48" x14ac:dyDescent="0.3">
      <c r="A378" t="s">
        <v>1601</v>
      </c>
      <c r="B378" t="s">
        <v>1602</v>
      </c>
      <c r="C378" t="s">
        <v>617</v>
      </c>
      <c r="D378" t="s">
        <v>453</v>
      </c>
      <c r="E378">
        <v>5717.378350125</v>
      </c>
      <c r="F378">
        <v>1901.25</v>
      </c>
      <c r="G378">
        <v>19.159401287176902</v>
      </c>
      <c r="H378">
        <f>(Table2[[#This Row],[1Y Return vs Nifty]]-AVERAGE(Table2[1Y Return vs Nifty]))/_xlfn.STDEV.P(Table2[1Y Return vs Nifty])</f>
        <v>-8.6791033531047945E-2</v>
      </c>
      <c r="I378">
        <v>-6.85397992405351</v>
      </c>
      <c r="J378">
        <f>(Table2[[#This Row],[1M Return vs Nifty]]-AVERAGE(Table2[1M Return vs Nifty]))/_xlfn.STDEV.P(Table2[1M Return vs Nifty])</f>
        <v>-0.6429658888616252</v>
      </c>
      <c r="K378">
        <v>29.127597477984299</v>
      </c>
      <c r="L378">
        <f>(Table2[[#This Row],[6M Return vs Nifty]]-AVERAGE(Table2[6M Return vs Nifty]))/_xlfn.STDEV.P(Table2[6M Return vs Nifty])</f>
        <v>0.92076347555919658</v>
      </c>
      <c r="M378">
        <v>-8.2177973187716802</v>
      </c>
      <c r="N378">
        <f>(Table2[[#This Row],[1W Return vs Nifty]]-AVERAGE(Table2[1W Return vs Nifty]))/_xlfn.STDEV.P(Table2[1W Return vs Nifty])</f>
        <v>-0.70710593257273724</v>
      </c>
      <c r="O378">
        <v>2040.3</v>
      </c>
      <c r="P378">
        <v>2081.7203115279599</v>
      </c>
      <c r="Q378">
        <v>1781.2905278175101</v>
      </c>
      <c r="R378">
        <v>30.780931425691701</v>
      </c>
      <c r="S378" s="1">
        <f>(Table2[[#This Row],[Close Price]]-Table2[[#This Row],[20D EMA]])/Table2[[#This Row],[20D EMA]]</f>
        <v>-6.815174239082486E-2</v>
      </c>
      <c r="T378" s="1">
        <f>(Table2[[#This Row],[Close Price]]-Table2[[#This Row],[50D EMA]])/Table2[[#This Row],[50D EMA]]</f>
        <v>-8.6692871529651674E-2</v>
      </c>
      <c r="U378" s="1">
        <f>(Table2[[#This Row],[Close Price]]-Table2[[#This Row],[200D EMA]])/Table2[[#This Row],[200D EMA]]</f>
        <v>6.7344136348980524E-2</v>
      </c>
      <c r="V378">
        <v>0.38370455527861302</v>
      </c>
      <c r="W378">
        <v>1888.9</v>
      </c>
      <c r="X378">
        <v>1943</v>
      </c>
      <c r="Y378">
        <v>1841.35</v>
      </c>
      <c r="Z378">
        <v>2045.95</v>
      </c>
      <c r="AA378">
        <v>1841.35</v>
      </c>
      <c r="AB378">
        <v>2299.8000000000002</v>
      </c>
      <c r="AC378" s="1">
        <f>(Table2[[#This Row],[Close Price]]/Table2[[#This Row],[Day Low]])-1</f>
        <v>6.5381968341362562E-3</v>
      </c>
      <c r="AD378" s="1">
        <f>(Table2[[#This Row],[Day High]]/Table2[[#This Row],[Close Price]])-1</f>
        <v>2.1959237343852633E-2</v>
      </c>
      <c r="AE378" s="1">
        <f>(Table2[[#This Row],[Close Price]]/Table2[[#This Row],[Current Week Low]])-1</f>
        <v>3.2530480354088009E-2</v>
      </c>
      <c r="AF378" s="1">
        <f>(Table2[[#This Row],[Current Week High]]/Table2[[#This Row],[Close Price]])-1</f>
        <v>7.6107823800131591E-2</v>
      </c>
      <c r="AG378" s="1">
        <f>(Table2[[#This Row],[Close Price]]/Table2[[#This Row],[Current Month Low]])-1</f>
        <v>3.2530480354088009E-2</v>
      </c>
      <c r="AH378" s="1">
        <f>(Table2[[#This Row],[Current Month High]]/Table2[[#This Row],[Close Price]])-1</f>
        <v>0.20962524654832349</v>
      </c>
      <c r="AI378">
        <v>31.124260355029499</v>
      </c>
      <c r="AJ378">
        <v>77.396780965710207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-0.21</v>
      </c>
      <c r="AM378" t="s">
        <v>3155</v>
      </c>
      <c r="AN378">
        <v>-9.9600000000000009</v>
      </c>
      <c r="AO378" t="s">
        <v>3155</v>
      </c>
      <c r="AP378">
        <v>-8.5738915757372997E-2</v>
      </c>
      <c r="AQ378">
        <f>(Table2[[#This Row],[Sharpe Ratio]]-AVERAGE(Table2[Sharpe Ratio]))/_xlfn.STDEV.P(Table2[Sharpe Ratio])</f>
        <v>-1.7147181323237988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323</v>
      </c>
      <c r="AT378">
        <f>_xlfn.RANK.AVG(Table2[[#This Row],[6M Return vs Nifty Z-Score]],Table2[6M Return vs Nifty Z-Score])</f>
        <v>97</v>
      </c>
      <c r="AU378">
        <f>_xlfn.RANK.AVG(Table2[[#This Row],[Sharpe Ratio Z-Score]],Table2[Sharpe Ratio Z-Score])</f>
        <v>700</v>
      </c>
      <c r="AV378">
        <f>(Table2[[#This Row],[Rank 1Y]]+Table2[[#This Row],[Rank 6M]]+Table2[[#This Row],[Rank Sharpe]])/3</f>
        <v>373.33333333333331</v>
      </c>
    </row>
    <row r="379" spans="1:48" x14ac:dyDescent="0.3">
      <c r="A379" t="s">
        <v>1191</v>
      </c>
      <c r="B379" t="s">
        <v>1192</v>
      </c>
      <c r="C379" t="s">
        <v>3122</v>
      </c>
      <c r="D379" t="s">
        <v>125</v>
      </c>
      <c r="E379">
        <v>9636.7647562399998</v>
      </c>
      <c r="F379">
        <v>1133.2</v>
      </c>
      <c r="G379">
        <v>25.229826194830299</v>
      </c>
      <c r="H379">
        <f>(Table2[[#This Row],[1Y Return vs Nifty]]-AVERAGE(Table2[1Y Return vs Nifty]))/_xlfn.STDEV.P(Table2[1Y Return vs Nifty])</f>
        <v>1.6979517914375568E-2</v>
      </c>
      <c r="I379">
        <v>2.98702493333957</v>
      </c>
      <c r="J379">
        <f>(Table2[[#This Row],[1M Return vs Nifty]]-AVERAGE(Table2[1M Return vs Nifty]))/_xlfn.STDEV.P(Table2[1M Return vs Nifty])</f>
        <v>0.48916408216785318</v>
      </c>
      <c r="K379">
        <v>-4.3465386924444296</v>
      </c>
      <c r="L379">
        <f>(Table2[[#This Row],[6M Return vs Nifty]]-AVERAGE(Table2[6M Return vs Nifty]))/_xlfn.STDEV.P(Table2[6M Return vs Nifty])</f>
        <v>-0.26145544099549772</v>
      </c>
      <c r="M379">
        <v>-5.7440896166035698</v>
      </c>
      <c r="N379">
        <f>(Table2[[#This Row],[1W Return vs Nifty]]-AVERAGE(Table2[1W Return vs Nifty]))/_xlfn.STDEV.P(Table2[1W Return vs Nifty])</f>
        <v>-0.21103630917699898</v>
      </c>
      <c r="O379">
        <v>1190.43</v>
      </c>
      <c r="P379">
        <v>1193.9102269686</v>
      </c>
      <c r="Q379">
        <v>1057.35657467241</v>
      </c>
      <c r="R379">
        <v>38.203363446789801</v>
      </c>
      <c r="S379" s="1">
        <f>(Table2[[#This Row],[Close Price]]-Table2[[#This Row],[20D EMA]])/Table2[[#This Row],[20D EMA]]</f>
        <v>-4.8075065312534138E-2</v>
      </c>
      <c r="T379" s="1">
        <f>(Table2[[#This Row],[Close Price]]-Table2[[#This Row],[50D EMA]])/Table2[[#This Row],[50D EMA]]</f>
        <v>-5.084990948000033E-2</v>
      </c>
      <c r="U379" s="1">
        <f>(Table2[[#This Row],[Close Price]]-Table2[[#This Row],[200D EMA]])/Table2[[#This Row],[200D EMA]]</f>
        <v>7.1729279548942898E-2</v>
      </c>
      <c r="V379">
        <v>1.4615472177084501</v>
      </c>
      <c r="W379">
        <v>1130.3</v>
      </c>
      <c r="X379">
        <v>1167.5999999999999</v>
      </c>
      <c r="Y379">
        <v>1101</v>
      </c>
      <c r="Z379">
        <v>1210.4000000000001</v>
      </c>
      <c r="AA379">
        <v>1101</v>
      </c>
      <c r="AB379">
        <v>1395</v>
      </c>
      <c r="AC379" s="1">
        <f>(Table2[[#This Row],[Close Price]]/Table2[[#This Row],[Day Low]])-1</f>
        <v>2.5656905246396189E-3</v>
      </c>
      <c r="AD379" s="1">
        <f>(Table2[[#This Row],[Day High]]/Table2[[#This Row],[Close Price]])-1</f>
        <v>3.0356512530885782E-2</v>
      </c>
      <c r="AE379" s="1">
        <f>(Table2[[#This Row],[Close Price]]/Table2[[#This Row],[Current Week Low]])-1</f>
        <v>2.9246139872842969E-2</v>
      </c>
      <c r="AF379" s="1">
        <f>(Table2[[#This Row],[Current Week High]]/Table2[[#This Row],[Close Price]])-1</f>
        <v>6.8125661842569851E-2</v>
      </c>
      <c r="AG379" s="1">
        <f>(Table2[[#This Row],[Close Price]]/Table2[[#This Row],[Current Month Low]])-1</f>
        <v>2.9246139872842969E-2</v>
      </c>
      <c r="AH379" s="1">
        <f>(Table2[[#This Row],[Current Month High]]/Table2[[#This Row],[Close Price]])-1</f>
        <v>0.23102717966819619</v>
      </c>
      <c r="AI379">
        <v>23.102717966819601</v>
      </c>
      <c r="AJ379">
        <v>62.816091954023001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</v>
      </c>
      <c r="AM379" t="s">
        <v>3155</v>
      </c>
      <c r="AN379">
        <v>-6.92</v>
      </c>
      <c r="AO379" t="s">
        <v>3155</v>
      </c>
      <c r="AP379">
        <v>2.9510388548745999E-2</v>
      </c>
      <c r="AQ379">
        <f>(Table2[[#This Row],[Sharpe Ratio]]-AVERAGE(Table2[Sharpe Ratio]))/_xlfn.STDEV.P(Table2[Sharpe Ratio])</f>
        <v>-0.35608496310755022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291</v>
      </c>
      <c r="AT379">
        <f>_xlfn.RANK.AVG(Table2[[#This Row],[6M Return vs Nifty Z-Score]],Table2[6M Return vs Nifty Z-Score])</f>
        <v>406</v>
      </c>
      <c r="AU379">
        <f>_xlfn.RANK.AVG(Table2[[#This Row],[Sharpe Ratio Z-Score]],Table2[Sharpe Ratio Z-Score])</f>
        <v>425</v>
      </c>
      <c r="AV379">
        <f>(Table2[[#This Row],[Rank 1Y]]+Table2[[#This Row],[Rank 6M]]+Table2[[#This Row],[Rank Sharpe]])/3</f>
        <v>374</v>
      </c>
    </row>
    <row r="380" spans="1:48" x14ac:dyDescent="0.3">
      <c r="A380" t="s">
        <v>1855</v>
      </c>
      <c r="B380" t="s">
        <v>1856</v>
      </c>
      <c r="C380" t="s">
        <v>3126</v>
      </c>
      <c r="D380" t="s">
        <v>114</v>
      </c>
      <c r="E380">
        <v>3917.6981118599901</v>
      </c>
      <c r="F380">
        <v>229.1</v>
      </c>
      <c r="G380">
        <v>44.364959518054199</v>
      </c>
      <c r="H380">
        <f>(Table2[[#This Row],[1Y Return vs Nifty]]-AVERAGE(Table2[1Y Return vs Nifty]))/_xlfn.STDEV.P(Table2[1Y Return vs Nifty])</f>
        <v>0.3440840233056181</v>
      </c>
      <c r="I380">
        <v>-5.3555804735539096</v>
      </c>
      <c r="J380">
        <f>(Table2[[#This Row],[1M Return vs Nifty]]-AVERAGE(Table2[1M Return vs Nifty]))/_xlfn.STDEV.P(Table2[1M Return vs Nifty])</f>
        <v>-0.47058685327865968</v>
      </c>
      <c r="K380">
        <v>-20.184556551191601</v>
      </c>
      <c r="L380">
        <f>(Table2[[#This Row],[6M Return vs Nifty]]-AVERAGE(Table2[6M Return vs Nifty]))/_xlfn.STDEV.P(Table2[6M Return vs Nifty])</f>
        <v>-0.82081279731416179</v>
      </c>
      <c r="M380">
        <v>-7.3600582867077504</v>
      </c>
      <c r="N380">
        <f>(Table2[[#This Row],[1W Return vs Nifty]]-AVERAGE(Table2[1W Return vs Nifty]))/_xlfn.STDEV.P(Table2[1W Return vs Nifty])</f>
        <v>-0.53509762365457136</v>
      </c>
      <c r="O380">
        <v>252.27</v>
      </c>
      <c r="P380">
        <v>262.730772429539</v>
      </c>
      <c r="Q380">
        <v>251.78396408526001</v>
      </c>
      <c r="R380">
        <v>25.5006188753411</v>
      </c>
      <c r="S380" s="1">
        <f>(Table2[[#This Row],[Close Price]]-Table2[[#This Row],[20D EMA]])/Table2[[#This Row],[20D EMA]]</f>
        <v>-9.1846037975185382E-2</v>
      </c>
      <c r="T380" s="1">
        <f>(Table2[[#This Row],[Close Price]]-Table2[[#This Row],[50D EMA]])/Table2[[#This Row],[50D EMA]]</f>
        <v>-0.12800469514304172</v>
      </c>
      <c r="U380" s="1">
        <f>(Table2[[#This Row],[Close Price]]-Table2[[#This Row],[200D EMA]])/Table2[[#This Row],[200D EMA]]</f>
        <v>-9.0092965879187956E-2</v>
      </c>
      <c r="V380">
        <v>0.67855451041660997</v>
      </c>
      <c r="W380">
        <v>228</v>
      </c>
      <c r="X380">
        <v>238.8</v>
      </c>
      <c r="Y380">
        <v>225.05</v>
      </c>
      <c r="Z380">
        <v>258</v>
      </c>
      <c r="AA380">
        <v>225.05</v>
      </c>
      <c r="AB380">
        <v>278.45</v>
      </c>
      <c r="AC380" s="1">
        <f>(Table2[[#This Row],[Close Price]]/Table2[[#This Row],[Day Low]])-1</f>
        <v>4.8245614035087314E-3</v>
      </c>
      <c r="AD380" s="1">
        <f>(Table2[[#This Row],[Day High]]/Table2[[#This Row],[Close Price]])-1</f>
        <v>4.2339589698821456E-2</v>
      </c>
      <c r="AE380" s="1">
        <f>(Table2[[#This Row],[Close Price]]/Table2[[#This Row],[Current Week Low]])-1</f>
        <v>1.7996000888691244E-2</v>
      </c>
      <c r="AF380" s="1">
        <f>(Table2[[#This Row],[Current Week High]]/Table2[[#This Row],[Close Price]])-1</f>
        <v>0.12614578786556097</v>
      </c>
      <c r="AG380" s="1">
        <f>(Table2[[#This Row],[Close Price]]/Table2[[#This Row],[Current Month Low]])-1</f>
        <v>1.7996000888691244E-2</v>
      </c>
      <c r="AH380" s="1">
        <f>(Table2[[#This Row],[Current Month High]]/Table2[[#This Row],[Close Price]])-1</f>
        <v>0.2154081187254473</v>
      </c>
      <c r="AI380">
        <v>39.873417721518898</v>
      </c>
      <c r="AJ380">
        <v>77.047913446676901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</v>
      </c>
      <c r="AM380">
        <v>0</v>
      </c>
      <c r="AN380">
        <v>-10.96</v>
      </c>
      <c r="AO380" t="s">
        <v>3155</v>
      </c>
      <c r="AP380">
        <v>6.4460845295047003E-2</v>
      </c>
      <c r="AQ380">
        <f>(Table2[[#This Row],[Sharpe Ratio]]-AVERAGE(Table2[Sharpe Ratio]))/_xlfn.STDEV.P(Table2[Sharpe Ratio])</f>
        <v>5.5933574450434939E-2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203</v>
      </c>
      <c r="AT380">
        <f>_xlfn.RANK.AVG(Table2[[#This Row],[6M Return vs Nifty Z-Score]],Table2[6M Return vs Nifty Z-Score])</f>
        <v>595</v>
      </c>
      <c r="AU380">
        <f>_xlfn.RANK.AVG(Table2[[#This Row],[Sharpe Ratio Z-Score]],Table2[Sharpe Ratio Z-Score])</f>
        <v>326</v>
      </c>
      <c r="AV380">
        <f>(Table2[[#This Row],[Rank 1Y]]+Table2[[#This Row],[Rank 6M]]+Table2[[#This Row],[Rank Sharpe]])/3</f>
        <v>374.66666666666669</v>
      </c>
    </row>
    <row r="381" spans="1:48" x14ac:dyDescent="0.3">
      <c r="A381" t="s">
        <v>32</v>
      </c>
      <c r="B381" t="s">
        <v>33</v>
      </c>
      <c r="C381" t="s">
        <v>3110</v>
      </c>
      <c r="D381" t="s">
        <v>34</v>
      </c>
      <c r="E381">
        <v>709105.68480147002</v>
      </c>
      <c r="F381">
        <v>794.55</v>
      </c>
      <c r="G381">
        <v>16.311871484358299</v>
      </c>
      <c r="H381">
        <f>(Table2[[#This Row],[1Y Return vs Nifty]]-AVERAGE(Table2[1Y Return vs Nifty]))/_xlfn.STDEV.P(Table2[1Y Return vs Nifty])</f>
        <v>-0.13546797829042065</v>
      </c>
      <c r="I381">
        <v>4.2335438127868299</v>
      </c>
      <c r="J381">
        <f>(Table2[[#This Row],[1M Return vs Nifty]]-AVERAGE(Table2[1M Return vs Nifty]))/_xlfn.STDEV.P(Table2[1M Return vs Nifty])</f>
        <v>0.63256624519149407</v>
      </c>
      <c r="K381">
        <v>-6.1396794325947504</v>
      </c>
      <c r="L381">
        <f>(Table2[[#This Row],[6M Return vs Nifty]]-AVERAGE(Table2[6M Return vs Nifty]))/_xlfn.STDEV.P(Table2[6M Return vs Nifty])</f>
        <v>-0.32478448083262779</v>
      </c>
      <c r="M381">
        <v>-1.57094863307913</v>
      </c>
      <c r="N381">
        <f>(Table2[[#This Row],[1W Return vs Nifty]]-AVERAGE(Table2[1W Return vs Nifty]))/_xlfn.STDEV.P(Table2[1W Return vs Nifty])</f>
        <v>0.62583236138576237</v>
      </c>
      <c r="O381">
        <v>798.89</v>
      </c>
      <c r="P381">
        <v>803.78726236913303</v>
      </c>
      <c r="Q381">
        <v>772.18339359412698</v>
      </c>
      <c r="R381">
        <v>45.7768488662905</v>
      </c>
      <c r="S381" s="1">
        <f>(Table2[[#This Row],[Close Price]]-Table2[[#This Row],[20D EMA]])/Table2[[#This Row],[20D EMA]]</f>
        <v>-5.4325376459838422E-3</v>
      </c>
      <c r="T381" s="1">
        <f>(Table2[[#This Row],[Close Price]]-Table2[[#This Row],[50D EMA]])/Table2[[#This Row],[50D EMA]]</f>
        <v>-1.1492173117929974E-2</v>
      </c>
      <c r="U381" s="1">
        <f>(Table2[[#This Row],[Close Price]]-Table2[[#This Row],[200D EMA]])/Table2[[#This Row],[200D EMA]]</f>
        <v>2.896540717065621E-2</v>
      </c>
      <c r="V381">
        <v>0.77275768836916203</v>
      </c>
      <c r="W381">
        <v>784.65</v>
      </c>
      <c r="X381">
        <v>797</v>
      </c>
      <c r="Y381">
        <v>779.8</v>
      </c>
      <c r="Z381">
        <v>826.45</v>
      </c>
      <c r="AA381">
        <v>765.4</v>
      </c>
      <c r="AB381">
        <v>826.45</v>
      </c>
      <c r="AC381" s="1">
        <f>(Table2[[#This Row],[Close Price]]/Table2[[#This Row],[Day Low]])-1</f>
        <v>1.2617090422481381E-2</v>
      </c>
      <c r="AD381" s="1">
        <f>(Table2[[#This Row],[Day High]]/Table2[[#This Row],[Close Price]])-1</f>
        <v>3.0835063872631796E-3</v>
      </c>
      <c r="AE381" s="1">
        <f>(Table2[[#This Row],[Close Price]]/Table2[[#This Row],[Current Week Low]])-1</f>
        <v>1.8915106437548124E-2</v>
      </c>
      <c r="AF381" s="1">
        <f>(Table2[[#This Row],[Current Week High]]/Table2[[#This Row],[Close Price]])-1</f>
        <v>4.0148511736203041E-2</v>
      </c>
      <c r="AG381" s="1">
        <f>(Table2[[#This Row],[Close Price]]/Table2[[#This Row],[Current Month Low]])-1</f>
        <v>3.8084661614841808E-2</v>
      </c>
      <c r="AH381" s="1">
        <f>(Table2[[#This Row],[Current Month High]]/Table2[[#This Row],[Close Price]])-1</f>
        <v>4.0148511736203041E-2</v>
      </c>
      <c r="AI381">
        <v>14.781952048329201</v>
      </c>
      <c r="AJ381">
        <v>46.272091310751001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-0.04</v>
      </c>
      <c r="AM381" t="s">
        <v>3155</v>
      </c>
      <c r="AN381">
        <v>1.68</v>
      </c>
      <c r="AO381" t="s">
        <v>3156</v>
      </c>
      <c r="AP381">
        <v>5.3600116481932997E-2</v>
      </c>
      <c r="AQ381">
        <f>(Table2[[#This Row],[Sharpe Ratio]]-AVERAGE(Table2[Sharpe Ratio]))/_xlfn.STDEV.P(Table2[Sharpe Ratio])</f>
        <v>-7.2099705196667224E-2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344</v>
      </c>
      <c r="AT381">
        <f>_xlfn.RANK.AVG(Table2[[#This Row],[6M Return vs Nifty Z-Score]],Table2[6M Return vs Nifty Z-Score])</f>
        <v>432</v>
      </c>
      <c r="AU381">
        <f>_xlfn.RANK.AVG(Table2[[#This Row],[Sharpe Ratio Z-Score]],Table2[Sharpe Ratio Z-Score])</f>
        <v>355</v>
      </c>
      <c r="AV381">
        <f>(Table2[[#This Row],[Rank 1Y]]+Table2[[#This Row],[Rank 6M]]+Table2[[#This Row],[Rank Sharpe]])/3</f>
        <v>377</v>
      </c>
    </row>
    <row r="382" spans="1:48" x14ac:dyDescent="0.3">
      <c r="A382" t="s">
        <v>1139</v>
      </c>
      <c r="B382" t="s">
        <v>1140</v>
      </c>
      <c r="C382" t="s">
        <v>3116</v>
      </c>
      <c r="D382" t="s">
        <v>397</v>
      </c>
      <c r="E382">
        <v>10555.25144004</v>
      </c>
      <c r="F382">
        <v>385.2</v>
      </c>
      <c r="G382">
        <v>5.6933907757393802</v>
      </c>
      <c r="H382">
        <f>(Table2[[#This Row],[1Y Return vs Nifty]]-AVERAGE(Table2[1Y Return vs Nifty]))/_xlfn.STDEV.P(Table2[1Y Return vs Nifty])</f>
        <v>-0.31698502452828031</v>
      </c>
      <c r="I382">
        <v>-1.60774708792249</v>
      </c>
      <c r="J382">
        <f>(Table2[[#This Row],[1M Return vs Nifty]]-AVERAGE(Table2[1M Return vs Nifty]))/_xlfn.STDEV.P(Table2[1M Return vs Nifty])</f>
        <v>-3.9428189729111593E-2</v>
      </c>
      <c r="K382">
        <v>-14.235594988898701</v>
      </c>
      <c r="L382">
        <f>(Table2[[#This Row],[6M Return vs Nifty]]-AVERAGE(Table2[6M Return vs Nifty]))/_xlfn.STDEV.P(Table2[6M Return vs Nifty])</f>
        <v>-0.61071103824285788</v>
      </c>
      <c r="M382">
        <v>-1.6165945865214799</v>
      </c>
      <c r="N382">
        <f>(Table2[[#This Row],[1W Return vs Nifty]]-AVERAGE(Table2[1W Return vs Nifty]))/_xlfn.STDEV.P(Table2[1W Return vs Nifty])</f>
        <v>0.61667866432048668</v>
      </c>
      <c r="O382">
        <v>403.1</v>
      </c>
      <c r="P382">
        <v>411.39348236957898</v>
      </c>
      <c r="Q382">
        <v>403.04638835316302</v>
      </c>
      <c r="R382">
        <v>26.829903160731</v>
      </c>
      <c r="S382" s="1">
        <f>(Table2[[#This Row],[Close Price]]-Table2[[#This Row],[20D EMA]])/Table2[[#This Row],[20D EMA]]</f>
        <v>-4.4405854626643593E-2</v>
      </c>
      <c r="T382" s="1">
        <f>(Table2[[#This Row],[Close Price]]-Table2[[#This Row],[50D EMA]])/Table2[[#This Row],[50D EMA]]</f>
        <v>-6.3670144258746036E-2</v>
      </c>
      <c r="U382" s="1">
        <f>(Table2[[#This Row],[Close Price]]-Table2[[#This Row],[200D EMA]])/Table2[[#This Row],[200D EMA]]</f>
        <v>-4.4278745248364365E-2</v>
      </c>
      <c r="V382">
        <v>0.51007066014326297</v>
      </c>
      <c r="W382">
        <v>384</v>
      </c>
      <c r="X382">
        <v>393.7</v>
      </c>
      <c r="Y382">
        <v>379.6</v>
      </c>
      <c r="Z382">
        <v>414.5</v>
      </c>
      <c r="AA382">
        <v>379.6</v>
      </c>
      <c r="AB382">
        <v>433.2</v>
      </c>
      <c r="AC382" s="1">
        <f>(Table2[[#This Row],[Close Price]]/Table2[[#This Row],[Day Low]])-1</f>
        <v>3.1250000000000444E-3</v>
      </c>
      <c r="AD382" s="1">
        <f>(Table2[[#This Row],[Day High]]/Table2[[#This Row],[Close Price]])-1</f>
        <v>2.2066458982346937E-2</v>
      </c>
      <c r="AE382" s="1">
        <f>(Table2[[#This Row],[Close Price]]/Table2[[#This Row],[Current Week Low]])-1</f>
        <v>1.4752370916754298E-2</v>
      </c>
      <c r="AF382" s="1">
        <f>(Table2[[#This Row],[Current Week High]]/Table2[[#This Row],[Close Price]])-1</f>
        <v>7.6064382139148456E-2</v>
      </c>
      <c r="AG382" s="1">
        <f>(Table2[[#This Row],[Close Price]]/Table2[[#This Row],[Current Month Low]])-1</f>
        <v>1.4752370916754298E-2</v>
      </c>
      <c r="AH382" s="1">
        <f>(Table2[[#This Row],[Current Month High]]/Table2[[#This Row],[Close Price]])-1</f>
        <v>0.12461059190031154</v>
      </c>
      <c r="AI382">
        <v>43.808411214953203</v>
      </c>
      <c r="AJ382">
        <v>38.188340807174797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-0.04</v>
      </c>
      <c r="AM382" t="s">
        <v>3155</v>
      </c>
      <c r="AN382">
        <v>-3.54</v>
      </c>
      <c r="AO382" t="s">
        <v>3155</v>
      </c>
      <c r="AP382">
        <v>0.107095770982126</v>
      </c>
      <c r="AQ382">
        <f>(Table2[[#This Row],[Sharpe Ratio]]-AVERAGE(Table2[Sharpe Ratio]))/_xlfn.STDEV.P(Table2[Sharpe Ratio])</f>
        <v>0.55854159064875852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411</v>
      </c>
      <c r="AT382">
        <f>_xlfn.RANK.AVG(Table2[[#This Row],[6M Return vs Nifty Z-Score]],Table2[6M Return vs Nifty Z-Score])</f>
        <v>523</v>
      </c>
      <c r="AU382">
        <f>_xlfn.RANK.AVG(Table2[[#This Row],[Sharpe Ratio Z-Score]],Table2[Sharpe Ratio Z-Score])</f>
        <v>201</v>
      </c>
      <c r="AV382">
        <f>(Table2[[#This Row],[Rank 1Y]]+Table2[[#This Row],[Rank 6M]]+Table2[[#This Row],[Rank Sharpe]])/3</f>
        <v>378.33333333333331</v>
      </c>
    </row>
    <row r="383" spans="1:48" x14ac:dyDescent="0.3">
      <c r="A383" t="s">
        <v>1257</v>
      </c>
      <c r="B383" t="s">
        <v>1258</v>
      </c>
      <c r="C383" t="s">
        <v>3112</v>
      </c>
      <c r="D383" t="s">
        <v>994</v>
      </c>
      <c r="E383">
        <v>8836.9109681600003</v>
      </c>
      <c r="F383">
        <v>403.7</v>
      </c>
      <c r="G383">
        <v>-13.980426087848</v>
      </c>
      <c r="H383">
        <f>(Table2[[#This Row],[1Y Return vs Nifty]]-AVERAGE(Table2[1Y Return vs Nifty]))/_xlfn.STDEV.P(Table2[1Y Return vs Nifty])</f>
        <v>-0.65329802667032111</v>
      </c>
      <c r="I383">
        <v>-9.9173986699344496</v>
      </c>
      <c r="J383">
        <f>(Table2[[#This Row],[1M Return vs Nifty]]-AVERAGE(Table2[1M Return vs Nifty]))/_xlfn.STDEV.P(Table2[1M Return vs Nifty])</f>
        <v>-0.99538804760285016</v>
      </c>
      <c r="K383">
        <v>4.4050747695578902</v>
      </c>
      <c r="L383">
        <f>(Table2[[#This Row],[6M Return vs Nifty]]-AVERAGE(Table2[6M Return vs Nifty]))/_xlfn.STDEV.P(Table2[6M Return vs Nifty])</f>
        <v>4.762865104729766E-2</v>
      </c>
      <c r="M383">
        <v>-5.9388118610646403</v>
      </c>
      <c r="N383">
        <f>(Table2[[#This Row],[1W Return vs Nifty]]-AVERAGE(Table2[1W Return vs Nifty]))/_xlfn.STDEV.P(Table2[1W Return vs Nifty])</f>
        <v>-0.25008530045107458</v>
      </c>
      <c r="O383">
        <v>434.32</v>
      </c>
      <c r="P383">
        <v>440.04458784450998</v>
      </c>
      <c r="Q383">
        <v>395.312026292518</v>
      </c>
      <c r="R383">
        <v>29.7676005598546</v>
      </c>
      <c r="S383" s="1">
        <f>(Table2[[#This Row],[Close Price]]-Table2[[#This Row],[20D EMA]])/Table2[[#This Row],[20D EMA]]</f>
        <v>-7.0501013077914912E-2</v>
      </c>
      <c r="T383" s="1">
        <f>(Table2[[#This Row],[Close Price]]-Table2[[#This Row],[50D EMA]])/Table2[[#This Row],[50D EMA]]</f>
        <v>-8.2592966368563475E-2</v>
      </c>
      <c r="U383" s="1">
        <f>(Table2[[#This Row],[Close Price]]-Table2[[#This Row],[200D EMA]])/Table2[[#This Row],[200D EMA]]</f>
        <v>2.1218615042273375E-2</v>
      </c>
      <c r="V383">
        <v>0.33941491317883798</v>
      </c>
      <c r="W383">
        <v>398</v>
      </c>
      <c r="X383">
        <v>412.45</v>
      </c>
      <c r="Y383">
        <v>383.05</v>
      </c>
      <c r="Z383">
        <v>426.85</v>
      </c>
      <c r="AA383">
        <v>383.05</v>
      </c>
      <c r="AB383">
        <v>485.6</v>
      </c>
      <c r="AC383" s="1">
        <f>(Table2[[#This Row],[Close Price]]/Table2[[#This Row],[Day Low]])-1</f>
        <v>1.4321608040200884E-2</v>
      </c>
      <c r="AD383" s="1">
        <f>(Table2[[#This Row],[Day High]]/Table2[[#This Row],[Close Price]])-1</f>
        <v>2.1674510775328226E-2</v>
      </c>
      <c r="AE383" s="1">
        <f>(Table2[[#This Row],[Close Price]]/Table2[[#This Row],[Current Week Low]])-1</f>
        <v>5.3909411304007282E-2</v>
      </c>
      <c r="AF383" s="1">
        <f>(Table2[[#This Row],[Current Week High]]/Table2[[#This Row],[Close Price]])-1</f>
        <v>5.734456279415423E-2</v>
      </c>
      <c r="AG383" s="1">
        <f>(Table2[[#This Row],[Close Price]]/Table2[[#This Row],[Current Month Low]])-1</f>
        <v>5.3909411304007282E-2</v>
      </c>
      <c r="AH383" s="1">
        <f>(Table2[[#This Row],[Current Month High]]/Table2[[#This Row],[Close Price]])-1</f>
        <v>0.20287342085707216</v>
      </c>
      <c r="AI383">
        <v>28.313103789943</v>
      </c>
      <c r="AJ383">
        <v>50.9158878504672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0.15</v>
      </c>
      <c r="AM383" t="s">
        <v>3156</v>
      </c>
      <c r="AN383">
        <v>-10.86</v>
      </c>
      <c r="AO383" t="s">
        <v>3155</v>
      </c>
      <c r="AP383">
        <v>8.0973057220696004E-2</v>
      </c>
      <c r="AQ383">
        <f>(Table2[[#This Row],[Sharpe Ratio]]-AVERAGE(Table2[Sharpe Ratio]))/_xlfn.STDEV.P(Table2[Sharpe Ratio])</f>
        <v>0.2505901839144431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544</v>
      </c>
      <c r="AT383">
        <f>_xlfn.RANK.AVG(Table2[[#This Row],[6M Return vs Nifty Z-Score]],Table2[6M Return vs Nifty Z-Score])</f>
        <v>313</v>
      </c>
      <c r="AU383">
        <f>_xlfn.RANK.AVG(Table2[[#This Row],[Sharpe Ratio Z-Score]],Table2[Sharpe Ratio Z-Score])</f>
        <v>278</v>
      </c>
      <c r="AV383">
        <f>(Table2[[#This Row],[Rank 1Y]]+Table2[[#This Row],[Rank 6M]]+Table2[[#This Row],[Rank Sharpe]])/3</f>
        <v>378.33333333333331</v>
      </c>
    </row>
    <row r="384" spans="1:48" x14ac:dyDescent="0.3">
      <c r="A384" t="s">
        <v>588</v>
      </c>
      <c r="B384" t="s">
        <v>589</v>
      </c>
      <c r="C384" t="s">
        <v>3122</v>
      </c>
      <c r="D384" t="s">
        <v>108</v>
      </c>
      <c r="E384">
        <v>32854.1432604</v>
      </c>
      <c r="F384">
        <v>308</v>
      </c>
      <c r="G384">
        <v>18.741600168895602</v>
      </c>
      <c r="H384">
        <f>(Table2[[#This Row],[1Y Return vs Nifty]]-AVERAGE(Table2[1Y Return vs Nifty]))/_xlfn.STDEV.P(Table2[1Y Return vs Nifty])</f>
        <v>-9.3933112231981059E-2</v>
      </c>
      <c r="I384">
        <v>-2.7227172285553398</v>
      </c>
      <c r="J384">
        <f>(Table2[[#This Row],[1M Return vs Nifty]]-AVERAGE(Table2[1M Return vs Nifty]))/_xlfn.STDEV.P(Table2[1M Return vs Nifty])</f>
        <v>-0.1676967081685779</v>
      </c>
      <c r="K384">
        <v>9.5701004323878003</v>
      </c>
      <c r="L384">
        <f>(Table2[[#This Row],[6M Return vs Nifty]]-AVERAGE(Table2[6M Return vs Nifty]))/_xlfn.STDEV.P(Table2[6M Return vs Nifty])</f>
        <v>0.23004384503465489</v>
      </c>
      <c r="M384">
        <v>-7.6193875622666702</v>
      </c>
      <c r="N384">
        <f>(Table2[[#This Row],[1W Return vs Nifty]]-AVERAGE(Table2[1W Return vs Nifty]))/_xlfn.STDEV.P(Table2[1W Return vs Nifty])</f>
        <v>-0.58710270733897363</v>
      </c>
      <c r="O384">
        <v>329.35</v>
      </c>
      <c r="P384">
        <v>328.10193842856501</v>
      </c>
      <c r="Q384">
        <v>293.96555762035598</v>
      </c>
      <c r="R384">
        <v>29.5166499112323</v>
      </c>
      <c r="S384" s="1">
        <f>(Table2[[#This Row],[Close Price]]-Table2[[#This Row],[20D EMA]])/Table2[[#This Row],[20D EMA]]</f>
        <v>-6.4824654622741826E-2</v>
      </c>
      <c r="T384" s="1">
        <f>(Table2[[#This Row],[Close Price]]-Table2[[#This Row],[50D EMA]])/Table2[[#This Row],[50D EMA]]</f>
        <v>-6.1267356495492448E-2</v>
      </c>
      <c r="U384" s="1">
        <f>(Table2[[#This Row],[Close Price]]-Table2[[#This Row],[200D EMA]])/Table2[[#This Row],[200D EMA]]</f>
        <v>4.7741791566510337E-2</v>
      </c>
      <c r="V384">
        <v>0.51137269795002904</v>
      </c>
      <c r="W384">
        <v>307.25</v>
      </c>
      <c r="X384">
        <v>316.2</v>
      </c>
      <c r="Y384">
        <v>305.55</v>
      </c>
      <c r="Z384">
        <v>335.75</v>
      </c>
      <c r="AA384">
        <v>305.55</v>
      </c>
      <c r="AB384">
        <v>357.9</v>
      </c>
      <c r="AC384" s="1">
        <f>(Table2[[#This Row],[Close Price]]/Table2[[#This Row],[Day Low]])-1</f>
        <v>2.4410089503661414E-3</v>
      </c>
      <c r="AD384" s="1">
        <f>(Table2[[#This Row],[Day High]]/Table2[[#This Row],[Close Price]])-1</f>
        <v>2.6623376623376549E-2</v>
      </c>
      <c r="AE384" s="1">
        <f>(Table2[[#This Row],[Close Price]]/Table2[[#This Row],[Current Week Low]])-1</f>
        <v>8.0183276059564434E-3</v>
      </c>
      <c r="AF384" s="1">
        <f>(Table2[[#This Row],[Current Week High]]/Table2[[#This Row],[Close Price]])-1</f>
        <v>9.009740259740262E-2</v>
      </c>
      <c r="AG384" s="1">
        <f>(Table2[[#This Row],[Close Price]]/Table2[[#This Row],[Current Month Low]])-1</f>
        <v>8.0183276059564434E-3</v>
      </c>
      <c r="AH384" s="1">
        <f>(Table2[[#This Row],[Current Month High]]/Table2[[#This Row],[Close Price]])-1</f>
        <v>0.16201298701298694</v>
      </c>
      <c r="AI384">
        <v>18.3116883116883</v>
      </c>
      <c r="AJ384">
        <v>54.968553459119498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-0.05</v>
      </c>
      <c r="AM384" t="s">
        <v>3155</v>
      </c>
      <c r="AN384">
        <v>-7.69</v>
      </c>
      <c r="AO384" t="s">
        <v>3155</v>
      </c>
      <c r="AP384">
        <v>-2.280831030988E-3</v>
      </c>
      <c r="AQ384">
        <f>(Table2[[#This Row],[Sharpe Ratio]]-AVERAGE(Table2[Sharpe Ratio]))/_xlfn.STDEV.P(Table2[Sharpe Ratio])</f>
        <v>-0.73086037429908146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-1.3495490570039592</v>
      </c>
      <c r="AS384">
        <f>_xlfn.RANK.AVG(Table2[[#This Row],[1Y Return vs Nifty Z-Score]],Table2[1Y Return vs Nifty Z-Score])</f>
        <v>329</v>
      </c>
      <c r="AT384">
        <f>_xlfn.RANK.AVG(Table2[[#This Row],[6M Return vs Nifty Z-Score]],Table2[6M Return vs Nifty Z-Score])</f>
        <v>246</v>
      </c>
      <c r="AU384">
        <f>_xlfn.RANK.AVG(Table2[[#This Row],[Sharpe Ratio Z-Score]],Table2[Sharpe Ratio Z-Score])</f>
        <v>564</v>
      </c>
      <c r="AV384">
        <f>(Table2[[#This Row],[Rank 1Y]]+Table2[[#This Row],[Rank 6M]]+Table2[[#This Row],[Rank Sharpe]])/3</f>
        <v>379.66666666666669</v>
      </c>
    </row>
    <row r="385" spans="1:48" x14ac:dyDescent="0.3">
      <c r="A385" t="s">
        <v>201</v>
      </c>
      <c r="B385" t="s">
        <v>202</v>
      </c>
      <c r="C385" t="s">
        <v>3110</v>
      </c>
      <c r="D385" t="s">
        <v>34</v>
      </c>
      <c r="E385">
        <v>126579.432055383</v>
      </c>
      <c r="F385">
        <v>244.77</v>
      </c>
      <c r="G385">
        <v>-0.88946798034305197</v>
      </c>
      <c r="H385">
        <f>(Table2[[#This Row],[1Y Return vs Nifty]]-AVERAGE(Table2[1Y Return vs Nifty]))/_xlfn.STDEV.P(Table2[1Y Return vs Nifty])</f>
        <v>-0.42951534878033876</v>
      </c>
      <c r="I385">
        <v>3.16628117547494</v>
      </c>
      <c r="J385">
        <f>(Table2[[#This Row],[1M Return vs Nifty]]-AVERAGE(Table2[1M Return vs Nifty]))/_xlfn.STDEV.P(Table2[1M Return vs Nifty])</f>
        <v>0.50978609863430269</v>
      </c>
      <c r="K385">
        <v>-14.444906609981199</v>
      </c>
      <c r="L385">
        <f>(Table2[[#This Row],[6M Return vs Nifty]]-AVERAGE(Table2[6M Return vs Nifty]))/_xlfn.STDEV.P(Table2[6M Return vs Nifty])</f>
        <v>-0.61810337711124841</v>
      </c>
      <c r="M385">
        <v>-1.3026451252236499</v>
      </c>
      <c r="N385">
        <f>(Table2[[#This Row],[1W Return vs Nifty]]-AVERAGE(Table2[1W Return vs Nifty]))/_xlfn.STDEV.P(Table2[1W Return vs Nifty])</f>
        <v>0.67963710961085333</v>
      </c>
      <c r="O385">
        <v>243.3</v>
      </c>
      <c r="P385">
        <v>245.51889463188201</v>
      </c>
      <c r="Q385">
        <v>245.51479853650301</v>
      </c>
      <c r="R385">
        <v>53.169465318925802</v>
      </c>
      <c r="S385" s="1">
        <f>(Table2[[#This Row],[Close Price]]-Table2[[#This Row],[20D EMA]])/Table2[[#This Row],[20D EMA]]</f>
        <v>6.0419235511713883E-3</v>
      </c>
      <c r="T385" s="1">
        <f>(Table2[[#This Row],[Close Price]]-Table2[[#This Row],[50D EMA]])/Table2[[#This Row],[50D EMA]]</f>
        <v>-3.0502525396460768E-3</v>
      </c>
      <c r="U385" s="1">
        <f>(Table2[[#This Row],[Close Price]]-Table2[[#This Row],[200D EMA]])/Table2[[#This Row],[200D EMA]]</f>
        <v>-3.0336197285975885E-3</v>
      </c>
      <c r="V385">
        <v>0.72173288637936595</v>
      </c>
      <c r="W385">
        <v>236.3</v>
      </c>
      <c r="X385">
        <v>245.7</v>
      </c>
      <c r="Y385">
        <v>229.26</v>
      </c>
      <c r="Z385">
        <v>251.2</v>
      </c>
      <c r="AA385">
        <v>229.26</v>
      </c>
      <c r="AB385">
        <v>255.7</v>
      </c>
      <c r="AC385" s="1">
        <f>(Table2[[#This Row],[Close Price]]/Table2[[#This Row],[Day Low]])-1</f>
        <v>3.5844265763859573E-2</v>
      </c>
      <c r="AD385" s="1">
        <f>(Table2[[#This Row],[Day High]]/Table2[[#This Row],[Close Price]])-1</f>
        <v>3.7994852310330174E-3</v>
      </c>
      <c r="AE385" s="1">
        <f>(Table2[[#This Row],[Close Price]]/Table2[[#This Row],[Current Week Low]])-1</f>
        <v>6.7652447003402338E-2</v>
      </c>
      <c r="AF385" s="1">
        <f>(Table2[[#This Row],[Current Week High]]/Table2[[#This Row],[Close Price]])-1</f>
        <v>2.6269559178003776E-2</v>
      </c>
      <c r="AG385" s="1">
        <f>(Table2[[#This Row],[Close Price]]/Table2[[#This Row],[Current Month Low]])-1</f>
        <v>6.7652447003402338E-2</v>
      </c>
      <c r="AH385" s="1">
        <f>(Table2[[#This Row],[Current Month High]]/Table2[[#This Row],[Close Price]])-1</f>
        <v>4.4654165134616175E-2</v>
      </c>
      <c r="AI385">
        <v>22.441475671038098</v>
      </c>
      <c r="AJ385">
        <v>30.300771892467399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-0.01</v>
      </c>
      <c r="AM385" t="s">
        <v>3155</v>
      </c>
      <c r="AN385">
        <v>-1</v>
      </c>
      <c r="AO385" t="s">
        <v>3155</v>
      </c>
      <c r="AP385">
        <v>0.12183037769341799</v>
      </c>
      <c r="AQ385">
        <f>(Table2[[#This Row],[Sharpe Ratio]]-AVERAGE(Table2[Sharpe Ratio]))/_xlfn.STDEV.P(Table2[Sharpe Ratio])</f>
        <v>0.73224264276222251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447</v>
      </c>
      <c r="AT385">
        <f>_xlfn.RANK.AVG(Table2[[#This Row],[6M Return vs Nifty Z-Score]],Table2[6M Return vs Nifty Z-Score])</f>
        <v>530</v>
      </c>
      <c r="AU385">
        <f>_xlfn.RANK.AVG(Table2[[#This Row],[Sharpe Ratio Z-Score]],Table2[Sharpe Ratio Z-Score])</f>
        <v>163</v>
      </c>
      <c r="AV385">
        <f>(Table2[[#This Row],[Rank 1Y]]+Table2[[#This Row],[Rank 6M]]+Table2[[#This Row],[Rank Sharpe]])/3</f>
        <v>380</v>
      </c>
    </row>
    <row r="386" spans="1:48" x14ac:dyDescent="0.3">
      <c r="A386" t="s">
        <v>362</v>
      </c>
      <c r="B386" t="s">
        <v>363</v>
      </c>
      <c r="C386" t="s">
        <v>3124</v>
      </c>
      <c r="D386" t="s">
        <v>166</v>
      </c>
      <c r="E386">
        <v>65548.465213859905</v>
      </c>
      <c r="F386">
        <v>4320.8999999999996</v>
      </c>
      <c r="G386">
        <v>3.04022772472279</v>
      </c>
      <c r="H386">
        <f>(Table2[[#This Row],[1Y Return vs Nifty]]-AVERAGE(Table2[1Y Return vs Nifty]))/_xlfn.STDEV.P(Table2[1Y Return vs Nifty])</f>
        <v>-0.36233937732350213</v>
      </c>
      <c r="I386">
        <v>-1.46052320589555</v>
      </c>
      <c r="J386">
        <f>(Table2[[#This Row],[1M Return vs Nifty]]-AVERAGE(Table2[1M Return vs Nifty]))/_xlfn.STDEV.P(Table2[1M Return vs Nifty])</f>
        <v>-2.2491243582927058E-2</v>
      </c>
      <c r="K386">
        <v>6.1609459714583998</v>
      </c>
      <c r="L386">
        <f>(Table2[[#This Row],[6M Return vs Nifty]]-AVERAGE(Table2[6M Return vs Nifty]))/_xlfn.STDEV.P(Table2[6M Return vs Nifty])</f>
        <v>0.10964142829572762</v>
      </c>
      <c r="M386">
        <v>-3.2383279272216599</v>
      </c>
      <c r="N386">
        <f>(Table2[[#This Row],[1W Return vs Nifty]]-AVERAGE(Table2[1W Return vs Nifty]))/_xlfn.STDEV.P(Table2[1W Return vs Nifty])</f>
        <v>0.29146132079022902</v>
      </c>
      <c r="O386">
        <v>4499.4799999999996</v>
      </c>
      <c r="P386">
        <v>4469.7463759945304</v>
      </c>
      <c r="Q386">
        <v>4052.7849775150598</v>
      </c>
      <c r="R386">
        <v>31.470999361562999</v>
      </c>
      <c r="S386" s="1">
        <f>(Table2[[#This Row],[Close Price]]-Table2[[#This Row],[20D EMA]])/Table2[[#This Row],[20D EMA]]</f>
        <v>-3.9689030732440178E-2</v>
      </c>
      <c r="T386" s="1">
        <f>(Table2[[#This Row],[Close Price]]-Table2[[#This Row],[50D EMA]])/Table2[[#This Row],[50D EMA]]</f>
        <v>-3.3300855009119397E-2</v>
      </c>
      <c r="U386" s="1">
        <f>(Table2[[#This Row],[Close Price]]-Table2[[#This Row],[200D EMA]])/Table2[[#This Row],[200D EMA]]</f>
        <v>6.6155748200915632E-2</v>
      </c>
      <c r="V386">
        <v>0.53812668380704398</v>
      </c>
      <c r="W386">
        <v>4299.1000000000004</v>
      </c>
      <c r="X386">
        <v>4375.3</v>
      </c>
      <c r="Y386">
        <v>4259</v>
      </c>
      <c r="Z386">
        <v>4635.1000000000004</v>
      </c>
      <c r="AA386">
        <v>4259</v>
      </c>
      <c r="AB386">
        <v>4759</v>
      </c>
      <c r="AC386" s="1">
        <f>(Table2[[#This Row],[Close Price]]/Table2[[#This Row],[Day Low]])-1</f>
        <v>5.0708287781162653E-3</v>
      </c>
      <c r="AD386" s="1">
        <f>(Table2[[#This Row],[Day High]]/Table2[[#This Row],[Close Price]])-1</f>
        <v>1.2589969682242241E-2</v>
      </c>
      <c r="AE386" s="1">
        <f>(Table2[[#This Row],[Close Price]]/Table2[[#This Row],[Current Week Low]])-1</f>
        <v>1.4533928152148379E-2</v>
      </c>
      <c r="AF386" s="1">
        <f>(Table2[[#This Row],[Current Week High]]/Table2[[#This Row],[Close Price]])-1</f>
        <v>7.2716332245597259E-2</v>
      </c>
      <c r="AG386" s="1">
        <f>(Table2[[#This Row],[Close Price]]/Table2[[#This Row],[Current Month Low]])-1</f>
        <v>1.4533928152148379E-2</v>
      </c>
      <c r="AH386" s="1">
        <f>(Table2[[#This Row],[Current Month High]]/Table2[[#This Row],[Close Price]])-1</f>
        <v>0.10139091392996846</v>
      </c>
      <c r="AI386">
        <v>11.181698257307501</v>
      </c>
      <c r="AJ386">
        <v>34.1894409937888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0.03</v>
      </c>
      <c r="AM386" t="s">
        <v>3156</v>
      </c>
      <c r="AN386">
        <v>-5.47</v>
      </c>
      <c r="AO386" t="s">
        <v>3155</v>
      </c>
      <c r="AP386">
        <v>2.8609282311664999E-2</v>
      </c>
      <c r="AQ386">
        <f>(Table2[[#This Row],[Sharpe Ratio]]-AVERAGE(Table2[Sharpe Ratio]))/_xlfn.STDEV.P(Table2[Sharpe Ratio])</f>
        <v>-0.3667077849116111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-0.35043565673208366</v>
      </c>
      <c r="AS386">
        <f>_xlfn.RANK.AVG(Table2[[#This Row],[1Y Return vs Nifty Z-Score]],Table2[1Y Return vs Nifty Z-Score])</f>
        <v>421</v>
      </c>
      <c r="AT386">
        <f>_xlfn.RANK.AVG(Table2[[#This Row],[6M Return vs Nifty Z-Score]],Table2[6M Return vs Nifty Z-Score])</f>
        <v>293</v>
      </c>
      <c r="AU386">
        <f>_xlfn.RANK.AVG(Table2[[#This Row],[Sharpe Ratio Z-Score]],Table2[Sharpe Ratio Z-Score])</f>
        <v>428</v>
      </c>
      <c r="AV386">
        <f>(Table2[[#This Row],[Rank 1Y]]+Table2[[#This Row],[Rank 6M]]+Table2[[#This Row],[Rank Sharpe]])/3</f>
        <v>380.66666666666669</v>
      </c>
    </row>
    <row r="387" spans="1:48" x14ac:dyDescent="0.3">
      <c r="A387" t="s">
        <v>1269</v>
      </c>
      <c r="B387" t="s">
        <v>1270</v>
      </c>
      <c r="C387" t="s">
        <v>3124</v>
      </c>
      <c r="D387" t="s">
        <v>418</v>
      </c>
      <c r="E387">
        <v>8694.6044559999991</v>
      </c>
      <c r="F387">
        <v>157.6</v>
      </c>
      <c r="G387">
        <v>0.76068146252200397</v>
      </c>
      <c r="H387">
        <f>(Table2[[#This Row],[1Y Return vs Nifty]]-AVERAGE(Table2[1Y Return vs Nifty]))/_xlfn.STDEV.P(Table2[1Y Return vs Nifty])</f>
        <v>-0.40130695805672151</v>
      </c>
      <c r="I387">
        <v>-9.3682460761669102</v>
      </c>
      <c r="J387">
        <f>(Table2[[#This Row],[1M Return vs Nifty]]-AVERAGE(Table2[1M Return vs Nifty]))/_xlfn.STDEV.P(Table2[1M Return vs Nifty])</f>
        <v>-0.93221237407335844</v>
      </c>
      <c r="K387">
        <v>-5.2300129497403498</v>
      </c>
      <c r="L387">
        <f>(Table2[[#This Row],[6M Return vs Nifty]]-AVERAGE(Table2[6M Return vs Nifty]))/_xlfn.STDEV.P(Table2[6M Return vs Nifty])</f>
        <v>-0.29265744047194814</v>
      </c>
      <c r="M387">
        <v>-7.7611746795579499</v>
      </c>
      <c r="N387">
        <f>(Table2[[#This Row],[1W Return vs Nifty]]-AVERAGE(Table2[1W Return vs Nifty]))/_xlfn.STDEV.P(Table2[1W Return vs Nifty])</f>
        <v>-0.61553625339431617</v>
      </c>
      <c r="O387">
        <v>172.58</v>
      </c>
      <c r="P387">
        <v>181.70872149244499</v>
      </c>
      <c r="Q387">
        <v>171.79282043377299</v>
      </c>
      <c r="R387">
        <v>25.819040865644698</v>
      </c>
      <c r="S387" s="1">
        <f>(Table2[[#This Row],[Close Price]]-Table2[[#This Row],[20D EMA]])/Table2[[#This Row],[20D EMA]]</f>
        <v>-8.680032448719445E-2</v>
      </c>
      <c r="T387" s="1">
        <f>(Table2[[#This Row],[Close Price]]-Table2[[#This Row],[50D EMA]])/Table2[[#This Row],[50D EMA]]</f>
        <v>-0.13267784448886447</v>
      </c>
      <c r="U387" s="1">
        <f>(Table2[[#This Row],[Close Price]]-Table2[[#This Row],[200D EMA]])/Table2[[#This Row],[200D EMA]]</f>
        <v>-8.2615911409664525E-2</v>
      </c>
      <c r="V387">
        <v>0.80673217811382203</v>
      </c>
      <c r="W387">
        <v>155.85</v>
      </c>
      <c r="X387">
        <v>161.06</v>
      </c>
      <c r="Y387">
        <v>151.69999999999999</v>
      </c>
      <c r="Z387">
        <v>173.85</v>
      </c>
      <c r="AA387">
        <v>151.69999999999999</v>
      </c>
      <c r="AB387">
        <v>189.3</v>
      </c>
      <c r="AC387" s="1">
        <f>(Table2[[#This Row],[Close Price]]/Table2[[#This Row],[Day Low]])-1</f>
        <v>1.1228745588707012E-2</v>
      </c>
      <c r="AD387" s="1">
        <f>(Table2[[#This Row],[Day High]]/Table2[[#This Row],[Close Price]])-1</f>
        <v>2.1954314720812329E-2</v>
      </c>
      <c r="AE387" s="1">
        <f>(Table2[[#This Row],[Close Price]]/Table2[[#This Row],[Current Week Low]])-1</f>
        <v>3.8892551087672977E-2</v>
      </c>
      <c r="AF387" s="1">
        <f>(Table2[[#This Row],[Current Week High]]/Table2[[#This Row],[Close Price]])-1</f>
        <v>0.10310913705583746</v>
      </c>
      <c r="AG387" s="1">
        <f>(Table2[[#This Row],[Close Price]]/Table2[[#This Row],[Current Month Low]])-1</f>
        <v>3.8892551087672977E-2</v>
      </c>
      <c r="AH387" s="1">
        <f>(Table2[[#This Row],[Current Month High]]/Table2[[#This Row],[Close Price]])-1</f>
        <v>0.20114213197969555</v>
      </c>
      <c r="AI387">
        <v>55.456852791878099</v>
      </c>
      <c r="AJ387">
        <v>34.013605442176797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-0.17</v>
      </c>
      <c r="AM387" t="s">
        <v>3155</v>
      </c>
      <c r="AN387">
        <v>-6.92</v>
      </c>
      <c r="AO387" t="s">
        <v>3155</v>
      </c>
      <c r="AP387">
        <v>7.6392108335196995E-2</v>
      </c>
      <c r="AQ387">
        <f>(Table2[[#This Row],[Sharpe Ratio]]-AVERAGE(Table2[Sharpe Ratio]))/_xlfn.STDEV.P(Table2[Sharpe Ratio])</f>
        <v>0.1965870023785983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436</v>
      </c>
      <c r="AT387">
        <f>_xlfn.RANK.AVG(Table2[[#This Row],[6M Return vs Nifty Z-Score]],Table2[6M Return vs Nifty Z-Score])</f>
        <v>418</v>
      </c>
      <c r="AU387">
        <f>_xlfn.RANK.AVG(Table2[[#This Row],[Sharpe Ratio Z-Score]],Table2[Sharpe Ratio Z-Score])</f>
        <v>290</v>
      </c>
      <c r="AV387">
        <f>(Table2[[#This Row],[Rank 1Y]]+Table2[[#This Row],[Rank 6M]]+Table2[[#This Row],[Rank Sharpe]])/3</f>
        <v>381.33333333333331</v>
      </c>
    </row>
    <row r="388" spans="1:48" x14ac:dyDescent="0.3">
      <c r="A388" t="s">
        <v>263</v>
      </c>
      <c r="B388" t="s">
        <v>264</v>
      </c>
      <c r="C388" t="s">
        <v>3110</v>
      </c>
      <c r="D388" t="s">
        <v>43</v>
      </c>
      <c r="E388">
        <v>96769.072719325006</v>
      </c>
      <c r="F388">
        <v>1955.75</v>
      </c>
      <c r="G388">
        <v>15.3543949844943</v>
      </c>
      <c r="H388">
        <f>(Table2[[#This Row],[1Y Return vs Nifty]]-AVERAGE(Table2[1Y Return vs Nifty]))/_xlfn.STDEV.P(Table2[1Y Return vs Nifty])</f>
        <v>-0.15183550871842313</v>
      </c>
      <c r="I388">
        <v>-7.5906886853115703</v>
      </c>
      <c r="J388">
        <f>(Table2[[#This Row],[1M Return vs Nifty]]-AVERAGE(Table2[1M Return vs Nifty]))/_xlfn.STDEV.P(Table2[1M Return vs Nifty])</f>
        <v>-0.72771841978977214</v>
      </c>
      <c r="K388">
        <v>6.0893046904733197</v>
      </c>
      <c r="L388">
        <f>(Table2[[#This Row],[6M Return vs Nifty]]-AVERAGE(Table2[6M Return vs Nifty]))/_xlfn.STDEV.P(Table2[6M Return vs Nifty])</f>
        <v>0.10711124567486607</v>
      </c>
      <c r="M388">
        <v>-4.0583611024768604</v>
      </c>
      <c r="N388">
        <f>(Table2[[#This Row],[1W Return vs Nifty]]-AVERAGE(Table2[1W Return vs Nifty]))/_xlfn.STDEV.P(Table2[1W Return vs Nifty])</f>
        <v>0.12701442673547883</v>
      </c>
      <c r="O388">
        <v>2065.39</v>
      </c>
      <c r="P388">
        <v>2072.3132488184401</v>
      </c>
      <c r="Q388">
        <v>1836.11684199975</v>
      </c>
      <c r="R388">
        <v>16.120528881193302</v>
      </c>
      <c r="S388" s="1">
        <f>(Table2[[#This Row],[Close Price]]-Table2[[#This Row],[20D EMA]])/Table2[[#This Row],[20D EMA]]</f>
        <v>-5.3084405366540882E-2</v>
      </c>
      <c r="T388" s="1">
        <f>(Table2[[#This Row],[Close Price]]-Table2[[#This Row],[50D EMA]])/Table2[[#This Row],[50D EMA]]</f>
        <v>-5.6247890556555755E-2</v>
      </c>
      <c r="U388" s="1">
        <f>(Table2[[#This Row],[Close Price]]-Table2[[#This Row],[200D EMA]])/Table2[[#This Row],[200D EMA]]</f>
        <v>6.5155525652689519E-2</v>
      </c>
      <c r="V388">
        <v>0.82361974288657402</v>
      </c>
      <c r="W388">
        <v>1946.85</v>
      </c>
      <c r="X388">
        <v>1980</v>
      </c>
      <c r="Y388">
        <v>1946.85</v>
      </c>
      <c r="Z388">
        <v>2094.35</v>
      </c>
      <c r="AA388">
        <v>1946.85</v>
      </c>
      <c r="AB388">
        <v>2214.25</v>
      </c>
      <c r="AC388" s="1">
        <f>(Table2[[#This Row],[Close Price]]/Table2[[#This Row],[Day Low]])-1</f>
        <v>4.5714872743150003E-3</v>
      </c>
      <c r="AD388" s="1">
        <f>(Table2[[#This Row],[Day High]]/Table2[[#This Row],[Close Price]])-1</f>
        <v>1.2399335293365787E-2</v>
      </c>
      <c r="AE388" s="1">
        <f>(Table2[[#This Row],[Close Price]]/Table2[[#This Row],[Current Week Low]])-1</f>
        <v>4.5714872743150003E-3</v>
      </c>
      <c r="AF388" s="1">
        <f>(Table2[[#This Row],[Current Week High]]/Table2[[#This Row],[Close Price]])-1</f>
        <v>7.086795347053565E-2</v>
      </c>
      <c r="AG388" s="1">
        <f>(Table2[[#This Row],[Close Price]]/Table2[[#This Row],[Current Month Low]])-1</f>
        <v>4.5714872743150003E-3</v>
      </c>
      <c r="AH388" s="1">
        <f>(Table2[[#This Row],[Current Month High]]/Table2[[#This Row],[Close Price]])-1</f>
        <v>0.13217435766330055</v>
      </c>
      <c r="AI388">
        <v>17.699092419787799</v>
      </c>
      <c r="AJ388">
        <v>46.800525426909303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-0.03</v>
      </c>
      <c r="AM388" t="s">
        <v>3155</v>
      </c>
      <c r="AN388">
        <v>-6.88</v>
      </c>
      <c r="AO388" t="s">
        <v>3155</v>
      </c>
      <c r="AP388">
        <v>5.4387516494169997E-3</v>
      </c>
      <c r="AQ388">
        <f>(Table2[[#This Row],[Sharpe Ratio]]-AVERAGE(Table2[Sharpe Ratio]))/_xlfn.STDEV.P(Table2[Sharpe Ratio])</f>
        <v>-0.63985695223722128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360</v>
      </c>
      <c r="AT388">
        <f>_xlfn.RANK.AVG(Table2[[#This Row],[6M Return vs Nifty Z-Score]],Table2[6M Return vs Nifty Z-Score])</f>
        <v>294</v>
      </c>
      <c r="AU388">
        <f>_xlfn.RANK.AVG(Table2[[#This Row],[Sharpe Ratio Z-Score]],Table2[Sharpe Ratio Z-Score])</f>
        <v>493</v>
      </c>
      <c r="AV388">
        <f>(Table2[[#This Row],[Rank 1Y]]+Table2[[#This Row],[Rank 6M]]+Table2[[#This Row],[Rank Sharpe]])/3</f>
        <v>382.33333333333331</v>
      </c>
    </row>
    <row r="389" spans="1:48" x14ac:dyDescent="0.3">
      <c r="A389" t="s">
        <v>30</v>
      </c>
      <c r="B389" t="s">
        <v>31</v>
      </c>
      <c r="C389" t="s">
        <v>3109</v>
      </c>
      <c r="D389" t="s">
        <v>21</v>
      </c>
      <c r="E389">
        <v>771782.71711725998</v>
      </c>
      <c r="F389">
        <v>1863.35</v>
      </c>
      <c r="G389">
        <v>9.4645664839936199</v>
      </c>
      <c r="H389">
        <f>(Table2[[#This Row],[1Y Return vs Nifty]]-AVERAGE(Table2[1Y Return vs Nifty]))/_xlfn.STDEV.P(Table2[1Y Return vs Nifty])</f>
        <v>-0.25251886461421186</v>
      </c>
      <c r="I389">
        <v>5.1672355391459304</v>
      </c>
      <c r="J389">
        <f>(Table2[[#This Row],[1M Return vs Nifty]]-AVERAGE(Table2[1M Return vs Nifty]))/_xlfn.STDEV.P(Table2[1M Return vs Nifty])</f>
        <v>0.73998011221334326</v>
      </c>
      <c r="K389">
        <v>21.321666791286098</v>
      </c>
      <c r="L389">
        <f>(Table2[[#This Row],[6M Return vs Nifty]]-AVERAGE(Table2[6M Return vs Nifty]))/_xlfn.STDEV.P(Table2[6M Return vs Nifty])</f>
        <v>0.64507842510278635</v>
      </c>
      <c r="M389">
        <v>-1.7599886149313</v>
      </c>
      <c r="N389">
        <f>(Table2[[#This Row],[1W Return vs Nifty]]-AVERAGE(Table2[1W Return vs Nifty]))/_xlfn.STDEV.P(Table2[1W Return vs Nifty])</f>
        <v>0.58792287332379323</v>
      </c>
      <c r="O389">
        <v>1902.81</v>
      </c>
      <c r="P389">
        <v>1879.4375900563</v>
      </c>
      <c r="Q389">
        <v>1701.4934632552099</v>
      </c>
      <c r="R389">
        <v>38.783038727579097</v>
      </c>
      <c r="S389" s="1">
        <f>(Table2[[#This Row],[Close Price]]-Table2[[#This Row],[20D EMA]])/Table2[[#This Row],[20D EMA]]</f>
        <v>-2.0737751010347874E-2</v>
      </c>
      <c r="T389" s="1">
        <f>(Table2[[#This Row],[Close Price]]-Table2[[#This Row],[50D EMA]])/Table2[[#This Row],[50D EMA]]</f>
        <v>-8.559789450533534E-3</v>
      </c>
      <c r="U389" s="1">
        <f>(Table2[[#This Row],[Close Price]]-Table2[[#This Row],[200D EMA]])/Table2[[#This Row],[200D EMA]]</f>
        <v>9.5126158425042892E-2</v>
      </c>
      <c r="V389">
        <v>0.85639556608756295</v>
      </c>
      <c r="W389">
        <v>1860</v>
      </c>
      <c r="X389">
        <v>1884</v>
      </c>
      <c r="Y389">
        <v>1838</v>
      </c>
      <c r="Z389">
        <v>1898.8</v>
      </c>
      <c r="AA389">
        <v>1838</v>
      </c>
      <c r="AB389">
        <v>1991.45</v>
      </c>
      <c r="AC389" s="1">
        <f>(Table2[[#This Row],[Close Price]]/Table2[[#This Row],[Day Low]])-1</f>
        <v>1.8010752688171205E-3</v>
      </c>
      <c r="AD389" s="1">
        <f>(Table2[[#This Row],[Day High]]/Table2[[#This Row],[Close Price]])-1</f>
        <v>1.1082190678079806E-2</v>
      </c>
      <c r="AE389" s="1">
        <f>(Table2[[#This Row],[Close Price]]/Table2[[#This Row],[Current Week Low]])-1</f>
        <v>1.3792165397170875E-2</v>
      </c>
      <c r="AF389" s="1">
        <f>(Table2[[#This Row],[Current Week High]]/Table2[[#This Row],[Close Price]])-1</f>
        <v>1.9024874553894788E-2</v>
      </c>
      <c r="AG389" s="1">
        <f>(Table2[[#This Row],[Close Price]]/Table2[[#This Row],[Current Month Low]])-1</f>
        <v>1.3792165397170875E-2</v>
      </c>
      <c r="AH389" s="1">
        <f>(Table2[[#This Row],[Current Month High]]/Table2[[#This Row],[Close Price]])-1</f>
        <v>6.8747148952156056E-2</v>
      </c>
      <c r="AI389">
        <v>6.8747148952156003</v>
      </c>
      <c r="AJ389">
        <v>37.857433507194898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-0.02</v>
      </c>
      <c r="AM389" t="s">
        <v>3155</v>
      </c>
      <c r="AN389">
        <v>-4.37</v>
      </c>
      <c r="AO389" t="s">
        <v>3155</v>
      </c>
      <c r="AP389">
        <v>-2.6100660590673001E-2</v>
      </c>
      <c r="AQ389">
        <f>(Table2[[#This Row],[Sharpe Ratio]]-AVERAGE(Table2[Sharpe Ratio]))/_xlfn.STDEV.P(Table2[Sharpe Ratio])</f>
        <v>-1.0116638960184527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0.70879865000725828</v>
      </c>
      <c r="AS389">
        <f>_xlfn.RANK.AVG(Table2[[#This Row],[1Y Return vs Nifty Z-Score]],Table2[1Y Return vs Nifty Z-Score])</f>
        <v>387</v>
      </c>
      <c r="AT389">
        <f>_xlfn.RANK.AVG(Table2[[#This Row],[6M Return vs Nifty Z-Score]],Table2[6M Return vs Nifty Z-Score])</f>
        <v>141</v>
      </c>
      <c r="AU389">
        <f>_xlfn.RANK.AVG(Table2[[#This Row],[Sharpe Ratio Z-Score]],Table2[Sharpe Ratio Z-Score])</f>
        <v>622</v>
      </c>
      <c r="AV389">
        <f>(Table2[[#This Row],[Rank 1Y]]+Table2[[#This Row],[Rank 6M]]+Table2[[#This Row],[Rank Sharpe]])/3</f>
        <v>383.33333333333331</v>
      </c>
    </row>
    <row r="390" spans="1:48" x14ac:dyDescent="0.3">
      <c r="A390" t="s">
        <v>1098</v>
      </c>
      <c r="B390" t="s">
        <v>1099</v>
      </c>
      <c r="C390" t="s">
        <v>3108</v>
      </c>
      <c r="D390" t="s">
        <v>18</v>
      </c>
      <c r="E390">
        <v>11294.929690000001</v>
      </c>
      <c r="F390">
        <v>758.5</v>
      </c>
      <c r="G390">
        <v>15.3801829475236</v>
      </c>
      <c r="H390">
        <f>(Table2[[#This Row],[1Y Return vs Nifty]]-AVERAGE(Table2[1Y Return vs Nifty]))/_xlfn.STDEV.P(Table2[1Y Return vs Nifty])</f>
        <v>-0.15139467777414592</v>
      </c>
      <c r="I390">
        <v>-8.6842014202052003</v>
      </c>
      <c r="J390">
        <f>(Table2[[#This Row],[1M Return vs Nifty]]-AVERAGE(Table2[1M Return vs Nifty]))/_xlfn.STDEV.P(Table2[1M Return vs Nifty])</f>
        <v>-0.85351843298105123</v>
      </c>
      <c r="K390">
        <v>-38.3560839411724</v>
      </c>
      <c r="L390">
        <f>(Table2[[#This Row],[6M Return vs Nifty]]-AVERAGE(Table2[6M Return vs Nifty]))/_xlfn.STDEV.P(Table2[6M Return vs Nifty])</f>
        <v>-1.4625836054912831</v>
      </c>
      <c r="M390">
        <v>-14.1941021428831</v>
      </c>
      <c r="N390">
        <f>(Table2[[#This Row],[1W Return vs Nifty]]-AVERAGE(Table2[1W Return vs Nifty]))/_xlfn.STDEV.P(Table2[1W Return vs Nifty])</f>
        <v>-1.9055754529597548</v>
      </c>
      <c r="O390">
        <v>889.03</v>
      </c>
      <c r="P390">
        <v>917.45236088900106</v>
      </c>
      <c r="Q390">
        <v>875.63724253832402</v>
      </c>
      <c r="R390">
        <v>16.3119886698843</v>
      </c>
      <c r="S390" s="1">
        <f>(Table2[[#This Row],[Close Price]]-Table2[[#This Row],[20D EMA]])/Table2[[#This Row],[20D EMA]]</f>
        <v>-0.14682294185798003</v>
      </c>
      <c r="T390" s="1">
        <f>(Table2[[#This Row],[Close Price]]-Table2[[#This Row],[50D EMA]])/Table2[[#This Row],[50D EMA]]</f>
        <v>-0.17325407581378721</v>
      </c>
      <c r="U390" s="1">
        <f>(Table2[[#This Row],[Close Price]]-Table2[[#This Row],[200D EMA]])/Table2[[#This Row],[200D EMA]]</f>
        <v>-0.13377370998835431</v>
      </c>
      <c r="V390">
        <v>1.5380394713810901</v>
      </c>
      <c r="W390">
        <v>755.1</v>
      </c>
      <c r="X390">
        <v>792.5</v>
      </c>
      <c r="Y390">
        <v>752.1</v>
      </c>
      <c r="Z390">
        <v>925</v>
      </c>
      <c r="AA390">
        <v>752.1</v>
      </c>
      <c r="AB390">
        <v>999</v>
      </c>
      <c r="AC390" s="1">
        <f>(Table2[[#This Row],[Close Price]]/Table2[[#This Row],[Day Low]])-1</f>
        <v>4.5027148722023291E-3</v>
      </c>
      <c r="AD390" s="1">
        <f>(Table2[[#This Row],[Day High]]/Table2[[#This Row],[Close Price]])-1</f>
        <v>4.4825313117996091E-2</v>
      </c>
      <c r="AE390" s="1">
        <f>(Table2[[#This Row],[Close Price]]/Table2[[#This Row],[Current Week Low]])-1</f>
        <v>8.5095067145326553E-3</v>
      </c>
      <c r="AF390" s="1">
        <f>(Table2[[#This Row],[Current Week High]]/Table2[[#This Row],[Close Price]])-1</f>
        <v>0.21951219512195119</v>
      </c>
      <c r="AG390" s="1">
        <f>(Table2[[#This Row],[Close Price]]/Table2[[#This Row],[Current Month Low]])-1</f>
        <v>8.5095067145326553E-3</v>
      </c>
      <c r="AH390" s="1">
        <f>(Table2[[#This Row],[Current Month High]]/Table2[[#This Row],[Close Price]])-1</f>
        <v>0.31707317073170738</v>
      </c>
      <c r="AI390">
        <v>68.094924192485095</v>
      </c>
      <c r="AJ390">
        <v>49.296329101466398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-0.11</v>
      </c>
      <c r="AM390" t="s">
        <v>3155</v>
      </c>
      <c r="AN390">
        <v>-17.850000000000001</v>
      </c>
      <c r="AO390" t="s">
        <v>3155</v>
      </c>
      <c r="AP390">
        <v>0.166266182041999</v>
      </c>
      <c r="AQ390">
        <f>(Table2[[#This Row],[Sharpe Ratio]]-AVERAGE(Table2[Sharpe Ratio]))/_xlfn.STDEV.P(Table2[Sharpe Ratio])</f>
        <v>1.2560805787243263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359</v>
      </c>
      <c r="AT390">
        <f>_xlfn.RANK.AVG(Table2[[#This Row],[6M Return vs Nifty Z-Score]],Table2[6M Return vs Nifty Z-Score])</f>
        <v>714</v>
      </c>
      <c r="AU390">
        <f>_xlfn.RANK.AVG(Table2[[#This Row],[Sharpe Ratio Z-Score]],Table2[Sharpe Ratio Z-Score])</f>
        <v>79</v>
      </c>
      <c r="AV390">
        <f>(Table2[[#This Row],[Rank 1Y]]+Table2[[#This Row],[Rank 6M]]+Table2[[#This Row],[Rank Sharpe]])/3</f>
        <v>384</v>
      </c>
    </row>
    <row r="391" spans="1:48" x14ac:dyDescent="0.3">
      <c r="A391" t="s">
        <v>67</v>
      </c>
      <c r="B391" t="s">
        <v>68</v>
      </c>
      <c r="C391" t="s">
        <v>3108</v>
      </c>
      <c r="D391" t="s">
        <v>69</v>
      </c>
      <c r="E391">
        <v>338535.31343346002</v>
      </c>
      <c r="F391">
        <v>269.10000000000002</v>
      </c>
      <c r="G391">
        <v>19.430916532866899</v>
      </c>
      <c r="H391">
        <f>(Table2[[#This Row],[1Y Return vs Nifty]]-AVERAGE(Table2[1Y Return vs Nifty]))/_xlfn.STDEV.P(Table2[1Y Return vs Nifty])</f>
        <v>-8.2149630795702658E-2</v>
      </c>
      <c r="I391">
        <v>-2.7719635891180698</v>
      </c>
      <c r="J391">
        <f>(Table2[[#This Row],[1M Return vs Nifty]]-AVERAGE(Table2[1M Return vs Nifty]))/_xlfn.STDEV.P(Table2[1M Return vs Nifty])</f>
        <v>-0.17336211343614119</v>
      </c>
      <c r="K391">
        <v>-12.583455622109399</v>
      </c>
      <c r="L391">
        <f>(Table2[[#This Row],[6M Return vs Nifty]]-AVERAGE(Table2[6M Return vs Nifty]))/_xlfn.STDEV.P(Table2[6M Return vs Nifty])</f>
        <v>-0.55236179803368202</v>
      </c>
      <c r="M391">
        <v>-3.2143135125559299</v>
      </c>
      <c r="N391">
        <f>(Table2[[#This Row],[1W Return vs Nifty]]-AVERAGE(Table2[1W Return vs Nifty]))/_xlfn.STDEV.P(Table2[1W Return vs Nifty])</f>
        <v>0.29627709657038953</v>
      </c>
      <c r="O391">
        <v>284.44</v>
      </c>
      <c r="P391">
        <v>294.15842013075002</v>
      </c>
      <c r="Q391">
        <v>275.82107079334099</v>
      </c>
      <c r="R391">
        <v>21.261710513788699</v>
      </c>
      <c r="S391" s="1">
        <f>(Table2[[#This Row],[Close Price]]-Table2[[#This Row],[20D EMA]])/Table2[[#This Row],[20D EMA]]</f>
        <v>-5.3930530164533731E-2</v>
      </c>
      <c r="T391" s="1">
        <f>(Table2[[#This Row],[Close Price]]-Table2[[#This Row],[50D EMA]])/Table2[[#This Row],[50D EMA]]</f>
        <v>-8.5186819128318048E-2</v>
      </c>
      <c r="U391" s="1">
        <f>(Table2[[#This Row],[Close Price]]-Table2[[#This Row],[200D EMA]])/Table2[[#This Row],[200D EMA]]</f>
        <v>-2.4367503084551271E-2</v>
      </c>
      <c r="V391">
        <v>0.60321456295322695</v>
      </c>
      <c r="W391">
        <v>268.35000000000002</v>
      </c>
      <c r="X391">
        <v>272.45</v>
      </c>
      <c r="Y391">
        <v>265.05</v>
      </c>
      <c r="Z391">
        <v>284</v>
      </c>
      <c r="AA391">
        <v>265.05</v>
      </c>
      <c r="AB391">
        <v>299.7</v>
      </c>
      <c r="AC391" s="1">
        <f>(Table2[[#This Row],[Close Price]]/Table2[[#This Row],[Day Low]])-1</f>
        <v>2.7948574622693734E-3</v>
      </c>
      <c r="AD391" s="1">
        <f>(Table2[[#This Row],[Day High]]/Table2[[#This Row],[Close Price]])-1</f>
        <v>1.2448903753251361E-2</v>
      </c>
      <c r="AE391" s="1">
        <f>(Table2[[#This Row],[Close Price]]/Table2[[#This Row],[Current Week Low]])-1</f>
        <v>1.5280135823429575E-2</v>
      </c>
      <c r="AF391" s="1">
        <f>(Table2[[#This Row],[Current Week High]]/Table2[[#This Row],[Close Price]])-1</f>
        <v>5.5369751021924873E-2</v>
      </c>
      <c r="AG391" s="1">
        <f>(Table2[[#This Row],[Close Price]]/Table2[[#This Row],[Current Month Low]])-1</f>
        <v>1.5280135823429575E-2</v>
      </c>
      <c r="AH391" s="1">
        <f>(Table2[[#This Row],[Current Month High]]/Table2[[#This Row],[Close Price]])-1</f>
        <v>0.11371237458193972</v>
      </c>
      <c r="AI391">
        <v>28.205128205128101</v>
      </c>
      <c r="AJ391">
        <v>49.583101723179503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-7.0000000000000007E-2</v>
      </c>
      <c r="AM391" t="s">
        <v>3155</v>
      </c>
      <c r="AN391">
        <v>-8.3000000000000007</v>
      </c>
      <c r="AO391" t="s">
        <v>3155</v>
      </c>
      <c r="AP391">
        <v>6.5660090913192998E-2</v>
      </c>
      <c r="AQ391">
        <f>(Table2[[#This Row],[Sharpe Ratio]]-AVERAGE(Table2[Sharpe Ratio]))/_xlfn.STDEV.P(Table2[Sharpe Ratio])</f>
        <v>7.0071055667003848E-2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320</v>
      </c>
      <c r="AT391">
        <f>_xlfn.RANK.AVG(Table2[[#This Row],[6M Return vs Nifty Z-Score]],Table2[6M Return vs Nifty Z-Score])</f>
        <v>510</v>
      </c>
      <c r="AU391">
        <f>_xlfn.RANK.AVG(Table2[[#This Row],[Sharpe Ratio Z-Score]],Table2[Sharpe Ratio Z-Score])</f>
        <v>324</v>
      </c>
      <c r="AV391">
        <f>(Table2[[#This Row],[Rank 1Y]]+Table2[[#This Row],[Rank 6M]]+Table2[[#This Row],[Rank Sharpe]])/3</f>
        <v>384.66666666666669</v>
      </c>
    </row>
    <row r="392" spans="1:48" x14ac:dyDescent="0.3">
      <c r="A392" t="s">
        <v>193</v>
      </c>
      <c r="B392" t="s">
        <v>194</v>
      </c>
      <c r="C392" t="s">
        <v>3112</v>
      </c>
      <c r="D392" t="s">
        <v>128</v>
      </c>
      <c r="E392">
        <v>135184.92244703899</v>
      </c>
      <c r="F392">
        <v>5612.4</v>
      </c>
      <c r="G392">
        <v>-2.74985542359464</v>
      </c>
      <c r="H392">
        <f>(Table2[[#This Row],[1Y Return vs Nifty]]-AVERAGE(Table2[1Y Return vs Nifty]))/_xlfn.STDEV.P(Table2[1Y Return vs Nifty])</f>
        <v>-0.46131764167172484</v>
      </c>
      <c r="I392">
        <v>-1.33607227933411</v>
      </c>
      <c r="J392">
        <f>(Table2[[#This Row],[1M Return vs Nifty]]-AVERAGE(Table2[1M Return vs Nifty]))/_xlfn.STDEV.P(Table2[1M Return vs Nifty])</f>
        <v>-8.174146302282255E-3</v>
      </c>
      <c r="K392">
        <v>7.30980038006164</v>
      </c>
      <c r="L392">
        <f>(Table2[[#This Row],[6M Return vs Nifty]]-AVERAGE(Table2[6M Return vs Nifty]))/_xlfn.STDEV.P(Table2[6M Return vs Nifty])</f>
        <v>0.15021596044505453</v>
      </c>
      <c r="M392">
        <v>-4.2772026421463796</v>
      </c>
      <c r="N392">
        <f>(Table2[[#This Row],[1W Return vs Nifty]]-AVERAGE(Table2[1W Return vs Nifty]))/_xlfn.STDEV.P(Table2[1W Return vs Nifty])</f>
        <v>8.3128627264485291E-2</v>
      </c>
      <c r="O392">
        <v>5955.66</v>
      </c>
      <c r="P392">
        <v>5948.9407192991403</v>
      </c>
      <c r="Q392">
        <v>5492.5849340253299</v>
      </c>
      <c r="R392">
        <v>19.468957588686301</v>
      </c>
      <c r="S392" s="1">
        <f>(Table2[[#This Row],[Close Price]]-Table2[[#This Row],[20D EMA]])/Table2[[#This Row],[20D EMA]]</f>
        <v>-5.7635929519146534E-2</v>
      </c>
      <c r="T392" s="1">
        <f>(Table2[[#This Row],[Close Price]]-Table2[[#This Row],[50D EMA]])/Table2[[#This Row],[50D EMA]]</f>
        <v>-5.6571536880063132E-2</v>
      </c>
      <c r="U392" s="1">
        <f>(Table2[[#This Row],[Close Price]]-Table2[[#This Row],[200D EMA]])/Table2[[#This Row],[200D EMA]]</f>
        <v>2.1813966905171071E-2</v>
      </c>
      <c r="V392">
        <v>0.79955030822332795</v>
      </c>
      <c r="W392">
        <v>5601.6</v>
      </c>
      <c r="X392">
        <v>5780.5</v>
      </c>
      <c r="Y392">
        <v>5601.6</v>
      </c>
      <c r="Z392">
        <v>5895.5</v>
      </c>
      <c r="AA392">
        <v>5601.6</v>
      </c>
      <c r="AB392">
        <v>6469.9</v>
      </c>
      <c r="AC392" s="1">
        <f>(Table2[[#This Row],[Close Price]]/Table2[[#This Row],[Day Low]])-1</f>
        <v>1.928020565552524E-3</v>
      </c>
      <c r="AD392" s="1">
        <f>(Table2[[#This Row],[Day High]]/Table2[[#This Row],[Close Price]])-1</f>
        <v>2.9951535884826574E-2</v>
      </c>
      <c r="AE392" s="1">
        <f>(Table2[[#This Row],[Close Price]]/Table2[[#This Row],[Current Week Low]])-1</f>
        <v>1.928020565552524E-3</v>
      </c>
      <c r="AF392" s="1">
        <f>(Table2[[#This Row],[Current Week High]]/Table2[[#This Row],[Close Price]])-1</f>
        <v>5.0441878697170539E-2</v>
      </c>
      <c r="AG392" s="1">
        <f>(Table2[[#This Row],[Close Price]]/Table2[[#This Row],[Current Month Low]])-1</f>
        <v>1.928020565552524E-3</v>
      </c>
      <c r="AH392" s="1">
        <f>(Table2[[#This Row],[Current Month High]]/Table2[[#This Row],[Close Price]])-1</f>
        <v>0.15278668662247874</v>
      </c>
      <c r="AI392">
        <v>15.278668662247799</v>
      </c>
      <c r="AJ392">
        <v>29.0889435793638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0.01</v>
      </c>
      <c r="AM392" t="s">
        <v>3156</v>
      </c>
      <c r="AN392">
        <v>-9.5399999999999991</v>
      </c>
      <c r="AO392" t="s">
        <v>3155</v>
      </c>
      <c r="AP392">
        <v>3.8142721806765999E-2</v>
      </c>
      <c r="AQ392">
        <f>(Table2[[#This Row],[Sharpe Ratio]]-AVERAGE(Table2[Sharpe Ratio]))/_xlfn.STDEV.P(Table2[Sharpe Ratio])</f>
        <v>-0.25432144824135378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-0.49046864850582123</v>
      </c>
      <c r="AS392">
        <f>_xlfn.RANK.AVG(Table2[[#This Row],[1Y Return vs Nifty Z-Score]],Table2[1Y Return vs Nifty Z-Score])</f>
        <v>465</v>
      </c>
      <c r="AT392">
        <f>_xlfn.RANK.AVG(Table2[[#This Row],[6M Return vs Nifty Z-Score]],Table2[6M Return vs Nifty Z-Score])</f>
        <v>280</v>
      </c>
      <c r="AU392">
        <f>_xlfn.RANK.AVG(Table2[[#This Row],[Sharpe Ratio Z-Score]],Table2[Sharpe Ratio Z-Score])</f>
        <v>410</v>
      </c>
      <c r="AV392">
        <f>(Table2[[#This Row],[Rank 1Y]]+Table2[[#This Row],[Rank 6M]]+Table2[[#This Row],[Rank Sharpe]])/3</f>
        <v>385</v>
      </c>
    </row>
    <row r="393" spans="1:48" x14ac:dyDescent="0.3">
      <c r="A393" t="s">
        <v>527</v>
      </c>
      <c r="B393" t="s">
        <v>528</v>
      </c>
      <c r="C393" t="s">
        <v>3121</v>
      </c>
      <c r="D393" t="s">
        <v>529</v>
      </c>
      <c r="E393">
        <v>38433.295034850002</v>
      </c>
      <c r="F393">
        <v>3494.55</v>
      </c>
      <c r="G393">
        <v>-14.066161614106299</v>
      </c>
      <c r="H393">
        <f>(Table2[[#This Row],[1Y Return vs Nifty]]-AVERAGE(Table2[1Y Return vs Nifty]))/_xlfn.STDEV.P(Table2[1Y Return vs Nifty])</f>
        <v>-0.6547636280036101</v>
      </c>
      <c r="I393">
        <v>-7.4502794395231096</v>
      </c>
      <c r="J393">
        <f>(Table2[[#This Row],[1M Return vs Nifty]]-AVERAGE(Table2[1M Return vs Nifty]))/_xlfn.STDEV.P(Table2[1M Return vs Nifty])</f>
        <v>-0.71156544378068698</v>
      </c>
      <c r="K393">
        <v>-1.4111087143930801</v>
      </c>
      <c r="L393">
        <f>(Table2[[#This Row],[6M Return vs Nifty]]-AVERAGE(Table2[6M Return vs Nifty]))/_xlfn.STDEV.P(Table2[6M Return vs Nifty])</f>
        <v>-0.15778373366284548</v>
      </c>
      <c r="M393">
        <v>-2.7377504882530901</v>
      </c>
      <c r="N393">
        <f>(Table2[[#This Row],[1W Return vs Nifty]]-AVERAGE(Table2[1W Return vs Nifty]))/_xlfn.STDEV.P(Table2[1W Return vs Nifty])</f>
        <v>0.3918455583506722</v>
      </c>
      <c r="O393">
        <v>3854.36</v>
      </c>
      <c r="P393">
        <v>3900.4403049194202</v>
      </c>
      <c r="Q393">
        <v>3608.2015464128899</v>
      </c>
      <c r="R393">
        <v>19.638575251361001</v>
      </c>
      <c r="S393" s="1">
        <f>(Table2[[#This Row],[Close Price]]-Table2[[#This Row],[20D EMA]])/Table2[[#This Row],[20D EMA]]</f>
        <v>-9.3351425398769172E-2</v>
      </c>
      <c r="T393" s="1">
        <f>(Table2[[#This Row],[Close Price]]-Table2[[#This Row],[50D EMA]])/Table2[[#This Row],[50D EMA]]</f>
        <v>-0.1040626886168446</v>
      </c>
      <c r="U393" s="1">
        <f>(Table2[[#This Row],[Close Price]]-Table2[[#This Row],[200D EMA]])/Table2[[#This Row],[200D EMA]]</f>
        <v>-3.1498114767418393E-2</v>
      </c>
      <c r="V393">
        <v>1.08790746282198</v>
      </c>
      <c r="W393">
        <v>3346</v>
      </c>
      <c r="X393">
        <v>3595</v>
      </c>
      <c r="Y393">
        <v>3346</v>
      </c>
      <c r="Z393">
        <v>3825.85</v>
      </c>
      <c r="AA393">
        <v>3346</v>
      </c>
      <c r="AB393">
        <v>4340.95</v>
      </c>
      <c r="AC393" s="1">
        <f>(Table2[[#This Row],[Close Price]]/Table2[[#This Row],[Day Low]])-1</f>
        <v>4.4396294082486687E-2</v>
      </c>
      <c r="AD393" s="1">
        <f>(Table2[[#This Row],[Day High]]/Table2[[#This Row],[Close Price]])-1</f>
        <v>2.8744759697242772E-2</v>
      </c>
      <c r="AE393" s="1">
        <f>(Table2[[#This Row],[Close Price]]/Table2[[#This Row],[Current Week Low]])-1</f>
        <v>4.4396294082486687E-2</v>
      </c>
      <c r="AF393" s="1">
        <f>(Table2[[#This Row],[Current Week High]]/Table2[[#This Row],[Close Price]])-1</f>
        <v>9.4804767423559477E-2</v>
      </c>
      <c r="AG393" s="1">
        <f>(Table2[[#This Row],[Close Price]]/Table2[[#This Row],[Current Month Low]])-1</f>
        <v>4.4396294082486687E-2</v>
      </c>
      <c r="AH393" s="1">
        <f>(Table2[[#This Row],[Current Month High]]/Table2[[#This Row],[Close Price]])-1</f>
        <v>0.24220572033595156</v>
      </c>
      <c r="AI393">
        <v>26.482665865419001</v>
      </c>
      <c r="AJ393">
        <v>31.949478930675099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-0.05</v>
      </c>
      <c r="AM393" t="s">
        <v>3155</v>
      </c>
      <c r="AN393">
        <v>-9.36</v>
      </c>
      <c r="AO393" t="s">
        <v>3155</v>
      </c>
      <c r="AP393">
        <v>9.5518210137328002E-2</v>
      </c>
      <c r="AQ393">
        <f>(Table2[[#This Row],[Sharpe Ratio]]-AVERAGE(Table2[Sharpe Ratio]))/_xlfn.STDEV.P(Table2[Sharpe Ratio])</f>
        <v>0.42205783244244799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545</v>
      </c>
      <c r="AT393">
        <f>_xlfn.RANK.AVG(Table2[[#This Row],[6M Return vs Nifty Z-Score]],Table2[6M Return vs Nifty Z-Score])</f>
        <v>376</v>
      </c>
      <c r="AU393">
        <f>_xlfn.RANK.AVG(Table2[[#This Row],[Sharpe Ratio Z-Score]],Table2[Sharpe Ratio Z-Score])</f>
        <v>235</v>
      </c>
      <c r="AV393">
        <f>(Table2[[#This Row],[Rank 1Y]]+Table2[[#This Row],[Rank 6M]]+Table2[[#This Row],[Rank Sharpe]])/3</f>
        <v>385.33333333333331</v>
      </c>
    </row>
    <row r="394" spans="1:48" x14ac:dyDescent="0.3">
      <c r="A394" t="s">
        <v>811</v>
      </c>
      <c r="B394" t="s">
        <v>812</v>
      </c>
      <c r="C394" t="s">
        <v>3114</v>
      </c>
      <c r="D394" t="s">
        <v>51</v>
      </c>
      <c r="E394">
        <v>18987.317944979899</v>
      </c>
      <c r="F394">
        <v>1814.95</v>
      </c>
      <c r="G394">
        <v>25.5090148451423</v>
      </c>
      <c r="H394">
        <f>(Table2[[#This Row],[1Y Return vs Nifty]]-AVERAGE(Table2[1Y Return vs Nifty]))/_xlfn.STDEV.P(Table2[1Y Return vs Nifty])</f>
        <v>2.1752093251507811E-2</v>
      </c>
      <c r="I394">
        <v>-16.529597330347801</v>
      </c>
      <c r="J394">
        <f>(Table2[[#This Row],[1M Return vs Nifty]]-AVERAGE(Table2[1M Return vs Nifty]))/_xlfn.STDEV.P(Table2[1M Return vs Nifty])</f>
        <v>-1.7560693384195238</v>
      </c>
      <c r="K394">
        <v>2.4597333231584</v>
      </c>
      <c r="L394">
        <f>(Table2[[#This Row],[6M Return vs Nifty]]-AVERAGE(Table2[6M Return vs Nifty]))/_xlfn.STDEV.P(Table2[6M Return vs Nifty])</f>
        <v>-2.1075719556387189E-2</v>
      </c>
      <c r="M394">
        <v>-8.2215229373934093</v>
      </c>
      <c r="N394">
        <f>(Table2[[#This Row],[1W Return vs Nifty]]-AVERAGE(Table2[1W Return vs Nifty]))/_xlfn.STDEV.P(Table2[1W Return vs Nifty])</f>
        <v>-0.70785305650535768</v>
      </c>
      <c r="O394">
        <v>1939.09</v>
      </c>
      <c r="P394">
        <v>1896.7980195054299</v>
      </c>
      <c r="Q394">
        <v>1626.7235441196499</v>
      </c>
      <c r="R394">
        <v>31.0102679996969</v>
      </c>
      <c r="S394" s="1">
        <f>(Table2[[#This Row],[Close Price]]-Table2[[#This Row],[20D EMA]])/Table2[[#This Row],[20D EMA]]</f>
        <v>-6.4019720590586249E-2</v>
      </c>
      <c r="T394" s="1">
        <f>(Table2[[#This Row],[Close Price]]-Table2[[#This Row],[50D EMA]])/Table2[[#This Row],[50D EMA]]</f>
        <v>-4.3150624717950142E-2</v>
      </c>
      <c r="U394" s="1">
        <f>(Table2[[#This Row],[Close Price]]-Table2[[#This Row],[200D EMA]])/Table2[[#This Row],[200D EMA]]</f>
        <v>0.1157089393343812</v>
      </c>
      <c r="V394">
        <v>0.41915390565740102</v>
      </c>
      <c r="W394">
        <v>1803.8</v>
      </c>
      <c r="X394">
        <v>1869.3</v>
      </c>
      <c r="Y394">
        <v>1801.25</v>
      </c>
      <c r="Z394">
        <v>2029.75</v>
      </c>
      <c r="AA394">
        <v>1801.25</v>
      </c>
      <c r="AB394">
        <v>2120.5</v>
      </c>
      <c r="AC394" s="1">
        <f>(Table2[[#This Row],[Close Price]]/Table2[[#This Row],[Day Low]])-1</f>
        <v>6.1813948331301827E-3</v>
      </c>
      <c r="AD394" s="1">
        <f>(Table2[[#This Row],[Day High]]/Table2[[#This Row],[Close Price]])-1</f>
        <v>2.9945728532466465E-2</v>
      </c>
      <c r="AE394" s="1">
        <f>(Table2[[#This Row],[Close Price]]/Table2[[#This Row],[Current Week Low]])-1</f>
        <v>7.6058292852185794E-3</v>
      </c>
      <c r="AF394" s="1">
        <f>(Table2[[#This Row],[Current Week High]]/Table2[[#This Row],[Close Price]])-1</f>
        <v>0.11835036777872676</v>
      </c>
      <c r="AG394" s="1">
        <f>(Table2[[#This Row],[Close Price]]/Table2[[#This Row],[Current Month Low]])-1</f>
        <v>7.6058292852185794E-3</v>
      </c>
      <c r="AH394" s="1">
        <f>(Table2[[#This Row],[Current Month High]]/Table2[[#This Row],[Close Price]])-1</f>
        <v>0.16835174522714125</v>
      </c>
      <c r="AI394">
        <v>46.780903055180502</v>
      </c>
      <c r="AJ394">
        <v>61.250055528408303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0.12</v>
      </c>
      <c r="AM394" t="s">
        <v>3156</v>
      </c>
      <c r="AN394">
        <v>-4.5</v>
      </c>
      <c r="AO394" t="s">
        <v>3155</v>
      </c>
      <c r="AQ394">
        <f>(Table2[[#This Row],[Sharpe Ratio]]-AVERAGE(Table2[Sharpe Ratio]))/_xlfn.STDEV.P(Table2[Sharpe Ratio])</f>
        <v>-0.70397246629187049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-3.1672184875216316</v>
      </c>
      <c r="AS394">
        <f>_xlfn.RANK.AVG(Table2[[#This Row],[1Y Return vs Nifty Z-Score]],Table2[1Y Return vs Nifty Z-Score])</f>
        <v>287</v>
      </c>
      <c r="AT394">
        <f>_xlfn.RANK.AVG(Table2[[#This Row],[6M Return vs Nifty Z-Score]],Table2[6M Return vs Nifty Z-Score])</f>
        <v>339</v>
      </c>
      <c r="AU394">
        <f>_xlfn.RANK.AVG(Table2[[#This Row],[Sharpe Ratio Z-Score]],Table2[Sharpe Ratio Z-Score])</f>
        <v>532.5</v>
      </c>
      <c r="AV394">
        <f>(Table2[[#This Row],[Rank 1Y]]+Table2[[#This Row],[Rank 6M]]+Table2[[#This Row],[Rank Sharpe]])/3</f>
        <v>386.16666666666669</v>
      </c>
    </row>
    <row r="395" spans="1:48" x14ac:dyDescent="0.3">
      <c r="A395" t="s">
        <v>602</v>
      </c>
      <c r="B395" t="s">
        <v>603</v>
      </c>
      <c r="C395" t="s">
        <v>3113</v>
      </c>
      <c r="D395" t="s">
        <v>48</v>
      </c>
      <c r="E395">
        <v>31740.984</v>
      </c>
      <c r="F395">
        <v>52.56</v>
      </c>
      <c r="G395">
        <v>34.933235678851297</v>
      </c>
      <c r="H395">
        <f>(Table2[[#This Row],[1Y Return vs Nifty]]-AVERAGE(Table2[1Y Return vs Nifty]))/_xlfn.STDEV.P(Table2[1Y Return vs Nifty])</f>
        <v>0.18285392841702569</v>
      </c>
      <c r="I395">
        <v>-10.0841859571829</v>
      </c>
      <c r="J395">
        <f>(Table2[[#This Row],[1M Return vs Nifty]]-AVERAGE(Table2[1M Return vs Nifty]))/_xlfn.STDEV.P(Table2[1M Return vs Nifty])</f>
        <v>-1.0145756091798388</v>
      </c>
      <c r="K395">
        <v>-31.162744186115201</v>
      </c>
      <c r="L395">
        <f>(Table2[[#This Row],[6M Return vs Nifty]]-AVERAGE(Table2[6M Return vs Nifty]))/_xlfn.STDEV.P(Table2[6M Return vs Nifty])</f>
        <v>-1.208533664117557</v>
      </c>
      <c r="M395">
        <v>-10.386928443024299</v>
      </c>
      <c r="N395">
        <f>(Table2[[#This Row],[1W Return vs Nifty]]-AVERAGE(Table2[1W Return vs Nifty]))/_xlfn.STDEV.P(Table2[1W Return vs Nifty])</f>
        <v>-1.1420967194635503</v>
      </c>
      <c r="O395">
        <v>57.63</v>
      </c>
      <c r="P395">
        <v>60.304937592806098</v>
      </c>
      <c r="Q395">
        <v>58.887476313395901</v>
      </c>
      <c r="R395">
        <v>23.387929774229001</v>
      </c>
      <c r="S395" s="1">
        <f>(Table2[[#This Row],[Close Price]]-Table2[[#This Row],[20D EMA]])/Table2[[#This Row],[20D EMA]]</f>
        <v>-8.7975013014055178E-2</v>
      </c>
      <c r="T395" s="1">
        <f>(Table2[[#This Row],[Close Price]]-Table2[[#This Row],[50D EMA]])/Table2[[#This Row],[50D EMA]]</f>
        <v>-0.12842957644864567</v>
      </c>
      <c r="U395" s="1">
        <f>(Table2[[#This Row],[Close Price]]-Table2[[#This Row],[200D EMA]])/Table2[[#This Row],[200D EMA]]</f>
        <v>-0.10745028840633988</v>
      </c>
      <c r="V395">
        <v>0.59784952982953399</v>
      </c>
      <c r="W395">
        <v>52.2</v>
      </c>
      <c r="X395">
        <v>53.63</v>
      </c>
      <c r="Y395">
        <v>51.36</v>
      </c>
      <c r="Z395">
        <v>57.75</v>
      </c>
      <c r="AA395">
        <v>51.36</v>
      </c>
      <c r="AB395">
        <v>61.82</v>
      </c>
      <c r="AC395" s="1">
        <f>(Table2[[#This Row],[Close Price]]/Table2[[#This Row],[Day Low]])-1</f>
        <v>6.8965517241379448E-3</v>
      </c>
      <c r="AD395" s="1">
        <f>(Table2[[#This Row],[Day High]]/Table2[[#This Row],[Close Price]])-1</f>
        <v>2.0357686453576829E-2</v>
      </c>
      <c r="AE395" s="1">
        <f>(Table2[[#This Row],[Close Price]]/Table2[[#This Row],[Current Week Low]])-1</f>
        <v>2.3364485981308469E-2</v>
      </c>
      <c r="AF395" s="1">
        <f>(Table2[[#This Row],[Current Week High]]/Table2[[#This Row],[Close Price]])-1</f>
        <v>9.8744292237442854E-2</v>
      </c>
      <c r="AG395" s="1">
        <f>(Table2[[#This Row],[Close Price]]/Table2[[#This Row],[Current Month Low]])-1</f>
        <v>2.3364485981308469E-2</v>
      </c>
      <c r="AH395" s="1">
        <f>(Table2[[#This Row],[Current Month High]]/Table2[[#This Row],[Close Price]])-1</f>
        <v>0.17617960426179602</v>
      </c>
      <c r="AI395">
        <v>48.687214611872101</v>
      </c>
      <c r="AJ395">
        <v>69.275362318840493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-0.11</v>
      </c>
      <c r="AM395" t="s">
        <v>3155</v>
      </c>
      <c r="AN395">
        <v>-10.78</v>
      </c>
      <c r="AO395" t="s">
        <v>3155</v>
      </c>
      <c r="AP395">
        <v>9.2743963873994001E-2</v>
      </c>
      <c r="AQ395">
        <f>(Table2[[#This Row],[Sharpe Ratio]]-AVERAGE(Table2[Sharpe Ratio]))/_xlfn.STDEV.P(Table2[Sharpe Ratio])</f>
        <v>0.38935322727686444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237</v>
      </c>
      <c r="AT395">
        <f>_xlfn.RANK.AVG(Table2[[#This Row],[6M Return vs Nifty Z-Score]],Table2[6M Return vs Nifty Z-Score])</f>
        <v>681</v>
      </c>
      <c r="AU395">
        <f>_xlfn.RANK.AVG(Table2[[#This Row],[Sharpe Ratio Z-Score]],Table2[Sharpe Ratio Z-Score])</f>
        <v>243</v>
      </c>
      <c r="AV395">
        <f>(Table2[[#This Row],[Rank 1Y]]+Table2[[#This Row],[Rank 6M]]+Table2[[#This Row],[Rank Sharpe]])/3</f>
        <v>387</v>
      </c>
    </row>
    <row r="396" spans="1:48" x14ac:dyDescent="0.3">
      <c r="A396" t="s">
        <v>666</v>
      </c>
      <c r="B396" t="s">
        <v>667</v>
      </c>
      <c r="C396" t="s">
        <v>3121</v>
      </c>
      <c r="D396" t="s">
        <v>280</v>
      </c>
      <c r="E396">
        <v>27109.10124656</v>
      </c>
      <c r="F396">
        <v>1424.2</v>
      </c>
      <c r="G396">
        <v>4.1251256378673</v>
      </c>
      <c r="H396">
        <f>(Table2[[#This Row],[1Y Return vs Nifty]]-AVERAGE(Table2[1Y Return vs Nifty]))/_xlfn.STDEV.P(Table2[1Y Return vs Nifty])</f>
        <v>-0.34379364841298432</v>
      </c>
      <c r="I396">
        <v>-0.622792709441646</v>
      </c>
      <c r="J396">
        <f>(Table2[[#This Row],[1M Return vs Nifty]]-AVERAGE(Table2[1M Return vs Nifty]))/_xlfn.STDEV.P(Table2[1M Return vs Nifty])</f>
        <v>7.3883040997205635E-2</v>
      </c>
      <c r="K396">
        <v>-2.71781754062998</v>
      </c>
      <c r="L396">
        <f>(Table2[[#This Row],[6M Return vs Nifty]]-AVERAGE(Table2[6M Return vs Nifty]))/_xlfn.STDEV.P(Table2[6M Return vs Nifty])</f>
        <v>-0.20393327087393398</v>
      </c>
      <c r="M396">
        <v>-5.0631964038717499</v>
      </c>
      <c r="N396">
        <f>(Table2[[#This Row],[1W Return vs Nifty]]-AVERAGE(Table2[1W Return vs Nifty]))/_xlfn.STDEV.P(Table2[1W Return vs Nifty])</f>
        <v>-7.4492109020874914E-2</v>
      </c>
      <c r="O396">
        <v>1463.24</v>
      </c>
      <c r="P396">
        <v>1502.2725578202901</v>
      </c>
      <c r="Q396">
        <v>1442.9769176628399</v>
      </c>
      <c r="R396">
        <v>38.668918471988398</v>
      </c>
      <c r="S396" s="1">
        <f>(Table2[[#This Row],[Close Price]]-Table2[[#This Row],[20D EMA]])/Table2[[#This Row],[20D EMA]]</f>
        <v>-2.6680517208386843E-2</v>
      </c>
      <c r="T396" s="1">
        <f>(Table2[[#This Row],[Close Price]]-Table2[[#This Row],[50D EMA]])/Table2[[#This Row],[50D EMA]]</f>
        <v>-5.1969635878571056E-2</v>
      </c>
      <c r="U396" s="1">
        <f>(Table2[[#This Row],[Close Price]]-Table2[[#This Row],[200D EMA]])/Table2[[#This Row],[200D EMA]]</f>
        <v>-1.3012625103700525E-2</v>
      </c>
      <c r="V396">
        <v>0.77210314282377901</v>
      </c>
      <c r="W396">
        <v>1383.2</v>
      </c>
      <c r="X396">
        <v>1444</v>
      </c>
      <c r="Y396">
        <v>1383.2</v>
      </c>
      <c r="Z396">
        <v>1492.85</v>
      </c>
      <c r="AA396">
        <v>1383.2</v>
      </c>
      <c r="AB396">
        <v>1536.75</v>
      </c>
      <c r="AC396" s="1">
        <f>(Table2[[#This Row],[Close Price]]/Table2[[#This Row],[Day Low]])-1</f>
        <v>2.9641411220358682E-2</v>
      </c>
      <c r="AD396" s="1">
        <f>(Table2[[#This Row],[Day High]]/Table2[[#This Row],[Close Price]])-1</f>
        <v>1.3902541777840227E-2</v>
      </c>
      <c r="AE396" s="1">
        <f>(Table2[[#This Row],[Close Price]]/Table2[[#This Row],[Current Week Low]])-1</f>
        <v>2.9641411220358682E-2</v>
      </c>
      <c r="AF396" s="1">
        <f>(Table2[[#This Row],[Current Week High]]/Table2[[#This Row],[Close Price]])-1</f>
        <v>4.8202499648925645E-2</v>
      </c>
      <c r="AG396" s="1">
        <f>(Table2[[#This Row],[Close Price]]/Table2[[#This Row],[Current Month Low]])-1</f>
        <v>2.9641411220358682E-2</v>
      </c>
      <c r="AH396" s="1">
        <f>(Table2[[#This Row],[Current Month High]]/Table2[[#This Row],[Close Price]])-1</f>
        <v>7.9026822075551229E-2</v>
      </c>
      <c r="AI396">
        <v>29.276084819547801</v>
      </c>
      <c r="AJ396">
        <v>38.865054602184102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-0.11</v>
      </c>
      <c r="AM396" t="s">
        <v>3155</v>
      </c>
      <c r="AN396">
        <v>0.02</v>
      </c>
      <c r="AO396" t="s">
        <v>3156</v>
      </c>
      <c r="AP396">
        <v>5.3827264392051002E-2</v>
      </c>
      <c r="AQ396">
        <f>(Table2[[#This Row],[Sharpe Ratio]]-AVERAGE(Table2[Sharpe Ratio]))/_xlfn.STDEV.P(Table2[Sharpe Ratio])</f>
        <v>-6.9421939054281165E-2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416</v>
      </c>
      <c r="AT396">
        <f>_xlfn.RANK.AVG(Table2[[#This Row],[6M Return vs Nifty Z-Score]],Table2[6M Return vs Nifty Z-Score])</f>
        <v>392</v>
      </c>
      <c r="AU396">
        <f>_xlfn.RANK.AVG(Table2[[#This Row],[Sharpe Ratio Z-Score]],Table2[Sharpe Ratio Z-Score])</f>
        <v>353</v>
      </c>
      <c r="AV396">
        <f>(Table2[[#This Row],[Rank 1Y]]+Table2[[#This Row],[Rank 6M]]+Table2[[#This Row],[Rank Sharpe]])/3</f>
        <v>387</v>
      </c>
    </row>
    <row r="397" spans="1:48" x14ac:dyDescent="0.3">
      <c r="A397" t="s">
        <v>1764</v>
      </c>
      <c r="B397" t="s">
        <v>1765</v>
      </c>
      <c r="C397" t="s">
        <v>3112</v>
      </c>
      <c r="D397" t="s">
        <v>1766</v>
      </c>
      <c r="E397">
        <v>4330.9954472400004</v>
      </c>
      <c r="F397">
        <v>846.9</v>
      </c>
      <c r="G397">
        <v>6.2743893461369602</v>
      </c>
      <c r="H397">
        <f>(Table2[[#This Row],[1Y Return vs Nifty]]-AVERAGE(Table2[1Y Return vs Nifty]))/_xlfn.STDEV.P(Table2[1Y Return vs Nifty])</f>
        <v>-0.3070531757769438</v>
      </c>
      <c r="I397">
        <v>-14.0089897279939</v>
      </c>
      <c r="J397">
        <f>(Table2[[#This Row],[1M Return vs Nifty]]-AVERAGE(Table2[1M Return vs Nifty]))/_xlfn.STDEV.P(Table2[1M Return vs Nifty])</f>
        <v>-1.4660933193866921</v>
      </c>
      <c r="K397">
        <v>-1.3372149019056101</v>
      </c>
      <c r="L397">
        <f>(Table2[[#This Row],[6M Return vs Nifty]]-AVERAGE(Table2[6M Return vs Nifty]))/_xlfn.STDEV.P(Table2[6M Return vs Nifty])</f>
        <v>-0.15517399752225447</v>
      </c>
      <c r="M397">
        <v>-5.8089018397461203</v>
      </c>
      <c r="N397">
        <f>(Table2[[#This Row],[1W Return vs Nifty]]-AVERAGE(Table2[1W Return vs Nifty]))/_xlfn.STDEV.P(Table2[1W Return vs Nifty])</f>
        <v>-0.22403355015966889</v>
      </c>
      <c r="O397">
        <v>925.52</v>
      </c>
      <c r="P397">
        <v>979.76352707630804</v>
      </c>
      <c r="Q397">
        <v>886.78680787764904</v>
      </c>
      <c r="R397">
        <v>24.741847879539598</v>
      </c>
      <c r="S397" s="1">
        <f>(Table2[[#This Row],[Close Price]]-Table2[[#This Row],[20D EMA]])/Table2[[#This Row],[20D EMA]]</f>
        <v>-8.4946840694960682E-2</v>
      </c>
      <c r="T397" s="1">
        <f>(Table2[[#This Row],[Close Price]]-Table2[[#This Row],[50D EMA]])/Table2[[#This Row],[50D EMA]]</f>
        <v>-0.13560774962993707</v>
      </c>
      <c r="U397" s="1">
        <f>(Table2[[#This Row],[Close Price]]-Table2[[#This Row],[200D EMA]])/Table2[[#This Row],[200D EMA]]</f>
        <v>-4.497902711601038E-2</v>
      </c>
      <c r="V397">
        <v>0.38701383213124801</v>
      </c>
      <c r="W397">
        <v>842.65</v>
      </c>
      <c r="X397">
        <v>866.1</v>
      </c>
      <c r="Y397">
        <v>833.7</v>
      </c>
      <c r="Z397">
        <v>910.25</v>
      </c>
      <c r="AA397">
        <v>833.7</v>
      </c>
      <c r="AB397">
        <v>992</v>
      </c>
      <c r="AC397" s="1">
        <f>(Table2[[#This Row],[Close Price]]/Table2[[#This Row],[Day Low]])-1</f>
        <v>5.0436124132202664E-3</v>
      </c>
      <c r="AD397" s="1">
        <f>(Table2[[#This Row],[Day High]]/Table2[[#This Row],[Close Price]])-1</f>
        <v>2.2670917463691209E-2</v>
      </c>
      <c r="AE397" s="1">
        <f>(Table2[[#This Row],[Close Price]]/Table2[[#This Row],[Current Week Low]])-1</f>
        <v>1.5833033465275204E-2</v>
      </c>
      <c r="AF397" s="1">
        <f>(Table2[[#This Row],[Current Week High]]/Table2[[#This Row],[Close Price]])-1</f>
        <v>7.4802219860668373E-2</v>
      </c>
      <c r="AG397" s="1">
        <f>(Table2[[#This Row],[Close Price]]/Table2[[#This Row],[Current Month Low]])-1</f>
        <v>1.5833033465275204E-2</v>
      </c>
      <c r="AH397" s="1">
        <f>(Table2[[#This Row],[Current Month High]]/Table2[[#This Row],[Close Price]])-1</f>
        <v>0.17133073562404055</v>
      </c>
      <c r="AI397">
        <v>41.811311843192797</v>
      </c>
      <c r="AJ397">
        <v>45.715760495526403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-0.15</v>
      </c>
      <c r="AM397" t="s">
        <v>3155</v>
      </c>
      <c r="AN397">
        <v>-5.27</v>
      </c>
      <c r="AO397" t="s">
        <v>3155</v>
      </c>
      <c r="AP397">
        <v>4.6461364797802003E-2</v>
      </c>
      <c r="AQ397">
        <f>(Table2[[#This Row],[Sharpe Ratio]]-AVERAGE(Table2[Sharpe Ratio]))/_xlfn.STDEV.P(Table2[Sharpe Ratio])</f>
        <v>-0.15625591666582203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408</v>
      </c>
      <c r="AT397">
        <f>_xlfn.RANK.AVG(Table2[[#This Row],[6M Return vs Nifty Z-Score]],Table2[6M Return vs Nifty Z-Score])</f>
        <v>374</v>
      </c>
      <c r="AU397">
        <f>_xlfn.RANK.AVG(Table2[[#This Row],[Sharpe Ratio Z-Score]],Table2[Sharpe Ratio Z-Score])</f>
        <v>380</v>
      </c>
      <c r="AV397">
        <f>(Table2[[#This Row],[Rank 1Y]]+Table2[[#This Row],[Rank 6M]]+Table2[[#This Row],[Rank Sharpe]])/3</f>
        <v>387.33333333333331</v>
      </c>
    </row>
    <row r="398" spans="1:48" x14ac:dyDescent="0.3">
      <c r="A398" t="s">
        <v>1936</v>
      </c>
      <c r="B398" t="s">
        <v>1937</v>
      </c>
      <c r="C398" t="s">
        <v>3117</v>
      </c>
      <c r="D398" t="s">
        <v>117</v>
      </c>
      <c r="E398">
        <v>3527.2496797499998</v>
      </c>
      <c r="F398">
        <v>653.75</v>
      </c>
      <c r="G398">
        <v>37.696742336016897</v>
      </c>
      <c r="H398">
        <f>(Table2[[#This Row],[1Y Return vs Nifty]]-AVERAGE(Table2[1Y Return vs Nifty]))/_xlfn.STDEV.P(Table2[1Y Return vs Nifty])</f>
        <v>0.23009454404108554</v>
      </c>
      <c r="I398">
        <v>4.7193134756421102</v>
      </c>
      <c r="J398">
        <f>(Table2[[#This Row],[1M Return vs Nifty]]-AVERAGE(Table2[1M Return vs Nifty]))/_xlfn.STDEV.P(Table2[1M Return vs Nifty])</f>
        <v>0.68845021256116701</v>
      </c>
      <c r="K398">
        <v>-16.797836270194502</v>
      </c>
      <c r="L398">
        <f>(Table2[[#This Row],[6M Return vs Nifty]]-AVERAGE(Table2[6M Return vs Nifty]))/_xlfn.STDEV.P(Table2[6M Return vs Nifty])</f>
        <v>-0.70120269711951588</v>
      </c>
      <c r="M398">
        <v>-6.0127617939764502</v>
      </c>
      <c r="N398">
        <f>(Table2[[#This Row],[1W Return vs Nifty]]-AVERAGE(Table2[1W Return vs Nifty]))/_xlfn.STDEV.P(Table2[1W Return vs Nifty])</f>
        <v>-0.26491498923667733</v>
      </c>
      <c r="O398">
        <v>682.45</v>
      </c>
      <c r="P398">
        <v>683.69997989583703</v>
      </c>
      <c r="Q398">
        <v>646.42627404647806</v>
      </c>
      <c r="R398">
        <v>34.072545831089897</v>
      </c>
      <c r="S398" s="1">
        <f>(Table2[[#This Row],[Close Price]]-Table2[[#This Row],[20D EMA]])/Table2[[#This Row],[20D EMA]]</f>
        <v>-4.2054362956993253E-2</v>
      </c>
      <c r="T398" s="1">
        <f>(Table2[[#This Row],[Close Price]]-Table2[[#This Row],[50D EMA]])/Table2[[#This Row],[50D EMA]]</f>
        <v>-4.3805734644602398E-2</v>
      </c>
      <c r="U398" s="1">
        <f>(Table2[[#This Row],[Close Price]]-Table2[[#This Row],[200D EMA]])/Table2[[#This Row],[200D EMA]]</f>
        <v>1.1329561076899185E-2</v>
      </c>
      <c r="V398">
        <v>1.0057800101705201</v>
      </c>
      <c r="W398">
        <v>646.1</v>
      </c>
      <c r="X398">
        <v>665.3</v>
      </c>
      <c r="Y398">
        <v>636.54999999999995</v>
      </c>
      <c r="Z398">
        <v>693.35</v>
      </c>
      <c r="AA398">
        <v>636.54999999999995</v>
      </c>
      <c r="AB398">
        <v>732.4</v>
      </c>
      <c r="AC398" s="1">
        <f>(Table2[[#This Row],[Close Price]]/Table2[[#This Row],[Day Low]])-1</f>
        <v>1.1840272403652596E-2</v>
      </c>
      <c r="AD398" s="1">
        <f>(Table2[[#This Row],[Day High]]/Table2[[#This Row],[Close Price]])-1</f>
        <v>1.766730401529637E-2</v>
      </c>
      <c r="AE398" s="1">
        <f>(Table2[[#This Row],[Close Price]]/Table2[[#This Row],[Current Week Low]])-1</f>
        <v>2.7020658235802353E-2</v>
      </c>
      <c r="AF398" s="1">
        <f>(Table2[[#This Row],[Current Week High]]/Table2[[#This Row],[Close Price]])-1</f>
        <v>6.0573613766730539E-2</v>
      </c>
      <c r="AG398" s="1">
        <f>(Table2[[#This Row],[Close Price]]/Table2[[#This Row],[Current Month Low]])-1</f>
        <v>2.7020658235802353E-2</v>
      </c>
      <c r="AH398" s="1">
        <f>(Table2[[#This Row],[Current Month High]]/Table2[[#This Row],[Close Price]])-1</f>
        <v>0.1203059273422562</v>
      </c>
      <c r="AI398">
        <v>34.608030592734202</v>
      </c>
      <c r="AJ398">
        <v>68.818592640413101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-0.05</v>
      </c>
      <c r="AM398" t="s">
        <v>3155</v>
      </c>
      <c r="AN398">
        <v>-5.56</v>
      </c>
      <c r="AO398" t="s">
        <v>3155</v>
      </c>
      <c r="AP398">
        <v>4.9750500315389003E-2</v>
      </c>
      <c r="AQ398">
        <f>(Table2[[#This Row],[Sharpe Ratio]]-AVERAGE(Table2[Sharpe Ratio]))/_xlfn.STDEV.P(Table2[Sharpe Ratio])</f>
        <v>-0.11748146471449958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231</v>
      </c>
      <c r="AT398">
        <f>_xlfn.RANK.AVG(Table2[[#This Row],[6M Return vs Nifty Z-Score]],Table2[6M Return vs Nifty Z-Score])</f>
        <v>561</v>
      </c>
      <c r="AU398">
        <f>_xlfn.RANK.AVG(Table2[[#This Row],[Sharpe Ratio Z-Score]],Table2[Sharpe Ratio Z-Score])</f>
        <v>370</v>
      </c>
      <c r="AV398">
        <f>(Table2[[#This Row],[Rank 1Y]]+Table2[[#This Row],[Rank 6M]]+Table2[[#This Row],[Rank Sharpe]])/3</f>
        <v>387.33333333333331</v>
      </c>
    </row>
    <row r="399" spans="1:48" x14ac:dyDescent="0.3">
      <c r="A399" t="s">
        <v>1522</v>
      </c>
      <c r="B399" t="s">
        <v>1523</v>
      </c>
      <c r="C399" t="s">
        <v>3120</v>
      </c>
      <c r="D399" t="s">
        <v>135</v>
      </c>
      <c r="E399">
        <v>6387.8999735999996</v>
      </c>
      <c r="F399">
        <v>906.6</v>
      </c>
      <c r="G399">
        <v>15.0816383969642</v>
      </c>
      <c r="H399">
        <f>(Table2[[#This Row],[1Y Return vs Nifty]]-AVERAGE(Table2[1Y Return vs Nifty]))/_xlfn.STDEV.P(Table2[1Y Return vs Nifty])</f>
        <v>-0.15649813150495748</v>
      </c>
      <c r="I399">
        <v>-0.941157750550637</v>
      </c>
      <c r="J399">
        <f>(Table2[[#This Row],[1M Return vs Nifty]]-AVERAGE(Table2[1M Return vs Nifty]))/_xlfn.STDEV.P(Table2[1M Return vs Nifty])</f>
        <v>3.7257654668212389E-2</v>
      </c>
      <c r="K399">
        <v>-1.89025936320051</v>
      </c>
      <c r="L399">
        <f>(Table2[[#This Row],[6M Return vs Nifty]]-AVERAGE(Table2[6M Return vs Nifty]))/_xlfn.STDEV.P(Table2[6M Return vs Nifty])</f>
        <v>-0.17470608105414318</v>
      </c>
      <c r="M399">
        <v>-6.9274600477330797</v>
      </c>
      <c r="N399">
        <f>(Table2[[#This Row],[1W Return vs Nifty]]-AVERAGE(Table2[1W Return vs Nifty]))/_xlfn.STDEV.P(Table2[1W Return vs Nifty])</f>
        <v>-0.44834572273202628</v>
      </c>
      <c r="O399">
        <v>938.96</v>
      </c>
      <c r="P399">
        <v>938.98604048835705</v>
      </c>
      <c r="Q399">
        <v>883.66845160227001</v>
      </c>
      <c r="R399">
        <v>36.6252032433922</v>
      </c>
      <c r="S399" s="1">
        <f>(Table2[[#This Row],[Close Price]]-Table2[[#This Row],[20D EMA]])/Table2[[#This Row],[20D EMA]]</f>
        <v>-3.4463661923830637E-2</v>
      </c>
      <c r="T399" s="1">
        <f>(Table2[[#This Row],[Close Price]]-Table2[[#This Row],[50D EMA]])/Table2[[#This Row],[50D EMA]]</f>
        <v>-3.449043871995517E-2</v>
      </c>
      <c r="U399" s="1">
        <f>(Table2[[#This Row],[Close Price]]-Table2[[#This Row],[200D EMA]])/Table2[[#This Row],[200D EMA]]</f>
        <v>2.595039842844957E-2</v>
      </c>
      <c r="V399">
        <v>1.0784972758523499</v>
      </c>
      <c r="W399">
        <v>893.35</v>
      </c>
      <c r="X399">
        <v>916.4</v>
      </c>
      <c r="Y399">
        <v>887.65</v>
      </c>
      <c r="Z399">
        <v>965</v>
      </c>
      <c r="AA399">
        <v>887.65</v>
      </c>
      <c r="AB399">
        <v>1058.75</v>
      </c>
      <c r="AC399" s="1">
        <f>(Table2[[#This Row],[Close Price]]/Table2[[#This Row],[Day Low]])-1</f>
        <v>1.4831812839312786E-2</v>
      </c>
      <c r="AD399" s="1">
        <f>(Table2[[#This Row],[Day High]]/Table2[[#This Row],[Close Price]])-1</f>
        <v>1.0809618354290729E-2</v>
      </c>
      <c r="AE399" s="1">
        <f>(Table2[[#This Row],[Close Price]]/Table2[[#This Row],[Current Week Low]])-1</f>
        <v>2.1348504478116537E-2</v>
      </c>
      <c r="AF399" s="1">
        <f>(Table2[[#This Row],[Current Week High]]/Table2[[#This Row],[Close Price]])-1</f>
        <v>6.4416501213324429E-2</v>
      </c>
      <c r="AG399" s="1">
        <f>(Table2[[#This Row],[Close Price]]/Table2[[#This Row],[Current Month Low]])-1</f>
        <v>2.1348504478116537E-2</v>
      </c>
      <c r="AH399" s="1">
        <f>(Table2[[#This Row],[Current Month High]]/Table2[[#This Row],[Close Price]])-1</f>
        <v>0.16782484006176923</v>
      </c>
      <c r="AI399">
        <v>16.782484006176901</v>
      </c>
      <c r="AJ399">
        <v>47.163379595812003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7.0000000000000007E-2</v>
      </c>
      <c r="AM399" t="s">
        <v>3156</v>
      </c>
      <c r="AN399">
        <v>-0.95</v>
      </c>
      <c r="AO399" t="s">
        <v>3155</v>
      </c>
      <c r="AP399">
        <v>3.3210280635945E-2</v>
      </c>
      <c r="AQ399">
        <f>(Table2[[#This Row],[Sharpe Ratio]]-AVERAGE(Table2[Sharpe Ratio]))/_xlfn.STDEV.P(Table2[Sharpe Ratio])</f>
        <v>-0.3124682476535689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362</v>
      </c>
      <c r="AT399">
        <f>_xlfn.RANK.AVG(Table2[[#This Row],[6M Return vs Nifty Z-Score]],Table2[6M Return vs Nifty Z-Score])</f>
        <v>384</v>
      </c>
      <c r="AU399">
        <f>_xlfn.RANK.AVG(Table2[[#This Row],[Sharpe Ratio Z-Score]],Table2[Sharpe Ratio Z-Score])</f>
        <v>418</v>
      </c>
      <c r="AV399">
        <f>(Table2[[#This Row],[Rank 1Y]]+Table2[[#This Row],[Rank 6M]]+Table2[[#This Row],[Rank Sharpe]])/3</f>
        <v>388</v>
      </c>
    </row>
    <row r="400" spans="1:48" x14ac:dyDescent="0.3">
      <c r="A400" t="s">
        <v>695</v>
      </c>
      <c r="B400" t="s">
        <v>696</v>
      </c>
      <c r="C400" t="s">
        <v>3114</v>
      </c>
      <c r="D400" t="s">
        <v>249</v>
      </c>
      <c r="E400">
        <v>25091.969115075</v>
      </c>
      <c r="F400">
        <v>1235.45</v>
      </c>
      <c r="G400">
        <v>-4.1287360138666198</v>
      </c>
      <c r="H400">
        <f>(Table2[[#This Row],[1Y Return vs Nifty]]-AVERAGE(Table2[1Y Return vs Nifty]))/_xlfn.STDEV.P(Table2[1Y Return vs Nifty])</f>
        <v>-0.48488884161351387</v>
      </c>
      <c r="I400">
        <v>5.77090533975257</v>
      </c>
      <c r="J400">
        <f>(Table2[[#This Row],[1M Return vs Nifty]]-AVERAGE(Table2[1M Return vs Nifty]))/_xlfn.STDEV.P(Table2[1M Return vs Nifty])</f>
        <v>0.80942756029164953</v>
      </c>
      <c r="K400">
        <v>-11.0645482028104</v>
      </c>
      <c r="L400">
        <f>(Table2[[#This Row],[6M Return vs Nifty]]-AVERAGE(Table2[6M Return vs Nifty]))/_xlfn.STDEV.P(Table2[6M Return vs Nifty])</f>
        <v>-0.49871796165660282</v>
      </c>
      <c r="M400">
        <v>-2.7073832576362</v>
      </c>
      <c r="N400">
        <f>(Table2[[#This Row],[1W Return vs Nifty]]-AVERAGE(Table2[1W Return vs Nifty]))/_xlfn.STDEV.P(Table2[1W Return vs Nifty])</f>
        <v>0.3979353080177363</v>
      </c>
      <c r="O400">
        <v>1253.98</v>
      </c>
      <c r="P400">
        <v>1254.84691284109</v>
      </c>
      <c r="Q400">
        <v>1223.6358575474201</v>
      </c>
      <c r="R400">
        <v>38.0320520930985</v>
      </c>
      <c r="S400" s="1">
        <f>(Table2[[#This Row],[Close Price]]-Table2[[#This Row],[20D EMA]])/Table2[[#This Row],[20D EMA]]</f>
        <v>-1.4776950190593129E-2</v>
      </c>
      <c r="T400" s="1">
        <f>(Table2[[#This Row],[Close Price]]-Table2[[#This Row],[50D EMA]])/Table2[[#This Row],[50D EMA]]</f>
        <v>-1.5457592988114806E-2</v>
      </c>
      <c r="U400" s="1">
        <f>(Table2[[#This Row],[Close Price]]-Table2[[#This Row],[200D EMA]])/Table2[[#This Row],[200D EMA]]</f>
        <v>9.6549495339728827E-3</v>
      </c>
      <c r="V400">
        <v>0.674682848112931</v>
      </c>
      <c r="W400">
        <v>1232.3</v>
      </c>
      <c r="X400">
        <v>1253.3499999999999</v>
      </c>
      <c r="Y400">
        <v>1221.95</v>
      </c>
      <c r="Z400">
        <v>1289.8499999999999</v>
      </c>
      <c r="AA400">
        <v>1189.3</v>
      </c>
      <c r="AB400">
        <v>1297.5</v>
      </c>
      <c r="AC400" s="1">
        <f>(Table2[[#This Row],[Close Price]]/Table2[[#This Row],[Day Low]])-1</f>
        <v>2.5561957315589634E-3</v>
      </c>
      <c r="AD400" s="1">
        <f>(Table2[[#This Row],[Day High]]/Table2[[#This Row],[Close Price]])-1</f>
        <v>1.4488647861103043E-2</v>
      </c>
      <c r="AE400" s="1">
        <f>(Table2[[#This Row],[Close Price]]/Table2[[#This Row],[Current Week Low]])-1</f>
        <v>1.1047915217480275E-2</v>
      </c>
      <c r="AF400" s="1">
        <f>(Table2[[#This Row],[Current Week High]]/Table2[[#This Row],[Close Price]])-1</f>
        <v>4.4032538751062278E-2</v>
      </c>
      <c r="AG400" s="1">
        <f>(Table2[[#This Row],[Close Price]]/Table2[[#This Row],[Current Month Low]])-1</f>
        <v>3.8804338686622364E-2</v>
      </c>
      <c r="AH400" s="1">
        <f>(Table2[[#This Row],[Current Month High]]/Table2[[#This Row],[Close Price]])-1</f>
        <v>5.0224614512930366E-2</v>
      </c>
      <c r="AI400">
        <v>16.953336840827198</v>
      </c>
      <c r="AJ400">
        <v>26.0727588142252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-0.03</v>
      </c>
      <c r="AM400" t="s">
        <v>3155</v>
      </c>
      <c r="AN400">
        <v>0.59</v>
      </c>
      <c r="AO400" t="s">
        <v>3156</v>
      </c>
      <c r="AP400">
        <v>0.107732706445337</v>
      </c>
      <c r="AQ400">
        <f>(Table2[[#This Row],[Sharpe Ratio]]-AVERAGE(Table2[Sharpe Ratio]))/_xlfn.STDEV.P(Table2[Sharpe Ratio])</f>
        <v>0.56605019690177383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477</v>
      </c>
      <c r="AT400">
        <f>_xlfn.RANK.AVG(Table2[[#This Row],[6M Return vs Nifty Z-Score]],Table2[6M Return vs Nifty Z-Score])</f>
        <v>492</v>
      </c>
      <c r="AU400">
        <f>_xlfn.RANK.AVG(Table2[[#This Row],[Sharpe Ratio Z-Score]],Table2[Sharpe Ratio Z-Score])</f>
        <v>199</v>
      </c>
      <c r="AV400">
        <f>(Table2[[#This Row],[Rank 1Y]]+Table2[[#This Row],[Rank 6M]]+Table2[[#This Row],[Rank Sharpe]])/3</f>
        <v>389.33333333333331</v>
      </c>
    </row>
    <row r="401" spans="1:48" x14ac:dyDescent="0.3">
      <c r="A401" t="s">
        <v>681</v>
      </c>
      <c r="B401" t="s">
        <v>682</v>
      </c>
      <c r="C401" t="s">
        <v>3110</v>
      </c>
      <c r="D401" t="s">
        <v>54</v>
      </c>
      <c r="E401">
        <v>25896.754267299999</v>
      </c>
      <c r="F401">
        <v>885.4</v>
      </c>
      <c r="G401">
        <v>-4.0540423415550002</v>
      </c>
      <c r="H401">
        <f>(Table2[[#This Row],[1Y Return vs Nifty]]-AVERAGE(Table2[1Y Return vs Nifty]))/_xlfn.STDEV.P(Table2[1Y Return vs Nifty])</f>
        <v>-0.48361199465746502</v>
      </c>
      <c r="I401">
        <v>14.411926166060301</v>
      </c>
      <c r="J401">
        <f>(Table2[[#This Row],[1M Return vs Nifty]]-AVERAGE(Table2[1M Return vs Nifty]))/_xlfn.STDEV.P(Table2[1M Return vs Nifty])</f>
        <v>1.8035088354780517</v>
      </c>
      <c r="K401">
        <v>18.9783086631898</v>
      </c>
      <c r="L401">
        <f>(Table2[[#This Row],[6M Return vs Nifty]]-AVERAGE(Table2[6M Return vs Nifty]))/_xlfn.STDEV.P(Table2[6M Return vs Nifty])</f>
        <v>0.56231714656843546</v>
      </c>
      <c r="M401">
        <v>-2.13274290376763</v>
      </c>
      <c r="N401">
        <f>(Table2[[#This Row],[1W Return vs Nifty]]-AVERAGE(Table2[1W Return vs Nifty]))/_xlfn.STDEV.P(Table2[1W Return vs Nifty])</f>
        <v>0.513171891419134</v>
      </c>
      <c r="O401">
        <v>841.1</v>
      </c>
      <c r="P401">
        <v>804.41918501939006</v>
      </c>
      <c r="Q401">
        <v>756.00785117009104</v>
      </c>
      <c r="R401">
        <v>65.139722680841899</v>
      </c>
      <c r="S401" s="1">
        <f>(Table2[[#This Row],[Close Price]]-Table2[[#This Row],[20D EMA]])/Table2[[#This Row],[20D EMA]]</f>
        <v>5.2669123766496198E-2</v>
      </c>
      <c r="T401" s="1">
        <f>(Table2[[#This Row],[Close Price]]-Table2[[#This Row],[50D EMA]])/Table2[[#This Row],[50D EMA]]</f>
        <v>0.10066991997295281</v>
      </c>
      <c r="U401" s="1">
        <f>(Table2[[#This Row],[Close Price]]-Table2[[#This Row],[200D EMA]])/Table2[[#This Row],[200D EMA]]</f>
        <v>0.17115185858142304</v>
      </c>
      <c r="V401">
        <v>1.60034748724262</v>
      </c>
      <c r="W401">
        <v>861.05</v>
      </c>
      <c r="X401">
        <v>943.75</v>
      </c>
      <c r="Y401">
        <v>838.1</v>
      </c>
      <c r="Z401">
        <v>943.75</v>
      </c>
      <c r="AA401">
        <v>777</v>
      </c>
      <c r="AB401">
        <v>943.75</v>
      </c>
      <c r="AC401" s="1">
        <f>(Table2[[#This Row],[Close Price]]/Table2[[#This Row],[Day Low]])-1</f>
        <v>2.8279426281865083E-2</v>
      </c>
      <c r="AD401" s="1">
        <f>(Table2[[#This Row],[Day High]]/Table2[[#This Row],[Close Price]])-1</f>
        <v>6.5902416986672652E-2</v>
      </c>
      <c r="AE401" s="1">
        <f>(Table2[[#This Row],[Close Price]]/Table2[[#This Row],[Current Week Low]])-1</f>
        <v>5.6437179334208221E-2</v>
      </c>
      <c r="AF401" s="1">
        <f>(Table2[[#This Row],[Current Week High]]/Table2[[#This Row],[Close Price]])-1</f>
        <v>6.5902416986672652E-2</v>
      </c>
      <c r="AG401" s="1">
        <f>(Table2[[#This Row],[Close Price]]/Table2[[#This Row],[Current Month Low]])-1</f>
        <v>0.13951093951093951</v>
      </c>
      <c r="AH401" s="1">
        <f>(Table2[[#This Row],[Current Month High]]/Table2[[#This Row],[Close Price]])-1</f>
        <v>6.5902416986672652E-2</v>
      </c>
      <c r="AI401">
        <v>6.5902416986672598</v>
      </c>
      <c r="AJ401">
        <v>47.554370469127498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0.16</v>
      </c>
      <c r="AM401" t="s">
        <v>3156</v>
      </c>
      <c r="AN401">
        <v>9.91</v>
      </c>
      <c r="AO401" t="s">
        <v>3156</v>
      </c>
      <c r="AQ401">
        <f>(Table2[[#This Row],[Sharpe Ratio]]-AVERAGE(Table2[Sharpe Ratio]))/_xlfn.STDEV.P(Table2[Sharpe Ratio])</f>
        <v>-0.70397246629187049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1.6914134125162854</v>
      </c>
      <c r="AS401">
        <f>_xlfn.RANK.AVG(Table2[[#This Row],[1Y Return vs Nifty Z-Score]],Table2[1Y Return vs Nifty Z-Score])</f>
        <v>475</v>
      </c>
      <c r="AT401">
        <f>_xlfn.RANK.AVG(Table2[[#This Row],[6M Return vs Nifty Z-Score]],Table2[6M Return vs Nifty Z-Score])</f>
        <v>161</v>
      </c>
      <c r="AU401">
        <f>_xlfn.RANK.AVG(Table2[[#This Row],[Sharpe Ratio Z-Score]],Table2[Sharpe Ratio Z-Score])</f>
        <v>532.5</v>
      </c>
      <c r="AV401">
        <f>(Table2[[#This Row],[Rank 1Y]]+Table2[[#This Row],[Rank 6M]]+Table2[[#This Row],[Rank Sharpe]])/3</f>
        <v>389.5</v>
      </c>
    </row>
    <row r="402" spans="1:48" x14ac:dyDescent="0.3">
      <c r="A402" t="s">
        <v>408</v>
      </c>
      <c r="B402" t="s">
        <v>409</v>
      </c>
      <c r="C402" t="s">
        <v>3110</v>
      </c>
      <c r="D402" t="s">
        <v>402</v>
      </c>
      <c r="E402">
        <v>55348.538650684997</v>
      </c>
      <c r="F402">
        <v>212.45</v>
      </c>
      <c r="G402">
        <v>-3.45335380910999</v>
      </c>
      <c r="H402">
        <f>(Table2[[#This Row],[1Y Return vs Nifty]]-AVERAGE(Table2[1Y Return vs Nifty]))/_xlfn.STDEV.P(Table2[1Y Return vs Nifty])</f>
        <v>-0.47334355691101132</v>
      </c>
      <c r="I402">
        <v>-4.0944154678467397</v>
      </c>
      <c r="J402">
        <f>(Table2[[#This Row],[1M Return vs Nifty]]-AVERAGE(Table2[1M Return vs Nifty]))/_xlfn.STDEV.P(Table2[1M Return vs Nifty])</f>
        <v>-0.32549976897527066</v>
      </c>
      <c r="K402">
        <v>-10.694158751137</v>
      </c>
      <c r="L402">
        <f>(Table2[[#This Row],[6M Return vs Nifty]]-AVERAGE(Table2[6M Return vs Nifty]))/_xlfn.STDEV.P(Table2[6M Return vs Nifty])</f>
        <v>-0.48563677521369641</v>
      </c>
      <c r="M402">
        <v>-5.8151189031659003</v>
      </c>
      <c r="N402">
        <f>(Table2[[#This Row],[1W Return vs Nifty]]-AVERAGE(Table2[1W Return vs Nifty]))/_xlfn.STDEV.P(Table2[1W Return vs Nifty])</f>
        <v>-0.22528030065754487</v>
      </c>
      <c r="O402">
        <v>221.11</v>
      </c>
      <c r="P402">
        <v>222.921652525935</v>
      </c>
      <c r="Q402">
        <v>210.958568268178</v>
      </c>
      <c r="R402">
        <v>35.871355403886497</v>
      </c>
      <c r="S402" s="1">
        <f>(Table2[[#This Row],[Close Price]]-Table2[[#This Row],[20D EMA]])/Table2[[#This Row],[20D EMA]]</f>
        <v>-3.916602595992956E-2</v>
      </c>
      <c r="T402" s="1">
        <f>(Table2[[#This Row],[Close Price]]-Table2[[#This Row],[50D EMA]])/Table2[[#This Row],[50D EMA]]</f>
        <v>-4.6974586843764439E-2</v>
      </c>
      <c r="U402" s="1">
        <f>(Table2[[#This Row],[Close Price]]-Table2[[#This Row],[200D EMA]])/Table2[[#This Row],[200D EMA]]</f>
        <v>7.0697850486263697E-3</v>
      </c>
      <c r="V402">
        <v>0.50800659877388199</v>
      </c>
      <c r="W402">
        <v>210.28</v>
      </c>
      <c r="X402">
        <v>214.6</v>
      </c>
      <c r="Y402">
        <v>205.97</v>
      </c>
      <c r="Z402">
        <v>223.05</v>
      </c>
      <c r="AA402">
        <v>205.97</v>
      </c>
      <c r="AB402">
        <v>244</v>
      </c>
      <c r="AC402" s="1">
        <f>(Table2[[#This Row],[Close Price]]/Table2[[#This Row],[Day Low]])-1</f>
        <v>1.0319573901464762E-2</v>
      </c>
      <c r="AD402" s="1">
        <f>(Table2[[#This Row],[Day High]]/Table2[[#This Row],[Close Price]])-1</f>
        <v>1.0120028241939361E-2</v>
      </c>
      <c r="AE402" s="1">
        <f>(Table2[[#This Row],[Close Price]]/Table2[[#This Row],[Current Week Low]])-1</f>
        <v>3.1460892362965343E-2</v>
      </c>
      <c r="AF402" s="1">
        <f>(Table2[[#This Row],[Current Week High]]/Table2[[#This Row],[Close Price]])-1</f>
        <v>4.9894092727700734E-2</v>
      </c>
      <c r="AG402" s="1">
        <f>(Table2[[#This Row],[Close Price]]/Table2[[#This Row],[Current Month Low]])-1</f>
        <v>3.1460892362965343E-2</v>
      </c>
      <c r="AH402" s="1">
        <f>(Table2[[#This Row],[Current Month High]]/Table2[[#This Row],[Close Price]])-1</f>
        <v>0.14850553071310912</v>
      </c>
      <c r="AI402">
        <v>16.215580136502702</v>
      </c>
      <c r="AJ402">
        <v>37.064516129032199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-0.02</v>
      </c>
      <c r="AM402" t="s">
        <v>3155</v>
      </c>
      <c r="AN402">
        <v>-5.08</v>
      </c>
      <c r="AO402" t="s">
        <v>3155</v>
      </c>
      <c r="AP402">
        <v>0.104258782535937</v>
      </c>
      <c r="AQ402">
        <f>(Table2[[#This Row],[Sharpe Ratio]]-AVERAGE(Table2[Sharpe Ratio]))/_xlfn.STDEV.P(Table2[Sharpe Ratio])</f>
        <v>0.52509734014432408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469</v>
      </c>
      <c r="AT402">
        <f>_xlfn.RANK.AVG(Table2[[#This Row],[6M Return vs Nifty Z-Score]],Table2[6M Return vs Nifty Z-Score])</f>
        <v>488</v>
      </c>
      <c r="AU402">
        <f>_xlfn.RANK.AVG(Table2[[#This Row],[Sharpe Ratio Z-Score]],Table2[Sharpe Ratio Z-Score])</f>
        <v>213</v>
      </c>
      <c r="AV402">
        <f>(Table2[[#This Row],[Rank 1Y]]+Table2[[#This Row],[Rank 6M]]+Table2[[#This Row],[Rank Sharpe]])/3</f>
        <v>390</v>
      </c>
    </row>
    <row r="403" spans="1:48" x14ac:dyDescent="0.3">
      <c r="A403" t="s">
        <v>1451</v>
      </c>
      <c r="B403" t="s">
        <v>1452</v>
      </c>
      <c r="C403" t="s">
        <v>3117</v>
      </c>
      <c r="D403" t="s">
        <v>1453</v>
      </c>
      <c r="E403">
        <v>6949.0199556500002</v>
      </c>
      <c r="F403">
        <v>341.5</v>
      </c>
      <c r="G403">
        <v>25.472825681118</v>
      </c>
      <c r="H403">
        <f>(Table2[[#This Row],[1Y Return vs Nifty]]-AVERAGE(Table2[1Y Return vs Nifty]))/_xlfn.STDEV.P(Table2[1Y Return vs Nifty])</f>
        <v>2.1133459537347892E-2</v>
      </c>
      <c r="I403">
        <v>-3.26568403937496</v>
      </c>
      <c r="J403">
        <f>(Table2[[#This Row],[1M Return vs Nifty]]-AVERAGE(Table2[1M Return vs Nifty]))/_xlfn.STDEV.P(Table2[1M Return vs Nifty])</f>
        <v>-0.23016075617088969</v>
      </c>
      <c r="K403">
        <v>-21.0007210947972</v>
      </c>
      <c r="L403">
        <f>(Table2[[#This Row],[6M Return vs Nifty]]-AVERAGE(Table2[6M Return vs Nifty]))/_xlfn.STDEV.P(Table2[6M Return vs Nifty])</f>
        <v>-0.84963759379462045</v>
      </c>
      <c r="M403">
        <v>-6.7696969903600897</v>
      </c>
      <c r="N403">
        <f>(Table2[[#This Row],[1W Return vs Nifty]]-AVERAGE(Table2[1W Return vs Nifty]))/_xlfn.STDEV.P(Table2[1W Return vs Nifty])</f>
        <v>-0.41670841150556803</v>
      </c>
      <c r="O403">
        <v>370.76</v>
      </c>
      <c r="P403">
        <v>393.484569480728</v>
      </c>
      <c r="Q403">
        <v>386.547051312946</v>
      </c>
      <c r="R403">
        <v>24.306850577077899</v>
      </c>
      <c r="S403" s="1">
        <f>(Table2[[#This Row],[Close Price]]-Table2[[#This Row],[20D EMA]])/Table2[[#This Row],[20D EMA]]</f>
        <v>-7.8918977235947763E-2</v>
      </c>
      <c r="T403" s="1">
        <f>(Table2[[#This Row],[Close Price]]-Table2[[#This Row],[50D EMA]])/Table2[[#This Row],[50D EMA]]</f>
        <v>-0.13211336228338197</v>
      </c>
      <c r="U403" s="1">
        <f>(Table2[[#This Row],[Close Price]]-Table2[[#This Row],[200D EMA]])/Table2[[#This Row],[200D EMA]]</f>
        <v>-0.11653704551603523</v>
      </c>
      <c r="V403">
        <v>0.491588362921004</v>
      </c>
      <c r="W403">
        <v>339.7</v>
      </c>
      <c r="X403">
        <v>347.85</v>
      </c>
      <c r="Y403">
        <v>329.3</v>
      </c>
      <c r="Z403">
        <v>373.3</v>
      </c>
      <c r="AA403">
        <v>329.3</v>
      </c>
      <c r="AB403">
        <v>409.9</v>
      </c>
      <c r="AC403" s="1">
        <f>(Table2[[#This Row],[Close Price]]/Table2[[#This Row],[Day Low]])-1</f>
        <v>5.2987930526935401E-3</v>
      </c>
      <c r="AD403" s="1">
        <f>(Table2[[#This Row],[Day High]]/Table2[[#This Row],[Close Price]])-1</f>
        <v>1.8594436310395368E-2</v>
      </c>
      <c r="AE403" s="1">
        <f>(Table2[[#This Row],[Close Price]]/Table2[[#This Row],[Current Week Low]])-1</f>
        <v>3.7048284239295404E-2</v>
      </c>
      <c r="AF403" s="1">
        <f>(Table2[[#This Row],[Current Week High]]/Table2[[#This Row],[Close Price]])-1</f>
        <v>9.3118594436310431E-2</v>
      </c>
      <c r="AG403" s="1">
        <f>(Table2[[#This Row],[Close Price]]/Table2[[#This Row],[Current Month Low]])-1</f>
        <v>3.7048284239295404E-2</v>
      </c>
      <c r="AH403" s="1">
        <f>(Table2[[#This Row],[Current Month High]]/Table2[[#This Row],[Close Price]])-1</f>
        <v>0.20029282576866758</v>
      </c>
      <c r="AI403">
        <v>72.1815519765739</v>
      </c>
      <c r="AJ403">
        <v>56.471935853379101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-0.25</v>
      </c>
      <c r="AM403" t="s">
        <v>3155</v>
      </c>
      <c r="AN403">
        <v>-8.93</v>
      </c>
      <c r="AO403" t="s">
        <v>3155</v>
      </c>
      <c r="AP403">
        <v>8.0645510277773003E-2</v>
      </c>
      <c r="AQ403">
        <f>(Table2[[#This Row],[Sharpe Ratio]]-AVERAGE(Table2[Sharpe Ratio]))/_xlfn.STDEV.P(Table2[Sharpe Ratio])</f>
        <v>0.24672884918613494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288</v>
      </c>
      <c r="AT403">
        <f>_xlfn.RANK.AVG(Table2[[#This Row],[6M Return vs Nifty Z-Score]],Table2[6M Return vs Nifty Z-Score])</f>
        <v>603</v>
      </c>
      <c r="AU403">
        <f>_xlfn.RANK.AVG(Table2[[#This Row],[Sharpe Ratio Z-Score]],Table2[Sharpe Ratio Z-Score])</f>
        <v>281</v>
      </c>
      <c r="AV403">
        <f>(Table2[[#This Row],[Rank 1Y]]+Table2[[#This Row],[Rank 6M]]+Table2[[#This Row],[Rank Sharpe]])/3</f>
        <v>390.66666666666669</v>
      </c>
    </row>
    <row r="404" spans="1:48" x14ac:dyDescent="0.3">
      <c r="A404" t="s">
        <v>683</v>
      </c>
      <c r="B404" t="s">
        <v>684</v>
      </c>
      <c r="C404" t="s">
        <v>3110</v>
      </c>
      <c r="D404" t="s">
        <v>537</v>
      </c>
      <c r="E404">
        <v>25871.532258120002</v>
      </c>
      <c r="F404">
        <v>2869.8</v>
      </c>
      <c r="G404">
        <v>-1.9895329301820199</v>
      </c>
      <c r="H404">
        <f>(Table2[[#This Row],[1Y Return vs Nifty]]-AVERAGE(Table2[1Y Return vs Nifty]))/_xlfn.STDEV.P(Table2[1Y Return vs Nifty])</f>
        <v>-0.4483203497822702</v>
      </c>
      <c r="I404">
        <v>18.596674770928701</v>
      </c>
      <c r="J404">
        <f>(Table2[[#This Row],[1M Return vs Nifty]]-AVERAGE(Table2[1M Return vs Nifty]))/_xlfn.STDEV.P(Table2[1M Return vs Nifty])</f>
        <v>2.284931148082249</v>
      </c>
      <c r="K404">
        <v>-7.9324859061205197</v>
      </c>
      <c r="L404">
        <f>(Table2[[#This Row],[6M Return vs Nifty]]-AVERAGE(Table2[6M Return vs Nifty]))/_xlfn.STDEV.P(Table2[6M Return vs Nifty])</f>
        <v>-0.38810171524706644</v>
      </c>
      <c r="M404">
        <v>-6.4285108270807196</v>
      </c>
      <c r="N404">
        <f>(Table2[[#This Row],[1W Return vs Nifty]]-AVERAGE(Table2[1W Return vs Nifty]))/_xlfn.STDEV.P(Table2[1W Return vs Nifty])</f>
        <v>-0.34828800299186574</v>
      </c>
      <c r="O404">
        <v>2831.52</v>
      </c>
      <c r="P404">
        <v>2664.9881629399802</v>
      </c>
      <c r="Q404">
        <v>2557.8726182853002</v>
      </c>
      <c r="R404">
        <v>48.666849140123198</v>
      </c>
      <c r="S404" s="1">
        <f>(Table2[[#This Row],[Close Price]]-Table2[[#This Row],[20D EMA]])/Table2[[#This Row],[20D EMA]]</f>
        <v>1.3519240549245706E-2</v>
      </c>
      <c r="T404" s="1">
        <f>(Table2[[#This Row],[Close Price]]-Table2[[#This Row],[50D EMA]])/Table2[[#This Row],[50D EMA]]</f>
        <v>7.6852813047422419E-2</v>
      </c>
      <c r="U404" s="1">
        <f>(Table2[[#This Row],[Close Price]]-Table2[[#This Row],[200D EMA]])/Table2[[#This Row],[200D EMA]]</f>
        <v>0.1219479732825023</v>
      </c>
      <c r="V404">
        <v>2.4062817726395802</v>
      </c>
      <c r="W404">
        <v>2860</v>
      </c>
      <c r="X404">
        <v>2992.95</v>
      </c>
      <c r="Y404">
        <v>2858</v>
      </c>
      <c r="Z404">
        <v>3167.05</v>
      </c>
      <c r="AA404">
        <v>2450</v>
      </c>
      <c r="AB404">
        <v>3393</v>
      </c>
      <c r="AC404" s="1">
        <f>(Table2[[#This Row],[Close Price]]/Table2[[#This Row],[Day Low]])-1</f>
        <v>3.4265734265734871E-3</v>
      </c>
      <c r="AD404" s="1">
        <f>(Table2[[#This Row],[Day High]]/Table2[[#This Row],[Close Price]])-1</f>
        <v>4.2912398076520919E-2</v>
      </c>
      <c r="AE404" s="1">
        <f>(Table2[[#This Row],[Close Price]]/Table2[[#This Row],[Current Week Low]])-1</f>
        <v>4.128761371588574E-3</v>
      </c>
      <c r="AF404" s="1">
        <f>(Table2[[#This Row],[Current Week High]]/Table2[[#This Row],[Close Price]])-1</f>
        <v>0.10357864659558147</v>
      </c>
      <c r="AG404" s="1">
        <f>(Table2[[#This Row],[Close Price]]/Table2[[#This Row],[Current Month Low]])-1</f>
        <v>0.17134693877551022</v>
      </c>
      <c r="AH404" s="1">
        <f>(Table2[[#This Row],[Current Month High]]/Table2[[#This Row],[Close Price]])-1</f>
        <v>0.18231235626176034</v>
      </c>
      <c r="AI404">
        <v>35.758589448742001</v>
      </c>
      <c r="AJ404">
        <v>41.718518518518501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0.32</v>
      </c>
      <c r="AM404" t="s">
        <v>3156</v>
      </c>
      <c r="AN404">
        <v>10.5</v>
      </c>
      <c r="AO404" t="s">
        <v>3156</v>
      </c>
      <c r="AP404">
        <v>8.6879905407489993E-2</v>
      </c>
      <c r="AQ404">
        <f>(Table2[[#This Row],[Sharpe Ratio]]-AVERAGE(Table2[Sharpe Ratio]))/_xlfn.STDEV.P(Table2[Sharpe Ratio])</f>
        <v>0.32022392201308669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1.4204450020741333</v>
      </c>
      <c r="AS404">
        <f>_xlfn.RANK.AVG(Table2[[#This Row],[1Y Return vs Nifty Z-Score]],Table2[1Y Return vs Nifty Z-Score])</f>
        <v>459</v>
      </c>
      <c r="AT404">
        <f>_xlfn.RANK.AVG(Table2[[#This Row],[6M Return vs Nifty Z-Score]],Table2[6M Return vs Nifty Z-Score])</f>
        <v>455</v>
      </c>
      <c r="AU404">
        <f>_xlfn.RANK.AVG(Table2[[#This Row],[Sharpe Ratio Z-Score]],Table2[Sharpe Ratio Z-Score])</f>
        <v>260</v>
      </c>
      <c r="AV404">
        <f>(Table2[[#This Row],[Rank 1Y]]+Table2[[#This Row],[Rank 6M]]+Table2[[#This Row],[Rank Sharpe]])/3</f>
        <v>391.33333333333331</v>
      </c>
    </row>
    <row r="405" spans="1:48" x14ac:dyDescent="0.3">
      <c r="A405" t="s">
        <v>1420</v>
      </c>
      <c r="B405" t="s">
        <v>1421</v>
      </c>
      <c r="C405" t="s">
        <v>617</v>
      </c>
      <c r="D405" t="s">
        <v>617</v>
      </c>
      <c r="E405">
        <v>7341.8743838</v>
      </c>
      <c r="F405">
        <v>370.7</v>
      </c>
      <c r="G405">
        <v>36.726583943560797</v>
      </c>
      <c r="H405">
        <f>(Table2[[#This Row],[1Y Return vs Nifty]]-AVERAGE(Table2[1Y Return vs Nifty]))/_xlfn.STDEV.P(Table2[1Y Return vs Nifty])</f>
        <v>0.2135102236836014</v>
      </c>
      <c r="I405">
        <v>2.2214248891712698</v>
      </c>
      <c r="J405">
        <f>(Table2[[#This Row],[1M Return vs Nifty]]-AVERAGE(Table2[1M Return vs Nifty]))/_xlfn.STDEV.P(Table2[1M Return vs Nifty])</f>
        <v>0.40108783707045642</v>
      </c>
      <c r="K405">
        <v>-16.006955305630001</v>
      </c>
      <c r="L405">
        <f>(Table2[[#This Row],[6M Return vs Nifty]]-AVERAGE(Table2[6M Return vs Nifty]))/_xlfn.STDEV.P(Table2[6M Return vs Nifty])</f>
        <v>-0.67327085050543789</v>
      </c>
      <c r="M405">
        <v>-1.1501589444048299</v>
      </c>
      <c r="N405">
        <f>(Table2[[#This Row],[1W Return vs Nifty]]-AVERAGE(Table2[1W Return vs Nifty]))/_xlfn.STDEV.P(Table2[1W Return vs Nifty])</f>
        <v>0.71021621247961486</v>
      </c>
      <c r="O405">
        <v>376.76</v>
      </c>
      <c r="P405">
        <v>384.04595961237999</v>
      </c>
      <c r="Q405">
        <v>356.795933337983</v>
      </c>
      <c r="R405">
        <v>44.888780177703602</v>
      </c>
      <c r="S405" s="1">
        <f>(Table2[[#This Row],[Close Price]]-Table2[[#This Row],[20D EMA]])/Table2[[#This Row],[20D EMA]]</f>
        <v>-1.6084510032912204E-2</v>
      </c>
      <c r="T405" s="1">
        <f>(Table2[[#This Row],[Close Price]]-Table2[[#This Row],[50D EMA]])/Table2[[#This Row],[50D EMA]]</f>
        <v>-3.4750943938715466E-2</v>
      </c>
      <c r="U405" s="1">
        <f>(Table2[[#This Row],[Close Price]]-Table2[[#This Row],[200D EMA]])/Table2[[#This Row],[200D EMA]]</f>
        <v>3.896924085411603E-2</v>
      </c>
      <c r="V405">
        <v>0.72619215212421995</v>
      </c>
      <c r="W405">
        <v>365.6</v>
      </c>
      <c r="X405">
        <v>374.95</v>
      </c>
      <c r="Y405">
        <v>360.9</v>
      </c>
      <c r="Z405">
        <v>392.3</v>
      </c>
      <c r="AA405">
        <v>342</v>
      </c>
      <c r="AB405">
        <v>398.75</v>
      </c>
      <c r="AC405" s="1">
        <f>(Table2[[#This Row],[Close Price]]/Table2[[#This Row],[Day Low]])-1</f>
        <v>1.3949671772428784E-2</v>
      </c>
      <c r="AD405" s="1">
        <f>(Table2[[#This Row],[Day High]]/Table2[[#This Row],[Close Price]])-1</f>
        <v>1.146479633126507E-2</v>
      </c>
      <c r="AE405" s="1">
        <f>(Table2[[#This Row],[Close Price]]/Table2[[#This Row],[Current Week Low]])-1</f>
        <v>2.7154336381269184E-2</v>
      </c>
      <c r="AF405" s="1">
        <f>(Table2[[#This Row],[Current Week High]]/Table2[[#This Row],[Close Price]])-1</f>
        <v>5.826814135419478E-2</v>
      </c>
      <c r="AG405" s="1">
        <f>(Table2[[#This Row],[Close Price]]/Table2[[#This Row],[Current Month Low]])-1</f>
        <v>8.3918128654970836E-2</v>
      </c>
      <c r="AH405" s="1">
        <f>(Table2[[#This Row],[Current Month High]]/Table2[[#This Row],[Close Price]])-1</f>
        <v>7.5667655786350263E-2</v>
      </c>
      <c r="AI405">
        <v>21.567305098462299</v>
      </c>
      <c r="AJ405">
        <v>72.258364312267602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-0.05</v>
      </c>
      <c r="AM405" t="s">
        <v>3155</v>
      </c>
      <c r="AN405">
        <v>3.98</v>
      </c>
      <c r="AO405" t="s">
        <v>3156</v>
      </c>
      <c r="AP405">
        <v>4.4194241568339003E-2</v>
      </c>
      <c r="AQ405">
        <f>(Table2[[#This Row],[Sharpe Ratio]]-AVERAGE(Table2[Sharpe Ratio]))/_xlfn.STDEV.P(Table2[Sharpe Ratio])</f>
        <v>-0.18298222826305008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232</v>
      </c>
      <c r="AT405">
        <f>_xlfn.RANK.AVG(Table2[[#This Row],[6M Return vs Nifty Z-Score]],Table2[6M Return vs Nifty Z-Score])</f>
        <v>550</v>
      </c>
      <c r="AU405">
        <f>_xlfn.RANK.AVG(Table2[[#This Row],[Sharpe Ratio Z-Score]],Table2[Sharpe Ratio Z-Score])</f>
        <v>392</v>
      </c>
      <c r="AV405">
        <f>(Table2[[#This Row],[Rank 1Y]]+Table2[[#This Row],[Rank 6M]]+Table2[[#This Row],[Rank Sharpe]])/3</f>
        <v>391.33333333333331</v>
      </c>
    </row>
    <row r="406" spans="1:48" x14ac:dyDescent="0.3">
      <c r="A406" t="s">
        <v>759</v>
      </c>
      <c r="B406" t="s">
        <v>760</v>
      </c>
      <c r="C406" t="s">
        <v>3114</v>
      </c>
      <c r="D406" t="s">
        <v>51</v>
      </c>
      <c r="E406">
        <v>20933.972706</v>
      </c>
      <c r="F406">
        <v>1065</v>
      </c>
      <c r="G406">
        <v>13.793276254192801</v>
      </c>
      <c r="H406">
        <f>(Table2[[#This Row],[1Y Return vs Nifty]]-AVERAGE(Table2[1Y Return vs Nifty]))/_xlfn.STDEV.P(Table2[1Y Return vs Nifty])</f>
        <v>-0.17852196872403556</v>
      </c>
      <c r="I406">
        <v>-0.99676667312783795</v>
      </c>
      <c r="J406">
        <f>(Table2[[#This Row],[1M Return vs Nifty]]-AVERAGE(Table2[1M Return vs Nifty]))/_xlfn.STDEV.P(Table2[1M Return vs Nifty])</f>
        <v>3.086028683651065E-2</v>
      </c>
      <c r="K406">
        <v>2.2548788203947998</v>
      </c>
      <c r="L406">
        <f>(Table2[[#This Row],[6M Return vs Nifty]]-AVERAGE(Table2[6M Return vs Nifty]))/_xlfn.STDEV.P(Table2[6M Return vs Nifty])</f>
        <v>-2.8310644666194203E-2</v>
      </c>
      <c r="M406">
        <v>-6.8955667139854198</v>
      </c>
      <c r="N406">
        <f>(Table2[[#This Row],[1W Return vs Nifty]]-AVERAGE(Table2[1W Return vs Nifty]))/_xlfn.STDEV.P(Table2[1W Return vs Nifty])</f>
        <v>-0.4419499331053176</v>
      </c>
      <c r="O406">
        <v>1152.6199999999999</v>
      </c>
      <c r="P406">
        <v>1145.8989567475701</v>
      </c>
      <c r="Q406">
        <v>1021.90365339927</v>
      </c>
      <c r="R406">
        <v>24.964723067335701</v>
      </c>
      <c r="S406" s="1">
        <f>(Table2[[#This Row],[Close Price]]-Table2[[#This Row],[20D EMA]])/Table2[[#This Row],[20D EMA]]</f>
        <v>-7.6018115250472751E-2</v>
      </c>
      <c r="T406" s="1">
        <f>(Table2[[#This Row],[Close Price]]-Table2[[#This Row],[50D EMA]])/Table2[[#This Row],[50D EMA]]</f>
        <v>-7.0598682607397906E-2</v>
      </c>
      <c r="U406" s="1">
        <f>(Table2[[#This Row],[Close Price]]-Table2[[#This Row],[200D EMA]])/Table2[[#This Row],[200D EMA]]</f>
        <v>4.2172612317583902E-2</v>
      </c>
      <c r="V406">
        <v>0.50742199541236599</v>
      </c>
      <c r="W406">
        <v>1058.25</v>
      </c>
      <c r="X406">
        <v>1088.95</v>
      </c>
      <c r="Y406">
        <v>1058.25</v>
      </c>
      <c r="Z406">
        <v>1188</v>
      </c>
      <c r="AA406">
        <v>1058.25</v>
      </c>
      <c r="AB406">
        <v>1303.9000000000001</v>
      </c>
      <c r="AC406" s="1">
        <f>(Table2[[#This Row],[Close Price]]/Table2[[#This Row],[Day Low]])-1</f>
        <v>6.3784549964565063E-3</v>
      </c>
      <c r="AD406" s="1">
        <f>(Table2[[#This Row],[Day High]]/Table2[[#This Row],[Close Price]])-1</f>
        <v>2.2488262910798085E-2</v>
      </c>
      <c r="AE406" s="1">
        <f>(Table2[[#This Row],[Close Price]]/Table2[[#This Row],[Current Week Low]])-1</f>
        <v>6.3784549964565063E-3</v>
      </c>
      <c r="AF406" s="1">
        <f>(Table2[[#This Row],[Current Week High]]/Table2[[#This Row],[Close Price]])-1</f>
        <v>0.11549295774647894</v>
      </c>
      <c r="AG406" s="1">
        <f>(Table2[[#This Row],[Close Price]]/Table2[[#This Row],[Current Month Low]])-1</f>
        <v>6.3784549964565063E-3</v>
      </c>
      <c r="AH406" s="1">
        <f>(Table2[[#This Row],[Current Month High]]/Table2[[#This Row],[Close Price]])-1</f>
        <v>0.22431924882629106</v>
      </c>
      <c r="AI406">
        <v>22.431924882629101</v>
      </c>
      <c r="AJ406">
        <v>50.6045393480874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-0.14000000000000001</v>
      </c>
      <c r="AM406" t="s">
        <v>3155</v>
      </c>
      <c r="AN406">
        <v>-14.58</v>
      </c>
      <c r="AO406" t="s">
        <v>3155</v>
      </c>
      <c r="AP406">
        <v>1.8551862917575001E-2</v>
      </c>
      <c r="AQ406">
        <f>(Table2[[#This Row],[Sharpe Ratio]]-AVERAGE(Table2[Sharpe Ratio]))/_xlfn.STDEV.P(Table2[Sharpe Ratio])</f>
        <v>-0.48527113475392303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-1.1031933944129597</v>
      </c>
      <c r="AS406">
        <f>_xlfn.RANK.AVG(Table2[[#This Row],[1Y Return vs Nifty Z-Score]],Table2[1Y Return vs Nifty Z-Score])</f>
        <v>368</v>
      </c>
      <c r="AT406">
        <f>_xlfn.RANK.AVG(Table2[[#This Row],[6M Return vs Nifty Z-Score]],Table2[6M Return vs Nifty Z-Score])</f>
        <v>341</v>
      </c>
      <c r="AU406">
        <f>_xlfn.RANK.AVG(Table2[[#This Row],[Sharpe Ratio Z-Score]],Table2[Sharpe Ratio Z-Score])</f>
        <v>466</v>
      </c>
      <c r="AV406">
        <f>(Table2[[#This Row],[Rank 1Y]]+Table2[[#This Row],[Rank 6M]]+Table2[[#This Row],[Rank Sharpe]])/3</f>
        <v>391.66666666666669</v>
      </c>
    </row>
    <row r="407" spans="1:48" x14ac:dyDescent="0.3">
      <c r="A407" t="s">
        <v>1950</v>
      </c>
      <c r="B407" t="s">
        <v>1951</v>
      </c>
      <c r="C407" t="s">
        <v>3110</v>
      </c>
      <c r="D407" t="s">
        <v>537</v>
      </c>
      <c r="E407">
        <v>3479.5438143400002</v>
      </c>
      <c r="F407">
        <v>59.74</v>
      </c>
      <c r="G407">
        <v>32.553121913487701</v>
      </c>
      <c r="H407">
        <f>(Table2[[#This Row],[1Y Return vs Nifty]]-AVERAGE(Table2[1Y Return vs Nifty]))/_xlfn.STDEV.P(Table2[1Y Return vs Nifty])</f>
        <v>0.14216720192062637</v>
      </c>
      <c r="I407">
        <v>20.0603908111576</v>
      </c>
      <c r="J407">
        <f>(Table2[[#This Row],[1M Return vs Nifty]]-AVERAGE(Table2[1M Return vs Nifty]))/_xlfn.STDEV.P(Table2[1M Return vs Nifty])</f>
        <v>2.4533201309384873</v>
      </c>
      <c r="K407">
        <v>6.4139618521291997</v>
      </c>
      <c r="L407">
        <f>(Table2[[#This Row],[6M Return vs Nifty]]-AVERAGE(Table2[6M Return vs Nifty]))/_xlfn.STDEV.P(Table2[6M Return vs Nifty])</f>
        <v>0.11857728727636981</v>
      </c>
      <c r="M407">
        <v>-2.5096190839632602</v>
      </c>
      <c r="N407">
        <f>(Table2[[#This Row],[1W Return vs Nifty]]-AVERAGE(Table2[1W Return vs Nifty]))/_xlfn.STDEV.P(Table2[1W Return vs Nifty])</f>
        <v>0.43759431828362971</v>
      </c>
      <c r="O407">
        <v>59.56</v>
      </c>
      <c r="P407">
        <v>56.729273842588398</v>
      </c>
      <c r="Q407">
        <v>50.376533881614499</v>
      </c>
      <c r="R407">
        <v>46.974054682399</v>
      </c>
      <c r="S407" s="1">
        <f>(Table2[[#This Row],[Close Price]]-Table2[[#This Row],[20D EMA]])/Table2[[#This Row],[20D EMA]]</f>
        <v>3.0221625251846827E-3</v>
      </c>
      <c r="T407" s="1">
        <f>(Table2[[#This Row],[Close Price]]-Table2[[#This Row],[50D EMA]])/Table2[[#This Row],[50D EMA]]</f>
        <v>5.3071826122183849E-2</v>
      </c>
      <c r="U407" s="1">
        <f>(Table2[[#This Row],[Close Price]]-Table2[[#This Row],[200D EMA]])/Table2[[#This Row],[200D EMA]]</f>
        <v>0.18586959834096106</v>
      </c>
      <c r="V407">
        <v>1.8006199322977301</v>
      </c>
      <c r="W407">
        <v>59.2</v>
      </c>
      <c r="X407">
        <v>61.75</v>
      </c>
      <c r="Y407">
        <v>58.61</v>
      </c>
      <c r="Z407">
        <v>65.88</v>
      </c>
      <c r="AA407">
        <v>47.05</v>
      </c>
      <c r="AB407">
        <v>69</v>
      </c>
      <c r="AC407" s="1">
        <f>(Table2[[#This Row],[Close Price]]/Table2[[#This Row],[Day Low]])-1</f>
        <v>9.1216216216216672E-3</v>
      </c>
      <c r="AD407" s="1">
        <f>(Table2[[#This Row],[Day High]]/Table2[[#This Row],[Close Price]])-1</f>
        <v>3.3645798459993159E-2</v>
      </c>
      <c r="AE407" s="1">
        <f>(Table2[[#This Row],[Close Price]]/Table2[[#This Row],[Current Week Low]])-1</f>
        <v>1.927998635045225E-2</v>
      </c>
      <c r="AF407" s="1">
        <f>(Table2[[#This Row],[Current Week High]]/Table2[[#This Row],[Close Price]])-1</f>
        <v>0.10277870773351183</v>
      </c>
      <c r="AG407" s="1">
        <f>(Table2[[#This Row],[Close Price]]/Table2[[#This Row],[Current Month Low]])-1</f>
        <v>0.2697130712008502</v>
      </c>
      <c r="AH407" s="1">
        <f>(Table2[[#This Row],[Current Month High]]/Table2[[#This Row],[Close Price]])-1</f>
        <v>0.1550050217609642</v>
      </c>
      <c r="AI407">
        <v>15.500502176096401</v>
      </c>
      <c r="AJ407">
        <v>79.669172932330795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0.12</v>
      </c>
      <c r="AM407" t="s">
        <v>3156</v>
      </c>
      <c r="AN407">
        <v>12.67</v>
      </c>
      <c r="AO407" t="s">
        <v>3156</v>
      </c>
      <c r="AP407">
        <v>-3.7884187580733003E-2</v>
      </c>
      <c r="AQ407">
        <f>(Table2[[#This Row],[Sharpe Ratio]]-AVERAGE(Table2[Sharpe Ratio]))/_xlfn.STDEV.P(Table2[Sharpe Ratio])</f>
        <v>-1.1505757160544927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2.0010832223646204</v>
      </c>
      <c r="AS407">
        <f>_xlfn.RANK.AVG(Table2[[#This Row],[1Y Return vs Nifty Z-Score]],Table2[1Y Return vs Nifty Z-Score])</f>
        <v>252</v>
      </c>
      <c r="AT407">
        <f>_xlfn.RANK.AVG(Table2[[#This Row],[6M Return vs Nifty Z-Score]],Table2[6M Return vs Nifty Z-Score])</f>
        <v>291</v>
      </c>
      <c r="AU407">
        <f>_xlfn.RANK.AVG(Table2[[#This Row],[Sharpe Ratio Z-Score]],Table2[Sharpe Ratio Z-Score])</f>
        <v>636</v>
      </c>
      <c r="AV407">
        <f>(Table2[[#This Row],[Rank 1Y]]+Table2[[#This Row],[Rank 6M]]+Table2[[#This Row],[Rank Sharpe]])/3</f>
        <v>393</v>
      </c>
    </row>
    <row r="408" spans="1:48" x14ac:dyDescent="0.3">
      <c r="A408" t="s">
        <v>662</v>
      </c>
      <c r="B408" t="s">
        <v>663</v>
      </c>
      <c r="C408" t="s">
        <v>3108</v>
      </c>
      <c r="D408" t="s">
        <v>18</v>
      </c>
      <c r="E408">
        <v>27226.622000694999</v>
      </c>
      <c r="F408">
        <v>155.35</v>
      </c>
      <c r="G408">
        <v>33.695816989470302</v>
      </c>
      <c r="H408">
        <f>(Table2[[#This Row],[1Y Return vs Nifty]]-AVERAGE(Table2[1Y Return vs Nifty]))/_xlfn.STDEV.P(Table2[1Y Return vs Nifty])</f>
        <v>0.16170094131655979</v>
      </c>
      <c r="I408">
        <v>-10.435879062425199</v>
      </c>
      <c r="J408">
        <f>(Table2[[#This Row],[1M Return vs Nifty]]-AVERAGE(Table2[1M Return vs Nifty]))/_xlfn.STDEV.P(Table2[1M Return vs Nifty])</f>
        <v>-1.0550351263550701</v>
      </c>
      <c r="K408">
        <v>-46.449406427403098</v>
      </c>
      <c r="L408">
        <f>(Table2[[#This Row],[6M Return vs Nifty]]-AVERAGE(Table2[6M Return vs Nifty]))/_xlfn.STDEV.P(Table2[6M Return vs Nifty])</f>
        <v>-1.7484185824503571</v>
      </c>
      <c r="M408">
        <v>-7.6096849172609398</v>
      </c>
      <c r="N408">
        <f>(Table2[[#This Row],[1W Return vs Nifty]]-AVERAGE(Table2[1W Return vs Nifty]))/_xlfn.STDEV.P(Table2[1W Return vs Nifty])</f>
        <v>-0.58515696918659743</v>
      </c>
      <c r="O408">
        <v>169.15</v>
      </c>
      <c r="P408">
        <v>183.24984039609501</v>
      </c>
      <c r="Q408">
        <v>187.47836716383401</v>
      </c>
      <c r="R408">
        <v>30.914508814860199</v>
      </c>
      <c r="S408" s="1">
        <f>(Table2[[#This Row],[Close Price]]-Table2[[#This Row],[20D EMA]])/Table2[[#This Row],[20D EMA]]</f>
        <v>-8.1584392550990315E-2</v>
      </c>
      <c r="T408" s="1">
        <f>(Table2[[#This Row],[Close Price]]-Table2[[#This Row],[50D EMA]])/Table2[[#This Row],[50D EMA]]</f>
        <v>-0.15225028483402461</v>
      </c>
      <c r="U408" s="1">
        <f>(Table2[[#This Row],[Close Price]]-Table2[[#This Row],[200D EMA]])/Table2[[#This Row],[200D EMA]]</f>
        <v>-0.17137106349852943</v>
      </c>
      <c r="V408">
        <v>0.86487515954868399</v>
      </c>
      <c r="W408">
        <v>149.47</v>
      </c>
      <c r="X408">
        <v>156.72999999999999</v>
      </c>
      <c r="Y408">
        <v>141.37</v>
      </c>
      <c r="Z408">
        <v>161.80000000000001</v>
      </c>
      <c r="AA408">
        <v>141.37</v>
      </c>
      <c r="AB408">
        <v>186.45</v>
      </c>
      <c r="AC408" s="1">
        <f>(Table2[[#This Row],[Close Price]]/Table2[[#This Row],[Day Low]])-1</f>
        <v>3.9338997792199182E-2</v>
      </c>
      <c r="AD408" s="1">
        <f>(Table2[[#This Row],[Day High]]/Table2[[#This Row],[Close Price]])-1</f>
        <v>8.8831670421627429E-3</v>
      </c>
      <c r="AE408" s="1">
        <f>(Table2[[#This Row],[Close Price]]/Table2[[#This Row],[Current Week Low]])-1</f>
        <v>9.8889439060620976E-2</v>
      </c>
      <c r="AF408" s="1">
        <f>(Table2[[#This Row],[Current Week High]]/Table2[[#This Row],[Close Price]])-1</f>
        <v>4.1519150305761254E-2</v>
      </c>
      <c r="AG408" s="1">
        <f>(Table2[[#This Row],[Close Price]]/Table2[[#This Row],[Current Month Low]])-1</f>
        <v>9.8889439060620976E-2</v>
      </c>
      <c r="AH408" s="1">
        <f>(Table2[[#This Row],[Current Month High]]/Table2[[#This Row],[Close Price]])-1</f>
        <v>0.20019311232700354</v>
      </c>
      <c r="AI408">
        <v>86.192468619246796</v>
      </c>
      <c r="AJ408">
        <v>67.945945945945894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-0.17</v>
      </c>
      <c r="AM408" t="s">
        <v>3155</v>
      </c>
      <c r="AN408">
        <v>-11.29</v>
      </c>
      <c r="AO408" t="s">
        <v>3155</v>
      </c>
      <c r="AP408">
        <v>0.104125367724918</v>
      </c>
      <c r="AQ408">
        <f>(Table2[[#This Row],[Sharpe Ratio]]-AVERAGE(Table2[Sharpe Ratio]))/_xlfn.STDEV.P(Table2[Sharpe Ratio])</f>
        <v>0.52352456025982541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240</v>
      </c>
      <c r="AT408">
        <f>_xlfn.RANK.AVG(Table2[[#This Row],[6M Return vs Nifty Z-Score]],Table2[6M Return vs Nifty Z-Score])</f>
        <v>727</v>
      </c>
      <c r="AU408">
        <f>_xlfn.RANK.AVG(Table2[[#This Row],[Sharpe Ratio Z-Score]],Table2[Sharpe Ratio Z-Score])</f>
        <v>214</v>
      </c>
      <c r="AV408">
        <f>(Table2[[#This Row],[Rank 1Y]]+Table2[[#This Row],[Rank 6M]]+Table2[[#This Row],[Rank Sharpe]])/3</f>
        <v>393.66666666666669</v>
      </c>
    </row>
    <row r="409" spans="1:48" x14ac:dyDescent="0.3">
      <c r="A409" t="s">
        <v>1466</v>
      </c>
      <c r="B409" t="s">
        <v>1467</v>
      </c>
      <c r="C409" t="s">
        <v>3121</v>
      </c>
      <c r="D409" t="s">
        <v>117</v>
      </c>
      <c r="E409">
        <v>6791.3064451800001</v>
      </c>
      <c r="F409">
        <v>630.9</v>
      </c>
      <c r="G409">
        <v>-4.8517668521777004</v>
      </c>
      <c r="H409">
        <f>(Table2[[#This Row],[1Y Return vs Nifty]]-AVERAGE(Table2[1Y Return vs Nifty]))/_xlfn.STDEV.P(Table2[1Y Return vs Nifty])</f>
        <v>-0.49724865331450258</v>
      </c>
      <c r="I409">
        <v>-2.61805057836935</v>
      </c>
      <c r="J409">
        <f>(Table2[[#This Row],[1M Return vs Nifty]]-AVERAGE(Table2[1M Return vs Nifty]))/_xlfn.STDEV.P(Table2[1M Return vs Nifty])</f>
        <v>-0.15565563580249767</v>
      </c>
      <c r="K409">
        <v>-2.96074291513583</v>
      </c>
      <c r="L409">
        <f>(Table2[[#This Row],[6M Return vs Nifty]]-AVERAGE(Table2[6M Return vs Nifty]))/_xlfn.STDEV.P(Table2[6M Return vs Nifty])</f>
        <v>-0.21251275957499433</v>
      </c>
      <c r="M409">
        <v>-9.1454154345500491</v>
      </c>
      <c r="N409">
        <f>(Table2[[#This Row],[1W Return vs Nifty]]-AVERAGE(Table2[1W Return vs Nifty]))/_xlfn.STDEV.P(Table2[1W Return vs Nifty])</f>
        <v>-0.89312757488153727</v>
      </c>
      <c r="O409">
        <v>674.19</v>
      </c>
      <c r="P409">
        <v>671.85797174297795</v>
      </c>
      <c r="Q409">
        <v>618.49816190942397</v>
      </c>
      <c r="R409">
        <v>25.262106621286101</v>
      </c>
      <c r="S409" s="1">
        <f>(Table2[[#This Row],[Close Price]]-Table2[[#This Row],[20D EMA]])/Table2[[#This Row],[20D EMA]]</f>
        <v>-6.4210385796288988E-2</v>
      </c>
      <c r="T409" s="1">
        <f>(Table2[[#This Row],[Close Price]]-Table2[[#This Row],[50D EMA]])/Table2[[#This Row],[50D EMA]]</f>
        <v>-6.0962247179596786E-2</v>
      </c>
      <c r="U409" s="1">
        <f>(Table2[[#This Row],[Close Price]]-Table2[[#This Row],[200D EMA]])/Table2[[#This Row],[200D EMA]]</f>
        <v>2.0051535888625963E-2</v>
      </c>
      <c r="V409">
        <v>0.67036605724524001</v>
      </c>
      <c r="W409">
        <v>618.45000000000005</v>
      </c>
      <c r="X409">
        <v>635.79999999999995</v>
      </c>
      <c r="Y409">
        <v>608.79999999999995</v>
      </c>
      <c r="Z409">
        <v>675.85</v>
      </c>
      <c r="AA409">
        <v>608.79999999999995</v>
      </c>
      <c r="AB409">
        <v>743.95</v>
      </c>
      <c r="AC409" s="1">
        <f>(Table2[[#This Row],[Close Price]]/Table2[[#This Row],[Day Low]])-1</f>
        <v>2.0130972592772078E-2</v>
      </c>
      <c r="AD409" s="1">
        <f>(Table2[[#This Row],[Day High]]/Table2[[#This Row],[Close Price]])-1</f>
        <v>7.7666825170390474E-3</v>
      </c>
      <c r="AE409" s="1">
        <f>(Table2[[#This Row],[Close Price]]/Table2[[#This Row],[Current Week Low]])-1</f>
        <v>3.6300919842312762E-2</v>
      </c>
      <c r="AF409" s="1">
        <f>(Table2[[#This Row],[Current Week High]]/Table2[[#This Row],[Close Price]])-1</f>
        <v>7.1247424314471397E-2</v>
      </c>
      <c r="AG409" s="1">
        <f>(Table2[[#This Row],[Close Price]]/Table2[[#This Row],[Current Month Low]])-1</f>
        <v>3.6300919842312762E-2</v>
      </c>
      <c r="AH409" s="1">
        <f>(Table2[[#This Row],[Current Month High]]/Table2[[#This Row],[Close Price]])-1</f>
        <v>0.17918846092883189</v>
      </c>
      <c r="AI409">
        <v>33.404660009510202</v>
      </c>
      <c r="AJ409">
        <v>34.937439846005702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</v>
      </c>
      <c r="AM409">
        <v>0</v>
      </c>
      <c r="AN409">
        <v>-12.36</v>
      </c>
      <c r="AO409" t="s">
        <v>3155</v>
      </c>
      <c r="AP409">
        <v>7.2361875927113004E-2</v>
      </c>
      <c r="AQ409">
        <f>(Table2[[#This Row],[Sharpe Ratio]]-AVERAGE(Table2[Sharpe Ratio]))/_xlfn.STDEV.P(Table2[Sharpe Ratio])</f>
        <v>0.14907602205433385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-1.6094686015191979</v>
      </c>
      <c r="AS409">
        <f>_xlfn.RANK.AVG(Table2[[#This Row],[1Y Return vs Nifty Z-Score]],Table2[1Y Return vs Nifty Z-Score])</f>
        <v>486</v>
      </c>
      <c r="AT409">
        <f>_xlfn.RANK.AVG(Table2[[#This Row],[6M Return vs Nifty Z-Score]],Table2[6M Return vs Nifty Z-Score])</f>
        <v>394</v>
      </c>
      <c r="AU409">
        <f>_xlfn.RANK.AVG(Table2[[#This Row],[Sharpe Ratio Z-Score]],Table2[Sharpe Ratio Z-Score])</f>
        <v>302</v>
      </c>
      <c r="AV409">
        <f>(Table2[[#This Row],[Rank 1Y]]+Table2[[#This Row],[Rank 6M]]+Table2[[#This Row],[Rank Sharpe]])/3</f>
        <v>394</v>
      </c>
    </row>
    <row r="410" spans="1:48" x14ac:dyDescent="0.3">
      <c r="A410" t="s">
        <v>1141</v>
      </c>
      <c r="B410" t="s">
        <v>1142</v>
      </c>
      <c r="C410" t="s">
        <v>3122</v>
      </c>
      <c r="D410" t="s">
        <v>515</v>
      </c>
      <c r="E410">
        <v>10554.214935</v>
      </c>
      <c r="F410">
        <v>330</v>
      </c>
      <c r="G410">
        <v>-4.3282493041692298</v>
      </c>
      <c r="H410">
        <f>(Table2[[#This Row],[1Y Return vs Nifty]]-AVERAGE(Table2[1Y Return vs Nifty]))/_xlfn.STDEV.P(Table2[1Y Return vs Nifty])</f>
        <v>-0.48829941080271355</v>
      </c>
      <c r="I410">
        <v>0.467336518988614</v>
      </c>
      <c r="J410">
        <f>(Table2[[#This Row],[1M Return vs Nifty]]-AVERAGE(Table2[1M Return vs Nifty]))/_xlfn.STDEV.P(Table2[1M Return vs Nifty])</f>
        <v>0.19929380846308756</v>
      </c>
      <c r="K410">
        <v>9.0229481761364205</v>
      </c>
      <c r="L410">
        <f>(Table2[[#This Row],[6M Return vs Nifty]]-AVERAGE(Table2[6M Return vs Nifty]))/_xlfn.STDEV.P(Table2[6M Return vs Nifty])</f>
        <v>0.21071985877007737</v>
      </c>
      <c r="M410">
        <v>-5.9583334983927401</v>
      </c>
      <c r="N410">
        <f>(Table2[[#This Row],[1W Return vs Nifty]]-AVERAGE(Table2[1W Return vs Nifty]))/_xlfn.STDEV.P(Table2[1W Return vs Nifty])</f>
        <v>-0.2540001086836442</v>
      </c>
      <c r="O410">
        <v>347.12</v>
      </c>
      <c r="P410">
        <v>341.08938487767898</v>
      </c>
      <c r="Q410">
        <v>313.47381516045499</v>
      </c>
      <c r="R410">
        <v>25.127735373958899</v>
      </c>
      <c r="S410" s="1">
        <f>(Table2[[#This Row],[Close Price]]-Table2[[#This Row],[20D EMA]])/Table2[[#This Row],[20D EMA]]</f>
        <v>-4.9320119843281877E-2</v>
      </c>
      <c r="T410" s="1">
        <f>(Table2[[#This Row],[Close Price]]-Table2[[#This Row],[50D EMA]])/Table2[[#This Row],[50D EMA]]</f>
        <v>-3.251166811202829E-2</v>
      </c>
      <c r="U410" s="1">
        <f>(Table2[[#This Row],[Close Price]]-Table2[[#This Row],[200D EMA]])/Table2[[#This Row],[200D EMA]]</f>
        <v>5.2719506511527611E-2</v>
      </c>
      <c r="V410">
        <v>0.38188395516777401</v>
      </c>
      <c r="W410">
        <v>323.14999999999998</v>
      </c>
      <c r="X410">
        <v>333.9</v>
      </c>
      <c r="Y410">
        <v>323.14999999999998</v>
      </c>
      <c r="Z410">
        <v>350.3</v>
      </c>
      <c r="AA410">
        <v>323.14999999999998</v>
      </c>
      <c r="AB410">
        <v>374.95</v>
      </c>
      <c r="AC410" s="1">
        <f>(Table2[[#This Row],[Close Price]]/Table2[[#This Row],[Day Low]])-1</f>
        <v>2.11975862602507E-2</v>
      </c>
      <c r="AD410" s="1">
        <f>(Table2[[#This Row],[Day High]]/Table2[[#This Row],[Close Price]])-1</f>
        <v>1.1818181818181728E-2</v>
      </c>
      <c r="AE410" s="1">
        <f>(Table2[[#This Row],[Close Price]]/Table2[[#This Row],[Current Week Low]])-1</f>
        <v>2.11975862602507E-2</v>
      </c>
      <c r="AF410" s="1">
        <f>(Table2[[#This Row],[Current Week High]]/Table2[[#This Row],[Close Price]])-1</f>
        <v>6.1515151515151523E-2</v>
      </c>
      <c r="AG410" s="1">
        <f>(Table2[[#This Row],[Close Price]]/Table2[[#This Row],[Current Month Low]])-1</f>
        <v>2.11975862602507E-2</v>
      </c>
      <c r="AH410" s="1">
        <f>(Table2[[#This Row],[Current Month High]]/Table2[[#This Row],[Close Price]])-1</f>
        <v>0.13621212121212123</v>
      </c>
      <c r="AI410">
        <v>21.515151515151501</v>
      </c>
      <c r="AJ410">
        <v>36.026380873866401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0.05</v>
      </c>
      <c r="AM410" t="s">
        <v>3156</v>
      </c>
      <c r="AN410">
        <v>-5.58</v>
      </c>
      <c r="AO410" t="s">
        <v>3155</v>
      </c>
      <c r="AP410">
        <v>2.2783393382872E-2</v>
      </c>
      <c r="AQ410">
        <f>(Table2[[#This Row],[Sharpe Ratio]]-AVERAGE(Table2[Sharpe Ratio]))/_xlfn.STDEV.P(Table2[Sharpe Ratio])</f>
        <v>-0.43538712303415489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-0.76767297528734779</v>
      </c>
      <c r="AS410">
        <f>_xlfn.RANK.AVG(Table2[[#This Row],[1Y Return vs Nifty Z-Score]],Table2[1Y Return vs Nifty Z-Score])</f>
        <v>480</v>
      </c>
      <c r="AT410">
        <f>_xlfn.RANK.AVG(Table2[[#This Row],[6M Return vs Nifty Z-Score]],Table2[6M Return vs Nifty Z-Score])</f>
        <v>254</v>
      </c>
      <c r="AU410">
        <f>_xlfn.RANK.AVG(Table2[[#This Row],[Sharpe Ratio Z-Score]],Table2[Sharpe Ratio Z-Score])</f>
        <v>449</v>
      </c>
      <c r="AV410">
        <f>(Table2[[#This Row],[Rank 1Y]]+Table2[[#This Row],[Rank 6M]]+Table2[[#This Row],[Rank Sharpe]])/3</f>
        <v>394.33333333333331</v>
      </c>
    </row>
    <row r="411" spans="1:48" x14ac:dyDescent="0.3">
      <c r="A411" t="s">
        <v>1474</v>
      </c>
      <c r="B411" t="s">
        <v>1475</v>
      </c>
      <c r="C411" t="s">
        <v>3112</v>
      </c>
      <c r="D411" t="s">
        <v>128</v>
      </c>
      <c r="E411">
        <v>6758.6820934699999</v>
      </c>
      <c r="F411">
        <v>589.9</v>
      </c>
      <c r="G411">
        <v>-15.2290307379004</v>
      </c>
      <c r="H411">
        <f>(Table2[[#This Row],[1Y Return vs Nifty]]-AVERAGE(Table2[1Y Return vs Nifty]))/_xlfn.STDEV.P(Table2[1Y Return vs Nifty])</f>
        <v>-0.6746422315726669</v>
      </c>
      <c r="I411">
        <v>-3.92600608476027</v>
      </c>
      <c r="J411">
        <f>(Table2[[#This Row],[1M Return vs Nifty]]-AVERAGE(Table2[1M Return vs Nifty]))/_xlfn.STDEV.P(Table2[1M Return vs Nifty])</f>
        <v>-0.30612559806918249</v>
      </c>
      <c r="K411">
        <v>9.1720541738287498</v>
      </c>
      <c r="L411">
        <f>(Table2[[#This Row],[6M Return vs Nifty]]-AVERAGE(Table2[6M Return vs Nifty]))/_xlfn.STDEV.P(Table2[6M Return vs Nifty])</f>
        <v>0.21598589252659162</v>
      </c>
      <c r="M411">
        <v>-5.6783131207149298</v>
      </c>
      <c r="N411">
        <f>(Table2[[#This Row],[1W Return vs Nifty]]-AVERAGE(Table2[1W Return vs Nifty]))/_xlfn.STDEV.P(Table2[1W Return vs Nifty])</f>
        <v>-0.19784569594683835</v>
      </c>
      <c r="O411">
        <v>619.5</v>
      </c>
      <c r="P411">
        <v>607.87091494584104</v>
      </c>
      <c r="Q411">
        <v>563.28889691289396</v>
      </c>
      <c r="R411">
        <v>31.4214179607931</v>
      </c>
      <c r="S411" s="1">
        <f>(Table2[[#This Row],[Close Price]]-Table2[[#This Row],[20D EMA]])/Table2[[#This Row],[20D EMA]]</f>
        <v>-4.7780468119451205E-2</v>
      </c>
      <c r="T411" s="1">
        <f>(Table2[[#This Row],[Close Price]]-Table2[[#This Row],[50D EMA]])/Table2[[#This Row],[50D EMA]]</f>
        <v>-2.9563702595381124E-2</v>
      </c>
      <c r="U411" s="1">
        <f>(Table2[[#This Row],[Close Price]]-Table2[[#This Row],[200D EMA]])/Table2[[#This Row],[200D EMA]]</f>
        <v>4.7242371069176448E-2</v>
      </c>
      <c r="V411">
        <v>0.72971533807566402</v>
      </c>
      <c r="W411">
        <v>580.79999999999995</v>
      </c>
      <c r="X411">
        <v>603.5</v>
      </c>
      <c r="Y411">
        <v>570</v>
      </c>
      <c r="Z411">
        <v>633.95000000000005</v>
      </c>
      <c r="AA411">
        <v>570</v>
      </c>
      <c r="AB411">
        <v>677.05</v>
      </c>
      <c r="AC411" s="1">
        <f>(Table2[[#This Row],[Close Price]]/Table2[[#This Row],[Day Low]])-1</f>
        <v>1.5668044077135068E-2</v>
      </c>
      <c r="AD411" s="1">
        <f>(Table2[[#This Row],[Day High]]/Table2[[#This Row],[Close Price]])-1</f>
        <v>2.3054755043227626E-2</v>
      </c>
      <c r="AE411" s="1">
        <f>(Table2[[#This Row],[Close Price]]/Table2[[#This Row],[Current Week Low]])-1</f>
        <v>3.4912280701754339E-2</v>
      </c>
      <c r="AF411" s="1">
        <f>(Table2[[#This Row],[Current Week High]]/Table2[[#This Row],[Close Price]])-1</f>
        <v>7.4673673503983906E-2</v>
      </c>
      <c r="AG411" s="1">
        <f>(Table2[[#This Row],[Close Price]]/Table2[[#This Row],[Current Month Low]])-1</f>
        <v>3.4912280701754339E-2</v>
      </c>
      <c r="AH411" s="1">
        <f>(Table2[[#This Row],[Current Month High]]/Table2[[#This Row],[Close Price]])-1</f>
        <v>0.14773690456009492</v>
      </c>
      <c r="AI411">
        <v>16.358704865231299</v>
      </c>
      <c r="AJ411">
        <v>26.316916488222599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0.13</v>
      </c>
      <c r="AM411" t="s">
        <v>3156</v>
      </c>
      <c r="AN411">
        <v>-4.33</v>
      </c>
      <c r="AO411" t="s">
        <v>3155</v>
      </c>
      <c r="AP411">
        <v>4.6309314829615998E-2</v>
      </c>
      <c r="AQ411">
        <f>(Table2[[#This Row],[Sharpe Ratio]]-AVERAGE(Table2[Sharpe Ratio]))/_xlfn.STDEV.P(Table2[Sharpe Ratio])</f>
        <v>-0.15804837980822048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-1.1206760128703168</v>
      </c>
      <c r="AS411">
        <f>_xlfn.RANK.AVG(Table2[[#This Row],[1Y Return vs Nifty Z-Score]],Table2[1Y Return vs Nifty Z-Score])</f>
        <v>550</v>
      </c>
      <c r="AT411">
        <f>_xlfn.RANK.AVG(Table2[[#This Row],[6M Return vs Nifty Z-Score]],Table2[6M Return vs Nifty Z-Score])</f>
        <v>252</v>
      </c>
      <c r="AU411">
        <f>_xlfn.RANK.AVG(Table2[[#This Row],[Sharpe Ratio Z-Score]],Table2[Sharpe Ratio Z-Score])</f>
        <v>382</v>
      </c>
      <c r="AV411">
        <f>(Table2[[#This Row],[Rank 1Y]]+Table2[[#This Row],[Rank 6M]]+Table2[[#This Row],[Rank Sharpe]])/3</f>
        <v>394.66666666666669</v>
      </c>
    </row>
    <row r="412" spans="1:48" x14ac:dyDescent="0.3">
      <c r="A412" t="s">
        <v>205</v>
      </c>
      <c r="B412" t="s">
        <v>206</v>
      </c>
      <c r="C412" t="s">
        <v>3114</v>
      </c>
      <c r="D412" t="s">
        <v>51</v>
      </c>
      <c r="E412">
        <v>120517.46810812</v>
      </c>
      <c r="F412">
        <v>1492.3</v>
      </c>
      <c r="G412">
        <v>2.38855667787724</v>
      </c>
      <c r="H412">
        <f>(Table2[[#This Row],[1Y Return vs Nifty]]-AVERAGE(Table2[1Y Return vs Nifty]))/_xlfn.STDEV.P(Table2[1Y Return vs Nifty])</f>
        <v>-0.37347933291490076</v>
      </c>
      <c r="I412">
        <v>-3.88373325391948</v>
      </c>
      <c r="J412">
        <f>(Table2[[#This Row],[1M Return vs Nifty]]-AVERAGE(Table2[1M Return vs Nifty]))/_xlfn.STDEV.P(Table2[1M Return vs Nifty])</f>
        <v>-0.30126244238044569</v>
      </c>
      <c r="K412">
        <v>-2.18414194265605</v>
      </c>
      <c r="L412">
        <f>(Table2[[#This Row],[6M Return vs Nifty]]-AVERAGE(Table2[6M Return vs Nifty]))/_xlfn.STDEV.P(Table2[6M Return vs Nifty])</f>
        <v>-0.18508524492290801</v>
      </c>
      <c r="M412">
        <v>-3.5360471775014699</v>
      </c>
      <c r="N412">
        <f>(Table2[[#This Row],[1W Return vs Nifty]]-AVERAGE(Table2[1W Return vs Nifty]))/_xlfn.STDEV.P(Table2[1W Return vs Nifty])</f>
        <v>0.23175763137109404</v>
      </c>
      <c r="O412">
        <v>1573.64</v>
      </c>
      <c r="P412">
        <v>1588.86847201713</v>
      </c>
      <c r="Q412">
        <v>1482.6759777657801</v>
      </c>
      <c r="R412">
        <v>20.728949306343601</v>
      </c>
      <c r="S412" s="1">
        <f>(Table2[[#This Row],[Close Price]]-Table2[[#This Row],[20D EMA]])/Table2[[#This Row],[20D EMA]]</f>
        <v>-5.1689077552680499E-2</v>
      </c>
      <c r="T412" s="1">
        <f>(Table2[[#This Row],[Close Price]]-Table2[[#This Row],[50D EMA]])/Table2[[#This Row],[50D EMA]]</f>
        <v>-6.0778140996487033E-2</v>
      </c>
      <c r="U412" s="1">
        <f>(Table2[[#This Row],[Close Price]]-Table2[[#This Row],[200D EMA]])/Table2[[#This Row],[200D EMA]]</f>
        <v>6.4909814271909526E-3</v>
      </c>
      <c r="V412">
        <v>1.1094302565551799</v>
      </c>
      <c r="W412">
        <v>1482.05</v>
      </c>
      <c r="X412">
        <v>1508</v>
      </c>
      <c r="Y412">
        <v>1482.05</v>
      </c>
      <c r="Z412">
        <v>1561.25</v>
      </c>
      <c r="AA412">
        <v>1482.05</v>
      </c>
      <c r="AB412">
        <v>1702.05</v>
      </c>
      <c r="AC412" s="1">
        <f>(Table2[[#This Row],[Close Price]]/Table2[[#This Row],[Day Low]])-1</f>
        <v>6.91609594817999E-3</v>
      </c>
      <c r="AD412" s="1">
        <f>(Table2[[#This Row],[Day High]]/Table2[[#This Row],[Close Price]])-1</f>
        <v>1.0520672786973106E-2</v>
      </c>
      <c r="AE412" s="1">
        <f>(Table2[[#This Row],[Close Price]]/Table2[[#This Row],[Current Week Low]])-1</f>
        <v>6.91609594817999E-3</v>
      </c>
      <c r="AF412" s="1">
        <f>(Table2[[#This Row],[Current Week High]]/Table2[[#This Row],[Close Price]])-1</f>
        <v>4.6203846411579486E-2</v>
      </c>
      <c r="AG412" s="1">
        <f>(Table2[[#This Row],[Close Price]]/Table2[[#This Row],[Current Month Low]])-1</f>
        <v>6.91609594817999E-3</v>
      </c>
      <c r="AH412" s="1">
        <f>(Table2[[#This Row],[Current Month High]]/Table2[[#This Row],[Close Price]])-1</f>
        <v>0.14055484822086717</v>
      </c>
      <c r="AI412">
        <v>14.055484822086701</v>
      </c>
      <c r="AJ412">
        <v>31.8286219081272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-7.0000000000000007E-2</v>
      </c>
      <c r="AM412" t="s">
        <v>3155</v>
      </c>
      <c r="AN412">
        <v>-9.0399999999999991</v>
      </c>
      <c r="AO412" t="s">
        <v>3155</v>
      </c>
      <c r="AP412">
        <v>4.9175618813874999E-2</v>
      </c>
      <c r="AQ412">
        <f>(Table2[[#This Row],[Sharpe Ratio]]-AVERAGE(Table2[Sharpe Ratio]))/_xlfn.STDEV.P(Table2[Sharpe Ratio])</f>
        <v>-0.12425853882378161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426</v>
      </c>
      <c r="AT412">
        <f>_xlfn.RANK.AVG(Table2[[#This Row],[6M Return vs Nifty Z-Score]],Table2[6M Return vs Nifty Z-Score])</f>
        <v>387</v>
      </c>
      <c r="AU412">
        <f>_xlfn.RANK.AVG(Table2[[#This Row],[Sharpe Ratio Z-Score]],Table2[Sharpe Ratio Z-Score])</f>
        <v>372</v>
      </c>
      <c r="AV412">
        <f>(Table2[[#This Row],[Rank 1Y]]+Table2[[#This Row],[Rank 6M]]+Table2[[#This Row],[Rank Sharpe]])/3</f>
        <v>395</v>
      </c>
    </row>
    <row r="413" spans="1:48" x14ac:dyDescent="0.3">
      <c r="A413" t="s">
        <v>1165</v>
      </c>
      <c r="B413" t="s">
        <v>1166</v>
      </c>
      <c r="C413" t="s">
        <v>3113</v>
      </c>
      <c r="D413" t="s">
        <v>48</v>
      </c>
      <c r="E413">
        <v>10139.806451293</v>
      </c>
      <c r="F413">
        <v>180.41</v>
      </c>
      <c r="G413">
        <v>19.1855602993556</v>
      </c>
      <c r="H413">
        <f>(Table2[[#This Row],[1Y Return vs Nifty]]-AVERAGE(Table2[1Y Return vs Nifty]))/_xlfn.STDEV.P(Table2[1Y Return vs Nifty])</f>
        <v>-8.6343859707082388E-2</v>
      </c>
      <c r="I413">
        <v>-12.1624750246324</v>
      </c>
      <c r="J413">
        <f>(Table2[[#This Row],[1M Return vs Nifty]]-AVERAGE(Table2[1M Return vs Nifty]))/_xlfn.STDEV.P(Table2[1M Return vs Nifty])</f>
        <v>-1.2536663703184094</v>
      </c>
      <c r="K413">
        <v>-24.649861028601599</v>
      </c>
      <c r="L413">
        <f>(Table2[[#This Row],[6M Return vs Nifty]]-AVERAGE(Table2[6M Return vs Nifty]))/_xlfn.STDEV.P(Table2[6M Return vs Nifty])</f>
        <v>-0.97851566960019698</v>
      </c>
      <c r="M413">
        <v>-6.3573569354442698</v>
      </c>
      <c r="N413">
        <f>(Table2[[#This Row],[1W Return vs Nifty]]-AVERAGE(Table2[1W Return vs Nifty]))/_xlfn.STDEV.P(Table2[1W Return vs Nifty])</f>
        <v>-0.33401902359858571</v>
      </c>
      <c r="O413">
        <v>194.23</v>
      </c>
      <c r="P413">
        <v>208.48250802196799</v>
      </c>
      <c r="Q413">
        <v>212.77597277470599</v>
      </c>
      <c r="R413">
        <v>28.524891836639199</v>
      </c>
      <c r="S413" s="1">
        <f>(Table2[[#This Row],[Close Price]]-Table2[[#This Row],[20D EMA]])/Table2[[#This Row],[20D EMA]]</f>
        <v>-7.1152757040621906E-2</v>
      </c>
      <c r="T413" s="1">
        <f>(Table2[[#This Row],[Close Price]]-Table2[[#This Row],[50D EMA]])/Table2[[#This Row],[50D EMA]]</f>
        <v>-0.13465162275873027</v>
      </c>
      <c r="U413" s="1">
        <f>(Table2[[#This Row],[Close Price]]-Table2[[#This Row],[200D EMA]])/Table2[[#This Row],[200D EMA]]</f>
        <v>-0.15211291177588046</v>
      </c>
      <c r="V413">
        <v>0.79183590895635703</v>
      </c>
      <c r="W413">
        <v>177.86</v>
      </c>
      <c r="X413">
        <v>186.39</v>
      </c>
      <c r="Y413">
        <v>172.25</v>
      </c>
      <c r="Z413">
        <v>189.7</v>
      </c>
      <c r="AA413">
        <v>172.25</v>
      </c>
      <c r="AB413">
        <v>213.2</v>
      </c>
      <c r="AC413" s="1">
        <f>(Table2[[#This Row],[Close Price]]/Table2[[#This Row],[Day Low]])-1</f>
        <v>1.4337119082424188E-2</v>
      </c>
      <c r="AD413" s="1">
        <f>(Table2[[#This Row],[Day High]]/Table2[[#This Row],[Close Price]])-1</f>
        <v>3.3146721356909215E-2</v>
      </c>
      <c r="AE413" s="1">
        <f>(Table2[[#This Row],[Close Price]]/Table2[[#This Row],[Current Week Low]])-1</f>
        <v>4.7373004354136494E-2</v>
      </c>
      <c r="AF413" s="1">
        <f>(Table2[[#This Row],[Current Week High]]/Table2[[#This Row],[Close Price]])-1</f>
        <v>5.1493819633058102E-2</v>
      </c>
      <c r="AG413" s="1">
        <f>(Table2[[#This Row],[Close Price]]/Table2[[#This Row],[Current Month Low]])-1</f>
        <v>4.7373004354136494E-2</v>
      </c>
      <c r="AH413" s="1">
        <f>(Table2[[#This Row],[Current Month High]]/Table2[[#This Row],[Close Price]])-1</f>
        <v>0.18175267446372145</v>
      </c>
      <c r="AI413">
        <v>68.449642481015402</v>
      </c>
      <c r="AJ413">
        <v>54.924860455130897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-0.2</v>
      </c>
      <c r="AM413" t="s">
        <v>3155</v>
      </c>
      <c r="AN413">
        <v>-10.8</v>
      </c>
      <c r="AO413" t="s">
        <v>3155</v>
      </c>
      <c r="AP413">
        <v>9.8520985853046E-2</v>
      </c>
      <c r="AQ413">
        <f>(Table2[[#This Row],[Sharpe Ratio]]-AVERAGE(Table2[Sharpe Ratio]))/_xlfn.STDEV.P(Table2[Sharpe Ratio])</f>
        <v>0.45745649026215446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322</v>
      </c>
      <c r="AT413">
        <f>_xlfn.RANK.AVG(Table2[[#This Row],[6M Return vs Nifty Z-Score]],Table2[6M Return vs Nifty Z-Score])</f>
        <v>636</v>
      </c>
      <c r="AU413">
        <f>_xlfn.RANK.AVG(Table2[[#This Row],[Sharpe Ratio Z-Score]],Table2[Sharpe Ratio Z-Score])</f>
        <v>229</v>
      </c>
      <c r="AV413">
        <f>(Table2[[#This Row],[Rank 1Y]]+Table2[[#This Row],[Rank 6M]]+Table2[[#This Row],[Rank Sharpe]])/3</f>
        <v>395.66666666666669</v>
      </c>
    </row>
    <row r="414" spans="1:48" x14ac:dyDescent="0.3">
      <c r="A414" t="s">
        <v>705</v>
      </c>
      <c r="B414" t="s">
        <v>706</v>
      </c>
      <c r="C414" t="s">
        <v>3114</v>
      </c>
      <c r="D414" t="s">
        <v>51</v>
      </c>
      <c r="E414">
        <v>24523.98669324</v>
      </c>
      <c r="F414">
        <v>5360.7</v>
      </c>
      <c r="G414">
        <v>7.92654899273853</v>
      </c>
      <c r="H414">
        <f>(Table2[[#This Row],[1Y Return vs Nifty]]-AVERAGE(Table2[1Y Return vs Nifty]))/_xlfn.STDEV.P(Table2[1Y Return vs Nifty])</f>
        <v>-0.27881042173388365</v>
      </c>
      <c r="I414">
        <v>5.3101670959674099</v>
      </c>
      <c r="J414">
        <f>(Table2[[#This Row],[1M Return vs Nifty]]-AVERAGE(Table2[1M Return vs Nifty]))/_xlfn.STDEV.P(Table2[1M Return vs Nifty])</f>
        <v>0.75642326020772055</v>
      </c>
      <c r="K414">
        <v>20.299747165349601</v>
      </c>
      <c r="L414">
        <f>(Table2[[#This Row],[6M Return vs Nifty]]-AVERAGE(Table2[6M Return vs Nifty]))/_xlfn.STDEV.P(Table2[6M Return vs Nifty])</f>
        <v>0.60898689739824485</v>
      </c>
      <c r="M414">
        <v>-2.91242636888142</v>
      </c>
      <c r="N414">
        <f>(Table2[[#This Row],[1W Return vs Nifty]]-AVERAGE(Table2[1W Return vs Nifty]))/_xlfn.STDEV.P(Table2[1W Return vs Nifty])</f>
        <v>0.35681660232499951</v>
      </c>
      <c r="O414">
        <v>5642.81</v>
      </c>
      <c r="P414">
        <v>5646.0094682938798</v>
      </c>
      <c r="Q414">
        <v>5050.2584979658304</v>
      </c>
      <c r="R414">
        <v>27.010257835360601</v>
      </c>
      <c r="S414" s="1">
        <f>(Table2[[#This Row],[Close Price]]-Table2[[#This Row],[20D EMA]])/Table2[[#This Row],[20D EMA]]</f>
        <v>-4.9994594891552356E-2</v>
      </c>
      <c r="T414" s="1">
        <f>(Table2[[#This Row],[Close Price]]-Table2[[#This Row],[50D EMA]])/Table2[[#This Row],[50D EMA]]</f>
        <v>-5.053294187621956E-2</v>
      </c>
      <c r="U414" s="1">
        <f>(Table2[[#This Row],[Close Price]]-Table2[[#This Row],[200D EMA]])/Table2[[#This Row],[200D EMA]]</f>
        <v>6.1470418228930387E-2</v>
      </c>
      <c r="V414">
        <v>0.53788138094129101</v>
      </c>
      <c r="W414">
        <v>5225</v>
      </c>
      <c r="X414">
        <v>5512.25</v>
      </c>
      <c r="Y414">
        <v>5225</v>
      </c>
      <c r="Z414">
        <v>5768.95</v>
      </c>
      <c r="AA414">
        <v>5225</v>
      </c>
      <c r="AB414">
        <v>6020</v>
      </c>
      <c r="AC414" s="1">
        <f>(Table2[[#This Row],[Close Price]]/Table2[[#This Row],[Day Low]])-1</f>
        <v>2.5971291866028645E-2</v>
      </c>
      <c r="AD414" s="1">
        <f>(Table2[[#This Row],[Day High]]/Table2[[#This Row],[Close Price]])-1</f>
        <v>2.8270561680377559E-2</v>
      </c>
      <c r="AE414" s="1">
        <f>(Table2[[#This Row],[Close Price]]/Table2[[#This Row],[Current Week Low]])-1</f>
        <v>2.5971291866028645E-2</v>
      </c>
      <c r="AF414" s="1">
        <f>(Table2[[#This Row],[Current Week High]]/Table2[[#This Row],[Close Price]])-1</f>
        <v>7.6156099016919443E-2</v>
      </c>
      <c r="AG414" s="1">
        <f>(Table2[[#This Row],[Close Price]]/Table2[[#This Row],[Current Month Low]])-1</f>
        <v>2.5971291866028645E-2</v>
      </c>
      <c r="AH414" s="1">
        <f>(Table2[[#This Row],[Current Month High]]/Table2[[#This Row],[Close Price]])-1</f>
        <v>0.12298766952077167</v>
      </c>
      <c r="AI414">
        <v>20.341559870912299</v>
      </c>
      <c r="AJ414">
        <v>39.674309536216697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-0.12</v>
      </c>
      <c r="AM414" t="s">
        <v>3155</v>
      </c>
      <c r="AN414">
        <v>-4.6399999999999997</v>
      </c>
      <c r="AO414" t="s">
        <v>3155</v>
      </c>
      <c r="AP414">
        <v>-4.3633828279279002E-2</v>
      </c>
      <c r="AQ414">
        <f>(Table2[[#This Row],[Sharpe Ratio]]-AVERAGE(Table2[Sharpe Ratio]))/_xlfn.STDEV.P(Table2[Sharpe Ratio])</f>
        <v>-1.218356190836114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392</v>
      </c>
      <c r="AT414">
        <f>_xlfn.RANK.AVG(Table2[[#This Row],[6M Return vs Nifty Z-Score]],Table2[6M Return vs Nifty Z-Score])</f>
        <v>149</v>
      </c>
      <c r="AU414">
        <f>_xlfn.RANK.AVG(Table2[[#This Row],[Sharpe Ratio Z-Score]],Table2[Sharpe Ratio Z-Score])</f>
        <v>648</v>
      </c>
      <c r="AV414">
        <f>(Table2[[#This Row],[Rank 1Y]]+Table2[[#This Row],[Rank 6M]]+Table2[[#This Row],[Rank Sharpe]])/3</f>
        <v>396.33333333333331</v>
      </c>
    </row>
    <row r="415" spans="1:48" x14ac:dyDescent="0.3">
      <c r="A415" t="s">
        <v>1593</v>
      </c>
      <c r="B415" t="s">
        <v>1594</v>
      </c>
      <c r="C415" t="s">
        <v>3121</v>
      </c>
      <c r="D415" t="s">
        <v>1332</v>
      </c>
      <c r="E415">
        <v>5757.0964482849904</v>
      </c>
      <c r="F415">
        <v>889.85</v>
      </c>
      <c r="G415">
        <v>-28.986192036747401</v>
      </c>
      <c r="H415">
        <f>(Table2[[#This Row],[1Y Return vs Nifty]]-AVERAGE(Table2[1Y Return vs Nifty]))/_xlfn.STDEV.P(Table2[1Y Return vs Nifty])</f>
        <v>-0.90981328401499839</v>
      </c>
      <c r="I415">
        <v>6.2317334154965502</v>
      </c>
      <c r="J415">
        <f>(Table2[[#This Row],[1M Return vs Nifty]]-AVERAGE(Table2[1M Return vs Nifty]))/_xlfn.STDEV.P(Table2[1M Return vs Nifty])</f>
        <v>0.86244219483373707</v>
      </c>
      <c r="K415">
        <v>-3.80555350204243</v>
      </c>
      <c r="L415">
        <f>(Table2[[#This Row],[6M Return vs Nifty]]-AVERAGE(Table2[6M Return vs Nifty]))/_xlfn.STDEV.P(Table2[6M Return vs Nifty])</f>
        <v>-0.24234925936282034</v>
      </c>
      <c r="M415">
        <v>-8.7425119877856901</v>
      </c>
      <c r="N415">
        <f>(Table2[[#This Row],[1W Return vs Nifty]]-AVERAGE(Table2[1W Return vs Nifty]))/_xlfn.STDEV.P(Table2[1W Return vs Nifty])</f>
        <v>-0.81233057492634309</v>
      </c>
      <c r="O415">
        <v>940.85</v>
      </c>
      <c r="P415">
        <v>914.23035189773702</v>
      </c>
      <c r="Q415">
        <v>827.35266027366902</v>
      </c>
      <c r="R415">
        <v>33.189134563178399</v>
      </c>
      <c r="S415" s="1">
        <f>(Table2[[#This Row],[Close Price]]-Table2[[#This Row],[20D EMA]])/Table2[[#This Row],[20D EMA]]</f>
        <v>-5.4206302811287667E-2</v>
      </c>
      <c r="T415" s="1">
        <f>(Table2[[#This Row],[Close Price]]-Table2[[#This Row],[50D EMA]])/Table2[[#This Row],[50D EMA]]</f>
        <v>-2.6667624682476208E-2</v>
      </c>
      <c r="U415" s="1">
        <f>(Table2[[#This Row],[Close Price]]-Table2[[#This Row],[200D EMA]])/Table2[[#This Row],[200D EMA]]</f>
        <v>7.5538936087615097E-2</v>
      </c>
      <c r="V415">
        <v>1.2059956321499501</v>
      </c>
      <c r="W415">
        <v>885</v>
      </c>
      <c r="X415">
        <v>919.1</v>
      </c>
      <c r="Y415">
        <v>882.6</v>
      </c>
      <c r="Z415">
        <v>979</v>
      </c>
      <c r="AA415">
        <v>882.6</v>
      </c>
      <c r="AB415">
        <v>1054.95</v>
      </c>
      <c r="AC415" s="1">
        <f>(Table2[[#This Row],[Close Price]]/Table2[[#This Row],[Day Low]])-1</f>
        <v>5.4802259887005711E-3</v>
      </c>
      <c r="AD415" s="1">
        <f>(Table2[[#This Row],[Day High]]/Table2[[#This Row],[Close Price]])-1</f>
        <v>3.2870708546384186E-2</v>
      </c>
      <c r="AE415" s="1">
        <f>(Table2[[#This Row],[Close Price]]/Table2[[#This Row],[Current Week Low]])-1</f>
        <v>8.2143666440064322E-3</v>
      </c>
      <c r="AF415" s="1">
        <f>(Table2[[#This Row],[Current Week High]]/Table2[[#This Row],[Close Price]])-1</f>
        <v>0.10018542450974888</v>
      </c>
      <c r="AG415" s="1">
        <f>(Table2[[#This Row],[Close Price]]/Table2[[#This Row],[Current Month Low]])-1</f>
        <v>8.2143666440064322E-3</v>
      </c>
      <c r="AH415" s="1">
        <f>(Table2[[#This Row],[Current Month High]]/Table2[[#This Row],[Close Price]])-1</f>
        <v>0.18553688823959091</v>
      </c>
      <c r="AI415">
        <v>19.857279316738701</v>
      </c>
      <c r="AJ415">
        <v>45.781454783748302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0.25</v>
      </c>
      <c r="AM415" t="s">
        <v>3156</v>
      </c>
      <c r="AN415">
        <v>-4.95</v>
      </c>
      <c r="AO415" t="s">
        <v>3155</v>
      </c>
      <c r="AP415">
        <v>0.120528602426726</v>
      </c>
      <c r="AQ415">
        <f>(Table2[[#This Row],[Sharpe Ratio]]-AVERAGE(Table2[Sharpe Ratio]))/_xlfn.STDEV.P(Table2[Sharpe Ratio])</f>
        <v>0.71689647588649619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-0.38515444758392858</v>
      </c>
      <c r="AS415">
        <f>_xlfn.RANK.AVG(Table2[[#This Row],[1Y Return vs Nifty Z-Score]],Table2[1Y Return vs Nifty Z-Score])</f>
        <v>627</v>
      </c>
      <c r="AT415">
        <f>_xlfn.RANK.AVG(Table2[[#This Row],[6M Return vs Nifty Z-Score]],Table2[6M Return vs Nifty Z-Score])</f>
        <v>402</v>
      </c>
      <c r="AU415">
        <f>_xlfn.RANK.AVG(Table2[[#This Row],[Sharpe Ratio Z-Score]],Table2[Sharpe Ratio Z-Score])</f>
        <v>164</v>
      </c>
      <c r="AV415">
        <f>(Table2[[#This Row],[Rank 1Y]]+Table2[[#This Row],[Rank 6M]]+Table2[[#This Row],[Rank Sharpe]])/3</f>
        <v>397.66666666666669</v>
      </c>
    </row>
    <row r="416" spans="1:48" x14ac:dyDescent="0.3">
      <c r="A416" t="s">
        <v>544</v>
      </c>
      <c r="B416" t="s">
        <v>545</v>
      </c>
      <c r="C416" t="s">
        <v>3124</v>
      </c>
      <c r="D416" t="s">
        <v>277</v>
      </c>
      <c r="E416">
        <v>37059.35317011</v>
      </c>
      <c r="F416">
        <v>2717.1</v>
      </c>
      <c r="G416">
        <v>10.7517270021914</v>
      </c>
      <c r="H416">
        <f>(Table2[[#This Row],[1Y Return vs Nifty]]-AVERAGE(Table2[1Y Return vs Nifty]))/_xlfn.STDEV.P(Table2[1Y Return vs Nifty])</f>
        <v>-0.23051556850165134</v>
      </c>
      <c r="I416">
        <v>1.51007241983857</v>
      </c>
      <c r="J416">
        <f>(Table2[[#This Row],[1M Return vs Nifty]]-AVERAGE(Table2[1M Return vs Nifty]))/_xlfn.STDEV.P(Table2[1M Return vs Nifty])</f>
        <v>0.31925234748705672</v>
      </c>
      <c r="K416">
        <v>4.3313064701781601</v>
      </c>
      <c r="L416">
        <f>(Table2[[#This Row],[6M Return vs Nifty]]-AVERAGE(Table2[6M Return vs Nifty]))/_xlfn.STDEV.P(Table2[6M Return vs Nifty])</f>
        <v>4.5023347701312319E-2</v>
      </c>
      <c r="M416">
        <v>-7.2279863982333996</v>
      </c>
      <c r="N416">
        <f>(Table2[[#This Row],[1W Return vs Nifty]]-AVERAGE(Table2[1W Return vs Nifty]))/_xlfn.STDEV.P(Table2[1W Return vs Nifty])</f>
        <v>-0.50861233926983496</v>
      </c>
      <c r="O416">
        <v>2818.4</v>
      </c>
      <c r="P416">
        <v>2837.4821225026399</v>
      </c>
      <c r="Q416">
        <v>2603.7359019571199</v>
      </c>
      <c r="R416">
        <v>39.119908747582798</v>
      </c>
      <c r="S416" s="1">
        <f>(Table2[[#This Row],[Close Price]]-Table2[[#This Row],[20D EMA]])/Table2[[#This Row],[20D EMA]]</f>
        <v>-3.5942378654555837E-2</v>
      </c>
      <c r="T416" s="1">
        <f>(Table2[[#This Row],[Close Price]]-Table2[[#This Row],[50D EMA]])/Table2[[#This Row],[50D EMA]]</f>
        <v>-4.2425684922541028E-2</v>
      </c>
      <c r="U416" s="1">
        <f>(Table2[[#This Row],[Close Price]]-Table2[[#This Row],[200D EMA]])/Table2[[#This Row],[200D EMA]]</f>
        <v>4.3539015595886237E-2</v>
      </c>
      <c r="V416">
        <v>0.93179034556525497</v>
      </c>
      <c r="W416">
        <v>2705</v>
      </c>
      <c r="X416">
        <v>2757.9</v>
      </c>
      <c r="Y416">
        <v>2640</v>
      </c>
      <c r="Z416">
        <v>2858</v>
      </c>
      <c r="AA416">
        <v>2640</v>
      </c>
      <c r="AB416">
        <v>3011.15</v>
      </c>
      <c r="AC416" s="1">
        <f>(Table2[[#This Row],[Close Price]]/Table2[[#This Row],[Day Low]])-1</f>
        <v>4.4731977818852631E-3</v>
      </c>
      <c r="AD416" s="1">
        <f>(Table2[[#This Row],[Day High]]/Table2[[#This Row],[Close Price]])-1</f>
        <v>1.5016009716241729E-2</v>
      </c>
      <c r="AE416" s="1">
        <f>(Table2[[#This Row],[Close Price]]/Table2[[#This Row],[Current Week Low]])-1</f>
        <v>2.9204545454545316E-2</v>
      </c>
      <c r="AF416" s="1">
        <f>(Table2[[#This Row],[Current Week High]]/Table2[[#This Row],[Close Price]])-1</f>
        <v>5.1856759044569545E-2</v>
      </c>
      <c r="AG416" s="1">
        <f>(Table2[[#This Row],[Close Price]]/Table2[[#This Row],[Current Month Low]])-1</f>
        <v>2.9204545454545316E-2</v>
      </c>
      <c r="AH416" s="1">
        <f>(Table2[[#This Row],[Current Month High]]/Table2[[#This Row],[Close Price]])-1</f>
        <v>0.10822200139854998</v>
      </c>
      <c r="AI416">
        <v>16.631702918552801</v>
      </c>
      <c r="AJ416">
        <v>41.379400057236502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-0.08</v>
      </c>
      <c r="AM416" t="s">
        <v>3155</v>
      </c>
      <c r="AN416">
        <v>-2.64</v>
      </c>
      <c r="AO416" t="s">
        <v>3155</v>
      </c>
      <c r="AP416">
        <v>9.8875073706699993E-4</v>
      </c>
      <c r="AQ416">
        <f>(Table2[[#This Row],[Sharpe Ratio]]-AVERAGE(Table2[Sharpe Ratio]))/_xlfn.STDEV.P(Table2[Sharpe Ratio])</f>
        <v>-0.6923164345652224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384</v>
      </c>
      <c r="AT416">
        <f>_xlfn.RANK.AVG(Table2[[#This Row],[6M Return vs Nifty Z-Score]],Table2[6M Return vs Nifty Z-Score])</f>
        <v>315</v>
      </c>
      <c r="AU416">
        <f>_xlfn.RANK.AVG(Table2[[#This Row],[Sharpe Ratio Z-Score]],Table2[Sharpe Ratio Z-Score])</f>
        <v>500</v>
      </c>
      <c r="AV416">
        <f>(Table2[[#This Row],[Rank 1Y]]+Table2[[#This Row],[Rank 6M]]+Table2[[#This Row],[Rank Sharpe]])/3</f>
        <v>399.66666666666669</v>
      </c>
    </row>
    <row r="417" spans="1:48" x14ac:dyDescent="0.3">
      <c r="A417" t="s">
        <v>900</v>
      </c>
      <c r="B417" t="s">
        <v>901</v>
      </c>
      <c r="C417" t="s">
        <v>3110</v>
      </c>
      <c r="D417" t="s">
        <v>902</v>
      </c>
      <c r="E417">
        <v>16399.353475849999</v>
      </c>
      <c r="F417">
        <v>184.42</v>
      </c>
      <c r="G417">
        <v>21.64660862118</v>
      </c>
      <c r="H417">
        <f>(Table2[[#This Row],[1Y Return vs Nifty]]-AVERAGE(Table2[1Y Return vs Nifty]))/_xlfn.STDEV.P(Table2[1Y Return vs Nifty])</f>
        <v>-4.4273601796870586E-2</v>
      </c>
      <c r="I417">
        <v>-17.568935967045899</v>
      </c>
      <c r="J417">
        <f>(Table2[[#This Row],[1M Return vs Nifty]]-AVERAGE(Table2[1M Return vs Nifty]))/_xlfn.STDEV.P(Table2[1M Return vs Nifty])</f>
        <v>-1.8756370490045728</v>
      </c>
      <c r="K417">
        <v>10.9557797738626</v>
      </c>
      <c r="L417">
        <f>(Table2[[#This Row],[6M Return vs Nifty]]-AVERAGE(Table2[6M Return vs Nifty]))/_xlfn.STDEV.P(Table2[6M Return vs Nifty])</f>
        <v>0.2789824142461208</v>
      </c>
      <c r="M417">
        <v>-3.8586432213788302</v>
      </c>
      <c r="N417">
        <f>(Table2[[#This Row],[1W Return vs Nifty]]-AVERAGE(Table2[1W Return vs Nifty]))/_xlfn.STDEV.P(Table2[1W Return vs Nifty])</f>
        <v>0.167065227391862</v>
      </c>
      <c r="O417">
        <v>195.83</v>
      </c>
      <c r="P417">
        <v>198.49605127177401</v>
      </c>
      <c r="Q417">
        <v>176.78967339334599</v>
      </c>
      <c r="R417">
        <v>33.627518719111301</v>
      </c>
      <c r="S417" s="1">
        <f>(Table2[[#This Row],[Close Price]]-Table2[[#This Row],[20D EMA]])/Table2[[#This Row],[20D EMA]]</f>
        <v>-5.8264821528877214E-2</v>
      </c>
      <c r="T417" s="1">
        <f>(Table2[[#This Row],[Close Price]]-Table2[[#This Row],[50D EMA]])/Table2[[#This Row],[50D EMA]]</f>
        <v>-7.0913507757902811E-2</v>
      </c>
      <c r="U417" s="1">
        <f>(Table2[[#This Row],[Close Price]]-Table2[[#This Row],[200D EMA]])/Table2[[#This Row],[200D EMA]]</f>
        <v>4.3160476854759461E-2</v>
      </c>
      <c r="V417">
        <v>0.49972455459592202</v>
      </c>
      <c r="W417">
        <v>181.64</v>
      </c>
      <c r="X417">
        <v>186.1</v>
      </c>
      <c r="Y417">
        <v>176.83</v>
      </c>
      <c r="Z417">
        <v>191.75</v>
      </c>
      <c r="AA417">
        <v>176.83</v>
      </c>
      <c r="AB417">
        <v>212.39</v>
      </c>
      <c r="AC417" s="1">
        <f>(Table2[[#This Row],[Close Price]]/Table2[[#This Row],[Day Low]])-1</f>
        <v>1.5304998898920896E-2</v>
      </c>
      <c r="AD417" s="1">
        <f>(Table2[[#This Row],[Day High]]/Table2[[#This Row],[Close Price]])-1</f>
        <v>9.1096410367639269E-3</v>
      </c>
      <c r="AE417" s="1">
        <f>(Table2[[#This Row],[Close Price]]/Table2[[#This Row],[Current Week Low]])-1</f>
        <v>4.2922581010009564E-2</v>
      </c>
      <c r="AF417" s="1">
        <f>(Table2[[#This Row],[Current Week High]]/Table2[[#This Row],[Close Price]])-1</f>
        <v>3.9746231428261725E-2</v>
      </c>
      <c r="AG417" s="1">
        <f>(Table2[[#This Row],[Close Price]]/Table2[[#This Row],[Current Month Low]])-1</f>
        <v>4.2922581010009564E-2</v>
      </c>
      <c r="AH417" s="1">
        <f>(Table2[[#This Row],[Current Month High]]/Table2[[#This Row],[Close Price]])-1</f>
        <v>0.15166467845136111</v>
      </c>
      <c r="AI417">
        <v>32.523587463398698</v>
      </c>
      <c r="AJ417">
        <v>51.973629995879598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0.03</v>
      </c>
      <c r="AM417" t="s">
        <v>3156</v>
      </c>
      <c r="AN417">
        <v>-9.86</v>
      </c>
      <c r="AO417" t="s">
        <v>3155</v>
      </c>
      <c r="AP417">
        <v>-5.0127869456008001E-2</v>
      </c>
      <c r="AQ417">
        <f>(Table2[[#This Row],[Sharpe Ratio]]-AVERAGE(Table2[Sharpe Ratio]))/_xlfn.STDEV.P(Table2[Sharpe Ratio])</f>
        <v>-1.2949121388141156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310</v>
      </c>
      <c r="AT417">
        <f>_xlfn.RANK.AVG(Table2[[#This Row],[6M Return vs Nifty Z-Score]],Table2[6M Return vs Nifty Z-Score])</f>
        <v>229</v>
      </c>
      <c r="AU417">
        <f>_xlfn.RANK.AVG(Table2[[#This Row],[Sharpe Ratio Z-Score]],Table2[Sharpe Ratio Z-Score])</f>
        <v>660</v>
      </c>
      <c r="AV417">
        <f>(Table2[[#This Row],[Rank 1Y]]+Table2[[#This Row],[Rank 6M]]+Table2[[#This Row],[Rank Sharpe]])/3</f>
        <v>399.66666666666669</v>
      </c>
    </row>
    <row r="418" spans="1:48" x14ac:dyDescent="0.3">
      <c r="A418" t="s">
        <v>1090</v>
      </c>
      <c r="B418" t="s">
        <v>1091</v>
      </c>
      <c r="C418" t="s">
        <v>3120</v>
      </c>
      <c r="D418" t="s">
        <v>72</v>
      </c>
      <c r="E418">
        <v>11416.5</v>
      </c>
      <c r="F418">
        <v>76.11</v>
      </c>
      <c r="G418">
        <v>6.0544001163021299</v>
      </c>
      <c r="H418">
        <f>(Table2[[#This Row],[1Y Return vs Nifty]]-AVERAGE(Table2[1Y Return vs Nifty]))/_xlfn.STDEV.P(Table2[1Y Return vs Nifty])</f>
        <v>-0.3108137698110176</v>
      </c>
      <c r="I418">
        <v>-12.7657160038919</v>
      </c>
      <c r="J418">
        <f>(Table2[[#This Row],[1M Return vs Nifty]]-AVERAGE(Table2[1M Return vs Nifty]))/_xlfn.STDEV.P(Table2[1M Return vs Nifty])</f>
        <v>-1.3230644858837917</v>
      </c>
      <c r="K418">
        <v>-7.90559706596986</v>
      </c>
      <c r="L418">
        <f>(Table2[[#This Row],[6M Return vs Nifty]]-AVERAGE(Table2[6M Return vs Nifty]))/_xlfn.STDEV.P(Table2[6M Return vs Nifty])</f>
        <v>-0.38715207175788185</v>
      </c>
      <c r="M418">
        <v>-7.8084249544458899</v>
      </c>
      <c r="N418">
        <f>(Table2[[#This Row],[1W Return vs Nifty]]-AVERAGE(Table2[1W Return vs Nifty]))/_xlfn.STDEV.P(Table2[1W Return vs Nifty])</f>
        <v>-0.62501167607601038</v>
      </c>
      <c r="O418">
        <v>83.36</v>
      </c>
      <c r="P418">
        <v>88.260641558425206</v>
      </c>
      <c r="Q418">
        <v>81.010969325089306</v>
      </c>
      <c r="R418">
        <v>24.635409576301999</v>
      </c>
      <c r="S418" s="1">
        <f>(Table2[[#This Row],[Close Price]]-Table2[[#This Row],[20D EMA]])/Table2[[#This Row],[20D EMA]]</f>
        <v>-8.6972168905950095E-2</v>
      </c>
      <c r="T418" s="1">
        <f>(Table2[[#This Row],[Close Price]]-Table2[[#This Row],[50D EMA]])/Table2[[#This Row],[50D EMA]]</f>
        <v>-0.13766772305163838</v>
      </c>
      <c r="U418" s="1">
        <f>(Table2[[#This Row],[Close Price]]-Table2[[#This Row],[200D EMA]])/Table2[[#This Row],[200D EMA]]</f>
        <v>-6.0497601323867431E-2</v>
      </c>
      <c r="V418">
        <v>0.130143412017445</v>
      </c>
      <c r="W418">
        <v>75.3</v>
      </c>
      <c r="X418">
        <v>78.099999999999994</v>
      </c>
      <c r="Y418">
        <v>73.400000000000006</v>
      </c>
      <c r="Z418">
        <v>82.89</v>
      </c>
      <c r="AA418">
        <v>73.400000000000006</v>
      </c>
      <c r="AB418">
        <v>91.17</v>
      </c>
      <c r="AC418" s="1">
        <f>(Table2[[#This Row],[Close Price]]/Table2[[#This Row],[Day Low]])-1</f>
        <v>1.0756972111553909E-2</v>
      </c>
      <c r="AD418" s="1">
        <f>(Table2[[#This Row],[Day High]]/Table2[[#This Row],[Close Price]])-1</f>
        <v>2.6146367100249535E-2</v>
      </c>
      <c r="AE418" s="1">
        <f>(Table2[[#This Row],[Close Price]]/Table2[[#This Row],[Current Week Low]])-1</f>
        <v>3.6920980926430369E-2</v>
      </c>
      <c r="AF418" s="1">
        <f>(Table2[[#This Row],[Current Week High]]/Table2[[#This Row],[Close Price]])-1</f>
        <v>8.9081592432006307E-2</v>
      </c>
      <c r="AG418" s="1">
        <f>(Table2[[#This Row],[Close Price]]/Table2[[#This Row],[Current Month Low]])-1</f>
        <v>3.6920980926430369E-2</v>
      </c>
      <c r="AH418" s="1">
        <f>(Table2[[#This Row],[Current Month High]]/Table2[[#This Row],[Close Price]])-1</f>
        <v>0.19787150177374846</v>
      </c>
      <c r="AI418">
        <v>73.170411246879496</v>
      </c>
      <c r="AJ418">
        <v>53.138832997987897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-0.27</v>
      </c>
      <c r="AM418" t="s">
        <v>3155</v>
      </c>
      <c r="AN418">
        <v>-10.62</v>
      </c>
      <c r="AO418" t="s">
        <v>3155</v>
      </c>
      <c r="AP418">
        <v>6.1691549119119997E-2</v>
      </c>
      <c r="AQ418">
        <f>(Table2[[#This Row],[Sharpe Ratio]]-AVERAGE(Table2[Sharpe Ratio]))/_xlfn.STDEV.P(Table2[Sharpe Ratio])</f>
        <v>2.3287324109482688E-2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410</v>
      </c>
      <c r="AT418">
        <f>_xlfn.RANK.AVG(Table2[[#This Row],[6M Return vs Nifty Z-Score]],Table2[6M Return vs Nifty Z-Score])</f>
        <v>453</v>
      </c>
      <c r="AU418">
        <f>_xlfn.RANK.AVG(Table2[[#This Row],[Sharpe Ratio Z-Score]],Table2[Sharpe Ratio Z-Score])</f>
        <v>336</v>
      </c>
      <c r="AV418">
        <f>(Table2[[#This Row],[Rank 1Y]]+Table2[[#This Row],[Rank 6M]]+Table2[[#This Row],[Rank Sharpe]])/3</f>
        <v>399.66666666666669</v>
      </c>
    </row>
    <row r="419" spans="1:48" x14ac:dyDescent="0.3">
      <c r="A419" t="s">
        <v>693</v>
      </c>
      <c r="B419" t="s">
        <v>694</v>
      </c>
      <c r="C419" t="s">
        <v>3114</v>
      </c>
      <c r="D419" t="s">
        <v>249</v>
      </c>
      <c r="E419">
        <v>25397.901055260001</v>
      </c>
      <c r="F419">
        <v>3049.1</v>
      </c>
      <c r="G419">
        <v>1.6204912669246301</v>
      </c>
      <c r="H419">
        <f>(Table2[[#This Row],[1Y Return vs Nifty]]-AVERAGE(Table2[1Y Return vs Nifty]))/_xlfn.STDEV.P(Table2[1Y Return vs Nifty])</f>
        <v>-0.3866089856909728</v>
      </c>
      <c r="I419">
        <v>4.7118530442545303</v>
      </c>
      <c r="J419">
        <f>(Table2[[#This Row],[1M Return vs Nifty]]-AVERAGE(Table2[1M Return vs Nifty]))/_xlfn.STDEV.P(Table2[1M Return vs Nifty])</f>
        <v>0.68759194878698116</v>
      </c>
      <c r="K419">
        <v>22.013058229506601</v>
      </c>
      <c r="L419">
        <f>(Table2[[#This Row],[6M Return vs Nifty]]-AVERAGE(Table2[6M Return vs Nifty]))/_xlfn.STDEV.P(Table2[6M Return vs Nifty])</f>
        <v>0.66949656192479978</v>
      </c>
      <c r="M419">
        <v>-0.81379503207289905</v>
      </c>
      <c r="N419">
        <f>(Table2[[#This Row],[1W Return vs Nifty]]-AVERAGE(Table2[1W Return vs Nifty]))/_xlfn.STDEV.P(Table2[1W Return vs Nifty])</f>
        <v>0.77766958183613666</v>
      </c>
      <c r="O419">
        <v>3337.44</v>
      </c>
      <c r="P419">
        <v>3299.3792529226798</v>
      </c>
      <c r="Q419">
        <v>2901.3313385405299</v>
      </c>
      <c r="R419">
        <v>18.636303396435</v>
      </c>
      <c r="S419" s="1">
        <f>(Table2[[#This Row],[Close Price]]-Table2[[#This Row],[20D EMA]])/Table2[[#This Row],[20D EMA]]</f>
        <v>-8.6395560669255522E-2</v>
      </c>
      <c r="T419" s="1">
        <f>(Table2[[#This Row],[Close Price]]-Table2[[#This Row],[50D EMA]])/Table2[[#This Row],[50D EMA]]</f>
        <v>-7.5856466849324997E-2</v>
      </c>
      <c r="U419" s="1">
        <f>(Table2[[#This Row],[Close Price]]-Table2[[#This Row],[200D EMA]])/Table2[[#This Row],[200D EMA]]</f>
        <v>5.0931329178625535E-2</v>
      </c>
      <c r="V419">
        <v>1.1075958765779701</v>
      </c>
      <c r="W419">
        <v>3021.05</v>
      </c>
      <c r="X419">
        <v>3376</v>
      </c>
      <c r="Y419">
        <v>3021.05</v>
      </c>
      <c r="Z419">
        <v>3411.9</v>
      </c>
      <c r="AA419">
        <v>3021.05</v>
      </c>
      <c r="AB419">
        <v>3653.95</v>
      </c>
      <c r="AC419" s="1">
        <f>(Table2[[#This Row],[Close Price]]/Table2[[#This Row],[Day Low]])-1</f>
        <v>9.2848512934244898E-3</v>
      </c>
      <c r="AD419" s="1">
        <f>(Table2[[#This Row],[Day High]]/Table2[[#This Row],[Close Price]])-1</f>
        <v>0.10721196418615331</v>
      </c>
      <c r="AE419" s="1">
        <f>(Table2[[#This Row],[Close Price]]/Table2[[#This Row],[Current Week Low]])-1</f>
        <v>9.2848512934244898E-3</v>
      </c>
      <c r="AF419" s="1">
        <f>(Table2[[#This Row],[Current Week High]]/Table2[[#This Row],[Close Price]])-1</f>
        <v>0.11898593027450732</v>
      </c>
      <c r="AG419" s="1">
        <f>(Table2[[#This Row],[Close Price]]/Table2[[#This Row],[Current Month Low]])-1</f>
        <v>9.2848512934244898E-3</v>
      </c>
      <c r="AH419" s="1">
        <f>(Table2[[#This Row],[Current Month High]]/Table2[[#This Row],[Close Price]])-1</f>
        <v>0.19837001082286565</v>
      </c>
      <c r="AI419">
        <v>19.837001082286498</v>
      </c>
      <c r="AJ419">
        <v>56.870916293666703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-0.08</v>
      </c>
      <c r="AM419" t="s">
        <v>3155</v>
      </c>
      <c r="AN419">
        <v>-14.65</v>
      </c>
      <c r="AO419" t="s">
        <v>3155</v>
      </c>
      <c r="AP419">
        <v>-3.7551949133471998E-2</v>
      </c>
      <c r="AQ419">
        <f>(Table2[[#This Row],[Sharpe Ratio]]-AVERAGE(Table2[Sharpe Ratio]))/_xlfn.STDEV.P(Table2[Sharpe Ratio])</f>
        <v>-1.1466590748456336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0.60149003201131113</v>
      </c>
      <c r="AS419">
        <f>_xlfn.RANK.AVG(Table2[[#This Row],[1Y Return vs Nifty Z-Score]],Table2[1Y Return vs Nifty Z-Score])</f>
        <v>431</v>
      </c>
      <c r="AT419">
        <f>_xlfn.RANK.AVG(Table2[[#This Row],[6M Return vs Nifty Z-Score]],Table2[6M Return vs Nifty Z-Score])</f>
        <v>135</v>
      </c>
      <c r="AU419">
        <f>_xlfn.RANK.AVG(Table2[[#This Row],[Sharpe Ratio Z-Score]],Table2[Sharpe Ratio Z-Score])</f>
        <v>634</v>
      </c>
      <c r="AV419">
        <f>(Table2[[#This Row],[Rank 1Y]]+Table2[[#This Row],[Rank 6M]]+Table2[[#This Row],[Rank Sharpe]])/3</f>
        <v>400</v>
      </c>
    </row>
    <row r="420" spans="1:48" x14ac:dyDescent="0.3">
      <c r="A420" t="s">
        <v>1136</v>
      </c>
      <c r="B420" t="s">
        <v>1137</v>
      </c>
      <c r="C420" t="s">
        <v>3120</v>
      </c>
      <c r="D420" t="s">
        <v>1138</v>
      </c>
      <c r="E420">
        <v>10588.09330072</v>
      </c>
      <c r="F420">
        <v>712.4</v>
      </c>
      <c r="G420">
        <v>42.916240672997702</v>
      </c>
      <c r="H420">
        <f>(Table2[[#This Row],[1Y Return vs Nifty]]-AVERAGE(Table2[1Y Return vs Nifty]))/_xlfn.STDEV.P(Table2[1Y Return vs Nifty])</f>
        <v>0.31931897708103618</v>
      </c>
      <c r="I420">
        <v>-11.6515142024528</v>
      </c>
      <c r="J420">
        <f>(Table2[[#This Row],[1M Return vs Nifty]]-AVERAGE(Table2[1M Return vs Nifty]))/_xlfn.STDEV.P(Table2[1M Return vs Nifty])</f>
        <v>-1.1948843588069724</v>
      </c>
      <c r="K420">
        <v>3.78054833443188</v>
      </c>
      <c r="L420">
        <f>(Table2[[#This Row],[6M Return vs Nifty]]-AVERAGE(Table2[6M Return vs Nifty]))/_xlfn.STDEV.P(Table2[6M Return vs Nifty])</f>
        <v>2.5572011206455993E-2</v>
      </c>
      <c r="M420">
        <v>-1.3391548434554501</v>
      </c>
      <c r="N420">
        <f>(Table2[[#This Row],[1W Return vs Nifty]]-AVERAGE(Table2[1W Return vs Nifty]))/_xlfn.STDEV.P(Table2[1W Return vs Nifty])</f>
        <v>0.67231556464510833</v>
      </c>
      <c r="O420">
        <v>740.89</v>
      </c>
      <c r="P420">
        <v>745.20044556558196</v>
      </c>
      <c r="Q420">
        <v>647.78207841296603</v>
      </c>
      <c r="R420">
        <v>38.866938947217697</v>
      </c>
      <c r="S420" s="1">
        <f>(Table2[[#This Row],[Close Price]]-Table2[[#This Row],[20D EMA]])/Table2[[#This Row],[20D EMA]]</f>
        <v>-3.845375156905885E-2</v>
      </c>
      <c r="T420" s="1">
        <f>(Table2[[#This Row],[Close Price]]-Table2[[#This Row],[50D EMA]])/Table2[[#This Row],[50D EMA]]</f>
        <v>-4.4015601118820524E-2</v>
      </c>
      <c r="U420" s="1">
        <f>(Table2[[#This Row],[Close Price]]-Table2[[#This Row],[200D EMA]])/Table2[[#This Row],[200D EMA]]</f>
        <v>9.9752561456075861E-2</v>
      </c>
      <c r="V420">
        <v>0.49985042175014399</v>
      </c>
      <c r="W420">
        <v>703.4</v>
      </c>
      <c r="X420">
        <v>717.9</v>
      </c>
      <c r="Y420">
        <v>689.05</v>
      </c>
      <c r="Z420">
        <v>762.95</v>
      </c>
      <c r="AA420">
        <v>689.05</v>
      </c>
      <c r="AB420">
        <v>783.45</v>
      </c>
      <c r="AC420" s="1">
        <f>(Table2[[#This Row],[Close Price]]/Table2[[#This Row],[Day Low]])-1</f>
        <v>1.2794995735001313E-2</v>
      </c>
      <c r="AD420" s="1">
        <f>(Table2[[#This Row],[Day High]]/Table2[[#This Row],[Close Price]])-1</f>
        <v>7.7203818079729647E-3</v>
      </c>
      <c r="AE420" s="1">
        <f>(Table2[[#This Row],[Close Price]]/Table2[[#This Row],[Current Week Low]])-1</f>
        <v>3.3887236049633618E-2</v>
      </c>
      <c r="AF420" s="1">
        <f>(Table2[[#This Row],[Current Week High]]/Table2[[#This Row],[Close Price]])-1</f>
        <v>7.0957327344188803E-2</v>
      </c>
      <c r="AG420" s="1">
        <f>(Table2[[#This Row],[Close Price]]/Table2[[#This Row],[Current Month Low]])-1</f>
        <v>3.3887236049633618E-2</v>
      </c>
      <c r="AH420" s="1">
        <f>(Table2[[#This Row],[Current Month High]]/Table2[[#This Row],[Close Price]])-1</f>
        <v>9.9733295901179186E-2</v>
      </c>
      <c r="AI420">
        <v>22.824256035934798</v>
      </c>
      <c r="AJ420">
        <v>77.944298738603706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0</v>
      </c>
      <c r="AM420" t="s">
        <v>3157</v>
      </c>
      <c r="AN420">
        <v>-5</v>
      </c>
      <c r="AO420" t="s">
        <v>3155</v>
      </c>
      <c r="AP420">
        <v>-5.1430430591530997E-2</v>
      </c>
      <c r="AQ420">
        <f>(Table2[[#This Row],[Sharpe Ratio]]-AVERAGE(Table2[Sharpe Ratio]))/_xlfn.STDEV.P(Table2[Sharpe Ratio])</f>
        <v>-1.3102675700187407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211</v>
      </c>
      <c r="AT420">
        <f>_xlfn.RANK.AVG(Table2[[#This Row],[6M Return vs Nifty Z-Score]],Table2[6M Return vs Nifty Z-Score])</f>
        <v>324</v>
      </c>
      <c r="AU420">
        <f>_xlfn.RANK.AVG(Table2[[#This Row],[Sharpe Ratio Z-Score]],Table2[Sharpe Ratio Z-Score])</f>
        <v>665</v>
      </c>
      <c r="AV420">
        <f>(Table2[[#This Row],[Rank 1Y]]+Table2[[#This Row],[Rank 6M]]+Table2[[#This Row],[Rank Sharpe]])/3</f>
        <v>400</v>
      </c>
    </row>
    <row r="421" spans="1:48" x14ac:dyDescent="0.3">
      <c r="A421" t="s">
        <v>1305</v>
      </c>
      <c r="B421" t="s">
        <v>1306</v>
      </c>
      <c r="C421" t="s">
        <v>3114</v>
      </c>
      <c r="D421" t="s">
        <v>51</v>
      </c>
      <c r="E421">
        <v>8462.5107586249997</v>
      </c>
      <c r="F421">
        <v>487.85</v>
      </c>
      <c r="G421">
        <v>-8.5322266332330301</v>
      </c>
      <c r="H421">
        <f>(Table2[[#This Row],[1Y Return vs Nifty]]-AVERAGE(Table2[1Y Return vs Nifty]))/_xlfn.STDEV.P(Table2[1Y Return vs Nifty])</f>
        <v>-0.56016407469979923</v>
      </c>
      <c r="I421">
        <v>-1.9451736618225901</v>
      </c>
      <c r="J421">
        <f>(Table2[[#This Row],[1M Return vs Nifty]]-AVERAGE(Table2[1M Return vs Nifty]))/_xlfn.STDEV.P(Table2[1M Return vs Nifty])</f>
        <v>-7.824645502517126E-2</v>
      </c>
      <c r="K421">
        <v>19.012877612183001</v>
      </c>
      <c r="L421">
        <f>(Table2[[#This Row],[6M Return vs Nifty]]-AVERAGE(Table2[6M Return vs Nifty]))/_xlfn.STDEV.P(Table2[6M Return vs Nifty])</f>
        <v>0.56353803140970826</v>
      </c>
      <c r="M421">
        <v>-5.4497034642061299</v>
      </c>
      <c r="N421">
        <f>(Table2[[#This Row],[1W Return vs Nifty]]-AVERAGE(Table2[1W Return vs Nifty]))/_xlfn.STDEV.P(Table2[1W Return vs Nifty])</f>
        <v>-0.15200102880627314</v>
      </c>
      <c r="O421">
        <v>502.31</v>
      </c>
      <c r="P421">
        <v>493.78413927625598</v>
      </c>
      <c r="Q421">
        <v>428.736499236984</v>
      </c>
      <c r="R421">
        <v>40.623088812223102</v>
      </c>
      <c r="S421" s="1">
        <f>(Table2[[#This Row],[Close Price]]-Table2[[#This Row],[20D EMA]])/Table2[[#This Row],[20D EMA]]</f>
        <v>-2.8787004041329018E-2</v>
      </c>
      <c r="T421" s="1">
        <f>(Table2[[#This Row],[Close Price]]-Table2[[#This Row],[50D EMA]])/Table2[[#This Row],[50D EMA]]</f>
        <v>-1.2017678990162959E-2</v>
      </c>
      <c r="U421" s="1">
        <f>(Table2[[#This Row],[Close Price]]-Table2[[#This Row],[200D EMA]])/Table2[[#This Row],[200D EMA]]</f>
        <v>0.13787839586370521</v>
      </c>
      <c r="V421">
        <v>0.28777232598207098</v>
      </c>
      <c r="W421">
        <v>476.3</v>
      </c>
      <c r="X421">
        <v>495</v>
      </c>
      <c r="Y421">
        <v>471</v>
      </c>
      <c r="Z421">
        <v>524</v>
      </c>
      <c r="AA421">
        <v>465</v>
      </c>
      <c r="AB421">
        <v>532.85</v>
      </c>
      <c r="AC421" s="1">
        <f>(Table2[[#This Row],[Close Price]]/Table2[[#This Row],[Day Low]])-1</f>
        <v>2.4249422632794504E-2</v>
      </c>
      <c r="AD421" s="1">
        <f>(Table2[[#This Row],[Day High]]/Table2[[#This Row],[Close Price]])-1</f>
        <v>1.465614430665152E-2</v>
      </c>
      <c r="AE421" s="1">
        <f>(Table2[[#This Row],[Close Price]]/Table2[[#This Row],[Current Week Low]])-1</f>
        <v>3.5774946921443895E-2</v>
      </c>
      <c r="AF421" s="1">
        <f>(Table2[[#This Row],[Current Week High]]/Table2[[#This Row],[Close Price]])-1</f>
        <v>7.4100645690273526E-2</v>
      </c>
      <c r="AG421" s="1">
        <f>(Table2[[#This Row],[Close Price]]/Table2[[#This Row],[Current Month Low]])-1</f>
        <v>4.9139784946236498E-2</v>
      </c>
      <c r="AH421" s="1">
        <f>(Table2[[#This Row],[Current Month High]]/Table2[[#This Row],[Close Price]])-1</f>
        <v>9.2241467664241128E-2</v>
      </c>
      <c r="AI421">
        <v>13.4262580711284</v>
      </c>
      <c r="AJ421">
        <v>52.691705790297299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-0.01</v>
      </c>
      <c r="AM421" t="s">
        <v>3155</v>
      </c>
      <c r="AN421">
        <v>-1.67</v>
      </c>
      <c r="AO421" t="s">
        <v>3155</v>
      </c>
      <c r="AQ421">
        <f>(Table2[[#This Row],[Sharpe Ratio]]-AVERAGE(Table2[Sharpe Ratio]))/_xlfn.STDEV.P(Table2[Sharpe Ratio])</f>
        <v>-0.70397246629187049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-0.93084599341340613</v>
      </c>
      <c r="AS421">
        <f>_xlfn.RANK.AVG(Table2[[#This Row],[1Y Return vs Nifty Z-Score]],Table2[1Y Return vs Nifty Z-Score])</f>
        <v>508</v>
      </c>
      <c r="AT421">
        <f>_xlfn.RANK.AVG(Table2[[#This Row],[6M Return vs Nifty Z-Score]],Table2[6M Return vs Nifty Z-Score])</f>
        <v>160</v>
      </c>
      <c r="AU421">
        <f>_xlfn.RANK.AVG(Table2[[#This Row],[Sharpe Ratio Z-Score]],Table2[Sharpe Ratio Z-Score])</f>
        <v>532.5</v>
      </c>
      <c r="AV421">
        <f>(Table2[[#This Row],[Rank 1Y]]+Table2[[#This Row],[Rank 6M]]+Table2[[#This Row],[Rank Sharpe]])/3</f>
        <v>400.16666666666669</v>
      </c>
    </row>
    <row r="422" spans="1:48" x14ac:dyDescent="0.3">
      <c r="A422" t="s">
        <v>768</v>
      </c>
      <c r="B422" t="s">
        <v>769</v>
      </c>
      <c r="C422" t="s">
        <v>3108</v>
      </c>
      <c r="D422" t="s">
        <v>277</v>
      </c>
      <c r="E422">
        <v>20519.343856079999</v>
      </c>
      <c r="F422">
        <v>207.45</v>
      </c>
      <c r="G422">
        <v>25.325345576227299</v>
      </c>
      <c r="H422">
        <f>(Table2[[#This Row],[1Y Return vs Nifty]]-AVERAGE(Table2[1Y Return vs Nifty]))/_xlfn.STDEV.P(Table2[1Y Return vs Nifty])</f>
        <v>1.8612368832075846E-2</v>
      </c>
      <c r="I422">
        <v>-10.180166146011</v>
      </c>
      <c r="J422">
        <f>(Table2[[#This Row],[1M Return vs Nifty]]-AVERAGE(Table2[1M Return vs Nifty]))/_xlfn.STDEV.P(Table2[1M Return vs Nifty])</f>
        <v>-1.0256173726960642</v>
      </c>
      <c r="K422">
        <v>-11.244731950632399</v>
      </c>
      <c r="L422">
        <f>(Table2[[#This Row],[6M Return vs Nifty]]-AVERAGE(Table2[6M Return vs Nifty]))/_xlfn.STDEV.P(Table2[6M Return vs Nifty])</f>
        <v>-0.50508158024399052</v>
      </c>
      <c r="M422">
        <v>-4.6408646591652198</v>
      </c>
      <c r="N422">
        <f>(Table2[[#This Row],[1W Return vs Nifty]]-AVERAGE(Table2[1W Return vs Nifty]))/_xlfn.STDEV.P(Table2[1W Return vs Nifty])</f>
        <v>1.0200981177700071E-2</v>
      </c>
      <c r="O422">
        <v>226.01</v>
      </c>
      <c r="P422">
        <v>237.14244039508401</v>
      </c>
      <c r="Q422">
        <v>217.363793330123</v>
      </c>
      <c r="R422">
        <v>25.321052898460799</v>
      </c>
      <c r="S422" s="1">
        <f>(Table2[[#This Row],[Close Price]]-Table2[[#This Row],[20D EMA]])/Table2[[#This Row],[20D EMA]]</f>
        <v>-8.2120260165479422E-2</v>
      </c>
      <c r="T422" s="1">
        <f>(Table2[[#This Row],[Close Price]]-Table2[[#This Row],[50D EMA]])/Table2[[#This Row],[50D EMA]]</f>
        <v>-0.1252093060424605</v>
      </c>
      <c r="U422" s="1">
        <f>(Table2[[#This Row],[Close Price]]-Table2[[#This Row],[200D EMA]])/Table2[[#This Row],[200D EMA]]</f>
        <v>-4.5609221196587973E-2</v>
      </c>
      <c r="V422">
        <v>0.41643320927136601</v>
      </c>
      <c r="W422">
        <v>205.85</v>
      </c>
      <c r="X422">
        <v>212.47</v>
      </c>
      <c r="Y422">
        <v>202</v>
      </c>
      <c r="Z422">
        <v>223.68</v>
      </c>
      <c r="AA422">
        <v>202</v>
      </c>
      <c r="AB422">
        <v>247.48</v>
      </c>
      <c r="AC422" s="1">
        <f>(Table2[[#This Row],[Close Price]]/Table2[[#This Row],[Day Low]])-1</f>
        <v>7.7726499878552069E-3</v>
      </c>
      <c r="AD422" s="1">
        <f>(Table2[[#This Row],[Day High]]/Table2[[#This Row],[Close Price]])-1</f>
        <v>2.4198602072788677E-2</v>
      </c>
      <c r="AE422" s="1">
        <f>(Table2[[#This Row],[Close Price]]/Table2[[#This Row],[Current Week Low]])-1</f>
        <v>2.6980198019801893E-2</v>
      </c>
      <c r="AF422" s="1">
        <f>(Table2[[#This Row],[Current Week High]]/Table2[[#This Row],[Close Price]])-1</f>
        <v>7.8235719450470143E-2</v>
      </c>
      <c r="AG422" s="1">
        <f>(Table2[[#This Row],[Close Price]]/Table2[[#This Row],[Current Month Low]])-1</f>
        <v>2.6980198019801893E-2</v>
      </c>
      <c r="AH422" s="1">
        <f>(Table2[[#This Row],[Current Month High]]/Table2[[#This Row],[Close Price]])-1</f>
        <v>0.19296215955651963</v>
      </c>
      <c r="AI422">
        <v>37.093275488069402</v>
      </c>
      <c r="AJ422">
        <v>56.6842900302114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-0.14000000000000001</v>
      </c>
      <c r="AM422" t="s">
        <v>3155</v>
      </c>
      <c r="AN422">
        <v>-7.33</v>
      </c>
      <c r="AO422" t="s">
        <v>3155</v>
      </c>
      <c r="AP422">
        <v>3.3439321278002997E-2</v>
      </c>
      <c r="AQ422">
        <f>(Table2[[#This Row],[Sharpe Ratio]]-AVERAGE(Table2[Sharpe Ratio]))/_xlfn.STDEV.P(Table2[Sharpe Ratio])</f>
        <v>-0.30976816876569951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290</v>
      </c>
      <c r="AT422">
        <f>_xlfn.RANK.AVG(Table2[[#This Row],[6M Return vs Nifty Z-Score]],Table2[6M Return vs Nifty Z-Score])</f>
        <v>494</v>
      </c>
      <c r="AU422">
        <f>_xlfn.RANK.AVG(Table2[[#This Row],[Sharpe Ratio Z-Score]],Table2[Sharpe Ratio Z-Score])</f>
        <v>417</v>
      </c>
      <c r="AV422">
        <f>(Table2[[#This Row],[Rank 1Y]]+Table2[[#This Row],[Rank 6M]]+Table2[[#This Row],[Rank Sharpe]])/3</f>
        <v>400.33333333333331</v>
      </c>
    </row>
    <row r="423" spans="1:48" x14ac:dyDescent="0.3">
      <c r="A423" t="s">
        <v>231</v>
      </c>
      <c r="B423" t="s">
        <v>232</v>
      </c>
      <c r="C423" t="s">
        <v>3119</v>
      </c>
      <c r="D423" t="s">
        <v>233</v>
      </c>
      <c r="E423">
        <v>108040.868675559</v>
      </c>
      <c r="F423">
        <v>1723.3</v>
      </c>
      <c r="G423">
        <v>11.547994551178199</v>
      </c>
      <c r="H423">
        <f>(Table2[[#This Row],[1Y Return vs Nifty]]-AVERAGE(Table2[1Y Return vs Nifty]))/_xlfn.STDEV.P(Table2[1Y Return vs Nifty])</f>
        <v>-0.21690381579678222</v>
      </c>
      <c r="I423">
        <v>-10.216622768537601</v>
      </c>
      <c r="J423">
        <f>(Table2[[#This Row],[1M Return vs Nifty]]-AVERAGE(Table2[1M Return vs Nifty]))/_xlfn.STDEV.P(Table2[1M Return vs Nifty])</f>
        <v>-1.0298114195035777</v>
      </c>
      <c r="K423">
        <v>0.98310450047597397</v>
      </c>
      <c r="L423">
        <f>(Table2[[#This Row],[6M Return vs Nifty]]-AVERAGE(Table2[6M Return vs Nifty]))/_xlfn.STDEV.P(Table2[6M Return vs Nifty])</f>
        <v>-7.3226386507644112E-2</v>
      </c>
      <c r="M423">
        <v>-8.6546986603953098</v>
      </c>
      <c r="N423">
        <f>(Table2[[#This Row],[1W Return vs Nifty]]-AVERAGE(Table2[1W Return vs Nifty]))/_xlfn.STDEV.P(Table2[1W Return vs Nifty])</f>
        <v>-0.79472076427268634</v>
      </c>
      <c r="O423">
        <v>1877.05</v>
      </c>
      <c r="P423">
        <v>1900.4298940537799</v>
      </c>
      <c r="Q423">
        <v>1737.1211750166401</v>
      </c>
      <c r="R423">
        <v>18.2657816416882</v>
      </c>
      <c r="S423" s="1">
        <f>(Table2[[#This Row],[Close Price]]-Table2[[#This Row],[20D EMA]])/Table2[[#This Row],[20D EMA]]</f>
        <v>-8.1910444580591893E-2</v>
      </c>
      <c r="T423" s="1">
        <f>(Table2[[#This Row],[Close Price]]-Table2[[#This Row],[50D EMA]])/Table2[[#This Row],[50D EMA]]</f>
        <v>-9.3205171423580743E-2</v>
      </c>
      <c r="U423" s="1">
        <f>(Table2[[#This Row],[Close Price]]-Table2[[#This Row],[200D EMA]])/Table2[[#This Row],[200D EMA]]</f>
        <v>-7.9563678201710706E-3</v>
      </c>
      <c r="V423">
        <v>1.2771846442841099</v>
      </c>
      <c r="W423">
        <v>1705.05</v>
      </c>
      <c r="X423">
        <v>1759</v>
      </c>
      <c r="Y423">
        <v>1705.05</v>
      </c>
      <c r="Z423">
        <v>1865</v>
      </c>
      <c r="AA423">
        <v>1705.05</v>
      </c>
      <c r="AB423">
        <v>2065.4</v>
      </c>
      <c r="AC423" s="1">
        <f>(Table2[[#This Row],[Close Price]]/Table2[[#This Row],[Day Low]])-1</f>
        <v>1.0703498431130942E-2</v>
      </c>
      <c r="AD423" s="1">
        <f>(Table2[[#This Row],[Day High]]/Table2[[#This Row],[Close Price]])-1</f>
        <v>2.0716068009052346E-2</v>
      </c>
      <c r="AE423" s="1">
        <f>(Table2[[#This Row],[Close Price]]/Table2[[#This Row],[Current Week Low]])-1</f>
        <v>1.0703498431130942E-2</v>
      </c>
      <c r="AF423" s="1">
        <f>(Table2[[#This Row],[Current Week High]]/Table2[[#This Row],[Close Price]])-1</f>
        <v>8.2225961817443238E-2</v>
      </c>
      <c r="AG423" s="1">
        <f>(Table2[[#This Row],[Close Price]]/Table2[[#This Row],[Current Month Low]])-1</f>
        <v>1.0703498431130942E-2</v>
      </c>
      <c r="AH423" s="1">
        <f>(Table2[[#This Row],[Current Month High]]/Table2[[#This Row],[Close Price]])-1</f>
        <v>0.19851447803632571</v>
      </c>
      <c r="AI423">
        <v>22.207392792897299</v>
      </c>
      <c r="AJ423">
        <v>39.781806383582698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-0.02</v>
      </c>
      <c r="AM423" t="s">
        <v>3155</v>
      </c>
      <c r="AN423">
        <v>-11.56</v>
      </c>
      <c r="AO423" t="s">
        <v>3155</v>
      </c>
      <c r="AP423">
        <v>1.6494731015851999E-2</v>
      </c>
      <c r="AQ423">
        <f>(Table2[[#This Row],[Sharpe Ratio]]-AVERAGE(Table2[Sharpe Ratio]))/_xlfn.STDEV.P(Table2[Sharpe Ratio])</f>
        <v>-0.50952193307293192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380</v>
      </c>
      <c r="AT423">
        <f>_xlfn.RANK.AVG(Table2[[#This Row],[6M Return vs Nifty Z-Score]],Table2[6M Return vs Nifty Z-Score])</f>
        <v>355</v>
      </c>
      <c r="AU423">
        <f>_xlfn.RANK.AVG(Table2[[#This Row],[Sharpe Ratio Z-Score]],Table2[Sharpe Ratio Z-Score])</f>
        <v>468</v>
      </c>
      <c r="AV423">
        <f>(Table2[[#This Row],[Rank 1Y]]+Table2[[#This Row],[Rank 6M]]+Table2[[#This Row],[Rank Sharpe]])/3</f>
        <v>401</v>
      </c>
    </row>
    <row r="424" spans="1:48" x14ac:dyDescent="0.3">
      <c r="A424" t="s">
        <v>615</v>
      </c>
      <c r="B424" t="s">
        <v>616</v>
      </c>
      <c r="C424" t="s">
        <v>3122</v>
      </c>
      <c r="D424" t="s">
        <v>617</v>
      </c>
      <c r="E424">
        <v>30667.181207500002</v>
      </c>
      <c r="F424">
        <v>1262.5</v>
      </c>
      <c r="G424">
        <v>-29.047306957262698</v>
      </c>
      <c r="H424">
        <f>(Table2[[#This Row],[1Y Return vs Nifty]]-AVERAGE(Table2[1Y Return vs Nifty]))/_xlfn.STDEV.P(Table2[1Y Return vs Nifty])</f>
        <v>-0.91085800973023123</v>
      </c>
      <c r="I424">
        <v>1.0657296057862899</v>
      </c>
      <c r="J424">
        <f>(Table2[[#This Row],[1M Return vs Nifty]]-AVERAGE(Table2[1M Return vs Nifty]))/_xlfn.STDEV.P(Table2[1M Return vs Nifty])</f>
        <v>0.26813421224680789</v>
      </c>
      <c r="K424">
        <v>25.458614584717601</v>
      </c>
      <c r="L424">
        <f>(Table2[[#This Row],[6M Return vs Nifty]]-AVERAGE(Table2[6M Return vs Nifty]))/_xlfn.STDEV.P(Table2[6M Return vs Nifty])</f>
        <v>0.79118459833734678</v>
      </c>
      <c r="M424">
        <v>-2.91202470180985</v>
      </c>
      <c r="N424">
        <f>(Table2[[#This Row],[1W Return vs Nifty]]-AVERAGE(Table2[1W Return vs Nifty]))/_xlfn.STDEV.P(Table2[1W Return vs Nifty])</f>
        <v>0.35689715138613132</v>
      </c>
      <c r="O424">
        <v>1304.6500000000001</v>
      </c>
      <c r="P424">
        <v>1265.47970218759</v>
      </c>
      <c r="Q424">
        <v>1168.07569506144</v>
      </c>
      <c r="R424">
        <v>31.773797619774399</v>
      </c>
      <c r="S424" s="1">
        <f>(Table2[[#This Row],[Close Price]]-Table2[[#This Row],[20D EMA]])/Table2[[#This Row],[20D EMA]]</f>
        <v>-3.2307515425593139E-2</v>
      </c>
      <c r="T424" s="1">
        <f>(Table2[[#This Row],[Close Price]]-Table2[[#This Row],[50D EMA]])/Table2[[#This Row],[50D EMA]]</f>
        <v>-2.3546029086354042E-3</v>
      </c>
      <c r="U424" s="1">
        <f>(Table2[[#This Row],[Close Price]]-Table2[[#This Row],[200D EMA]])/Table2[[#This Row],[200D EMA]]</f>
        <v>8.0837487962279145E-2</v>
      </c>
      <c r="V424">
        <v>1.44596608492468</v>
      </c>
      <c r="W424">
        <v>1255.0999999999999</v>
      </c>
      <c r="X424">
        <v>1340</v>
      </c>
      <c r="Y424">
        <v>1255.0999999999999</v>
      </c>
      <c r="Z424">
        <v>1340</v>
      </c>
      <c r="AA424">
        <v>1242.9000000000001</v>
      </c>
      <c r="AB424">
        <v>1370</v>
      </c>
      <c r="AC424" s="1">
        <f>(Table2[[#This Row],[Close Price]]/Table2[[#This Row],[Day Low]])-1</f>
        <v>5.8959445462514193E-3</v>
      </c>
      <c r="AD424" s="1">
        <f>(Table2[[#This Row],[Day High]]/Table2[[#This Row],[Close Price]])-1</f>
        <v>6.1386138613861441E-2</v>
      </c>
      <c r="AE424" s="1">
        <f>(Table2[[#This Row],[Close Price]]/Table2[[#This Row],[Current Week Low]])-1</f>
        <v>5.8959445462514193E-3</v>
      </c>
      <c r="AF424" s="1">
        <f>(Table2[[#This Row],[Current Week High]]/Table2[[#This Row],[Close Price]])-1</f>
        <v>6.1386138613861441E-2</v>
      </c>
      <c r="AG424" s="1">
        <f>(Table2[[#This Row],[Close Price]]/Table2[[#This Row],[Current Month Low]])-1</f>
        <v>1.5769571164212737E-2</v>
      </c>
      <c r="AH424" s="1">
        <f>(Table2[[#This Row],[Current Month High]]/Table2[[#This Row],[Close Price]])-1</f>
        <v>8.5148514851485224E-2</v>
      </c>
      <c r="AI424">
        <v>17.853465346534598</v>
      </c>
      <c r="AJ424">
        <v>42.4863156706732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0.1</v>
      </c>
      <c r="AM424" t="s">
        <v>3156</v>
      </c>
      <c r="AN424">
        <v>-4.83</v>
      </c>
      <c r="AO424" t="s">
        <v>3155</v>
      </c>
      <c r="AP424">
        <v>1.9551241694269E-2</v>
      </c>
      <c r="AQ424">
        <f>(Table2[[#This Row],[Sharpe Ratio]]-AVERAGE(Table2[Sharpe Ratio]))/_xlfn.STDEV.P(Table2[Sharpe Ratio])</f>
        <v>-0.47348981283790748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3.1868139402147166E-2</v>
      </c>
      <c r="AS424">
        <f>_xlfn.RANK.AVG(Table2[[#This Row],[1Y Return vs Nifty Z-Score]],Table2[1Y Return vs Nifty Z-Score])</f>
        <v>630</v>
      </c>
      <c r="AT424">
        <f>_xlfn.RANK.AVG(Table2[[#This Row],[6M Return vs Nifty Z-Score]],Table2[6M Return vs Nifty Z-Score])</f>
        <v>114</v>
      </c>
      <c r="AU424">
        <f>_xlfn.RANK.AVG(Table2[[#This Row],[Sharpe Ratio Z-Score]],Table2[Sharpe Ratio Z-Score])</f>
        <v>461</v>
      </c>
      <c r="AV424">
        <f>(Table2[[#This Row],[Rank 1Y]]+Table2[[#This Row],[Rank 6M]]+Table2[[#This Row],[Rank Sharpe]])/3</f>
        <v>401.66666666666669</v>
      </c>
    </row>
    <row r="425" spans="1:48" x14ac:dyDescent="0.3">
      <c r="A425" t="s">
        <v>1409</v>
      </c>
      <c r="B425" t="s">
        <v>1410</v>
      </c>
      <c r="C425" t="s">
        <v>3110</v>
      </c>
      <c r="D425" t="s">
        <v>587</v>
      </c>
      <c r="E425">
        <v>7408.1087507749999</v>
      </c>
      <c r="F425">
        <v>689.75</v>
      </c>
      <c r="G425">
        <v>8.7918550833418097E-2</v>
      </c>
      <c r="H425">
        <f>(Table2[[#This Row],[1Y Return vs Nifty]]-AVERAGE(Table2[1Y Return vs Nifty]))/_xlfn.STDEV.P(Table2[1Y Return vs Nifty])</f>
        <v>-0.41280746739502749</v>
      </c>
      <c r="I425">
        <v>-0.374527869258997</v>
      </c>
      <c r="J425">
        <f>(Table2[[#This Row],[1M Return vs Nifty]]-AVERAGE(Table2[1M Return vs Nifty]))/_xlfn.STDEV.P(Table2[1M Return vs Nifty])</f>
        <v>0.10244395224525439</v>
      </c>
      <c r="K425">
        <v>10.0389540698609</v>
      </c>
      <c r="L425">
        <f>(Table2[[#This Row],[6M Return vs Nifty]]-AVERAGE(Table2[6M Return vs Nifty]))/_xlfn.STDEV.P(Table2[6M Return vs Nifty])</f>
        <v>0.24660252892403442</v>
      </c>
      <c r="M425">
        <v>-4.09007672742373</v>
      </c>
      <c r="N425">
        <f>(Table2[[#This Row],[1W Return vs Nifty]]-AVERAGE(Table2[1W Return vs Nifty]))/_xlfn.STDEV.P(Table2[1W Return vs Nifty])</f>
        <v>0.12065427427714086</v>
      </c>
      <c r="O425">
        <v>718</v>
      </c>
      <c r="P425">
        <v>725.69394265647395</v>
      </c>
      <c r="Q425">
        <v>655.96732673692998</v>
      </c>
      <c r="R425">
        <v>30.682007164641501</v>
      </c>
      <c r="S425" s="1">
        <f>(Table2[[#This Row],[Close Price]]-Table2[[#This Row],[20D EMA]])/Table2[[#This Row],[20D EMA]]</f>
        <v>-3.9345403899721451E-2</v>
      </c>
      <c r="T425" s="1">
        <f>(Table2[[#This Row],[Close Price]]-Table2[[#This Row],[50D EMA]])/Table2[[#This Row],[50D EMA]]</f>
        <v>-4.9530443267719194E-2</v>
      </c>
      <c r="U425" s="1">
        <f>(Table2[[#This Row],[Close Price]]-Table2[[#This Row],[200D EMA]])/Table2[[#This Row],[200D EMA]]</f>
        <v>5.1500542612571726E-2</v>
      </c>
      <c r="V425">
        <v>0.31774985495458902</v>
      </c>
      <c r="W425">
        <v>676.35</v>
      </c>
      <c r="X425">
        <v>694</v>
      </c>
      <c r="Y425">
        <v>673</v>
      </c>
      <c r="Z425">
        <v>722.5</v>
      </c>
      <c r="AA425">
        <v>673</v>
      </c>
      <c r="AB425">
        <v>759.5</v>
      </c>
      <c r="AC425" s="1">
        <f>(Table2[[#This Row],[Close Price]]/Table2[[#This Row],[Day Low]])-1</f>
        <v>1.9812227397057791E-2</v>
      </c>
      <c r="AD425" s="1">
        <f>(Table2[[#This Row],[Day High]]/Table2[[#This Row],[Close Price]])-1</f>
        <v>6.1616527727437198E-3</v>
      </c>
      <c r="AE425" s="1">
        <f>(Table2[[#This Row],[Close Price]]/Table2[[#This Row],[Current Week Low]])-1</f>
        <v>2.4888558692421903E-2</v>
      </c>
      <c r="AF425" s="1">
        <f>(Table2[[#This Row],[Current Week High]]/Table2[[#This Row],[Close Price]])-1</f>
        <v>4.748097136643703E-2</v>
      </c>
      <c r="AG425" s="1">
        <f>(Table2[[#This Row],[Close Price]]/Table2[[#This Row],[Current Month Low]])-1</f>
        <v>2.4888558692421903E-2</v>
      </c>
      <c r="AH425" s="1">
        <f>(Table2[[#This Row],[Current Month High]]/Table2[[#This Row],[Close Price]])-1</f>
        <v>0.101123595505618</v>
      </c>
      <c r="AI425">
        <v>15.8390721275824</v>
      </c>
      <c r="AJ425">
        <v>32.861408070885098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</v>
      </c>
      <c r="AM425" t="s">
        <v>3155</v>
      </c>
      <c r="AN425">
        <v>-5.99</v>
      </c>
      <c r="AO425" t="s">
        <v>3155</v>
      </c>
      <c r="AQ425">
        <f>(Table2[[#This Row],[Sharpe Ratio]]-AVERAGE(Table2[Sharpe Ratio]))/_xlfn.STDEV.P(Table2[Sharpe Ratio])</f>
        <v>-0.70397246629187049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441</v>
      </c>
      <c r="AT425">
        <f>_xlfn.RANK.AVG(Table2[[#This Row],[6M Return vs Nifty Z-Score]],Table2[6M Return vs Nifty Z-Score])</f>
        <v>237</v>
      </c>
      <c r="AU425">
        <f>_xlfn.RANK.AVG(Table2[[#This Row],[Sharpe Ratio Z-Score]],Table2[Sharpe Ratio Z-Score])</f>
        <v>532.5</v>
      </c>
      <c r="AV425">
        <f>(Table2[[#This Row],[Rank 1Y]]+Table2[[#This Row],[Rank 6M]]+Table2[[#This Row],[Rank Sharpe]])/3</f>
        <v>403.5</v>
      </c>
    </row>
    <row r="426" spans="1:48" x14ac:dyDescent="0.3">
      <c r="A426" t="s">
        <v>61</v>
      </c>
      <c r="B426" t="s">
        <v>62</v>
      </c>
      <c r="C426" t="s">
        <v>3110</v>
      </c>
      <c r="D426" t="s">
        <v>24</v>
      </c>
      <c r="E426">
        <v>361136.06166447903</v>
      </c>
      <c r="F426">
        <v>1167.3499999999999</v>
      </c>
      <c r="G426">
        <v>-4.3633874048742998</v>
      </c>
      <c r="H426">
        <f>(Table2[[#This Row],[1Y Return vs Nifty]]-AVERAGE(Table2[1Y Return vs Nifty]))/_xlfn.STDEV.P(Table2[1Y Return vs Nifty])</f>
        <v>-0.48890007717160522</v>
      </c>
      <c r="I426">
        <v>-0.66334685648981095</v>
      </c>
      <c r="J426">
        <f>(Table2[[#This Row],[1M Return vs Nifty]]-AVERAGE(Table2[1M Return vs Nifty]))/_xlfn.STDEV.P(Table2[1M Return vs Nifty])</f>
        <v>6.9217606319742567E-2</v>
      </c>
      <c r="K426">
        <v>0.87651247503719998</v>
      </c>
      <c r="L426">
        <f>(Table2[[#This Row],[6M Return vs Nifty]]-AVERAGE(Table2[6M Return vs Nifty]))/_xlfn.STDEV.P(Table2[6M Return vs Nifty])</f>
        <v>-7.6990937986613134E-2</v>
      </c>
      <c r="M426">
        <v>2.4829019405949602</v>
      </c>
      <c r="N426">
        <f>(Table2[[#This Row],[1W Return vs Nifty]]-AVERAGE(Table2[1W Return vs Nifty]))/_xlfn.STDEV.P(Table2[1W Return vs Nifty])</f>
        <v>1.4387789054024809</v>
      </c>
      <c r="O426">
        <v>1179.96</v>
      </c>
      <c r="P426">
        <v>1189.6356641565201</v>
      </c>
      <c r="Q426">
        <v>1148.1806848020699</v>
      </c>
      <c r="R426">
        <v>46.347874883361001</v>
      </c>
      <c r="S426" s="1">
        <f>(Table2[[#This Row],[Close Price]]-Table2[[#This Row],[20D EMA]])/Table2[[#This Row],[20D EMA]]</f>
        <v>-1.0686802942472734E-2</v>
      </c>
      <c r="T426" s="1">
        <f>(Table2[[#This Row],[Close Price]]-Table2[[#This Row],[50D EMA]])/Table2[[#This Row],[50D EMA]]</f>
        <v>-1.8733184308425417E-2</v>
      </c>
      <c r="U426" s="1">
        <f>(Table2[[#This Row],[Close Price]]-Table2[[#This Row],[200D EMA]])/Table2[[#This Row],[200D EMA]]</f>
        <v>1.6695382052376657E-2</v>
      </c>
      <c r="V426">
        <v>0.87964007313401704</v>
      </c>
      <c r="W426">
        <v>1154.6500000000001</v>
      </c>
      <c r="X426">
        <v>1175.2</v>
      </c>
      <c r="Y426">
        <v>1154.6500000000001</v>
      </c>
      <c r="Z426">
        <v>1214.8</v>
      </c>
      <c r="AA426">
        <v>1124</v>
      </c>
      <c r="AB426">
        <v>1242.95</v>
      </c>
      <c r="AC426" s="1">
        <f>(Table2[[#This Row],[Close Price]]/Table2[[#This Row],[Day Low]])-1</f>
        <v>1.0999004027194337E-2</v>
      </c>
      <c r="AD426" s="1">
        <f>(Table2[[#This Row],[Day High]]/Table2[[#This Row],[Close Price]])-1</f>
        <v>6.7246327151240237E-3</v>
      </c>
      <c r="AE426" s="1">
        <f>(Table2[[#This Row],[Close Price]]/Table2[[#This Row],[Current Week Low]])-1</f>
        <v>1.0999004027194337E-2</v>
      </c>
      <c r="AF426" s="1">
        <f>(Table2[[#This Row],[Current Week High]]/Table2[[#This Row],[Close Price]])-1</f>
        <v>4.0647620679316487E-2</v>
      </c>
      <c r="AG426" s="1">
        <f>(Table2[[#This Row],[Close Price]]/Table2[[#This Row],[Current Month Low]])-1</f>
        <v>3.8567615658362975E-2</v>
      </c>
      <c r="AH426" s="1">
        <f>(Table2[[#This Row],[Current Month High]]/Table2[[#This Row],[Close Price]])-1</f>
        <v>6.4762067931640077E-2</v>
      </c>
      <c r="AI426">
        <v>14.7599263288645</v>
      </c>
      <c r="AJ426">
        <v>22.6981290729451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0</v>
      </c>
      <c r="AM426" t="s">
        <v>3157</v>
      </c>
      <c r="AN426">
        <v>1.22</v>
      </c>
      <c r="AO426" t="s">
        <v>3156</v>
      </c>
      <c r="AP426">
        <v>4.8777125206063997E-2</v>
      </c>
      <c r="AQ426">
        <f>(Table2[[#This Row],[Sharpe Ratio]]-AVERAGE(Table2[Sharpe Ratio]))/_xlfn.STDEV.P(Table2[Sharpe Ratio])</f>
        <v>-0.12895623861947517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481</v>
      </c>
      <c r="AT426">
        <f>_xlfn.RANK.AVG(Table2[[#This Row],[6M Return vs Nifty Z-Score]],Table2[6M Return vs Nifty Z-Score])</f>
        <v>357</v>
      </c>
      <c r="AU426">
        <f>_xlfn.RANK.AVG(Table2[[#This Row],[Sharpe Ratio Z-Score]],Table2[Sharpe Ratio Z-Score])</f>
        <v>374</v>
      </c>
      <c r="AV426">
        <f>(Table2[[#This Row],[Rank 1Y]]+Table2[[#This Row],[Rank 6M]]+Table2[[#This Row],[Rank Sharpe]])/3</f>
        <v>404</v>
      </c>
    </row>
    <row r="427" spans="1:48" x14ac:dyDescent="0.3">
      <c r="A427" t="s">
        <v>378</v>
      </c>
      <c r="B427" t="s">
        <v>379</v>
      </c>
      <c r="C427" t="s">
        <v>3114</v>
      </c>
      <c r="D427" t="s">
        <v>51</v>
      </c>
      <c r="E427">
        <v>60827.9331656699</v>
      </c>
      <c r="F427">
        <v>28625.85</v>
      </c>
      <c r="G427">
        <v>0.62043521022134396</v>
      </c>
      <c r="H427">
        <f>(Table2[[#This Row],[1Y Return vs Nifty]]-AVERAGE(Table2[1Y Return vs Nifty]))/_xlfn.STDEV.P(Table2[1Y Return vs Nifty])</f>
        <v>-0.40370439005872927</v>
      </c>
      <c r="I427">
        <v>6.0341085336162497</v>
      </c>
      <c r="J427">
        <f>(Table2[[#This Row],[1M Return vs Nifty]]-AVERAGE(Table2[1M Return vs Nifty]))/_xlfn.STDEV.P(Table2[1M Return vs Nifty])</f>
        <v>0.8397070112788011</v>
      </c>
      <c r="K427">
        <v>3.5532896022012399</v>
      </c>
      <c r="L427">
        <f>(Table2[[#This Row],[6M Return vs Nifty]]-AVERAGE(Table2[6M Return vs Nifty]))/_xlfn.STDEV.P(Table2[6M Return vs Nifty])</f>
        <v>1.754582732444606E-2</v>
      </c>
      <c r="M427">
        <v>-0.12943729889060299</v>
      </c>
      <c r="N427">
        <f>(Table2[[#This Row],[1W Return vs Nifty]]-AVERAGE(Table2[1W Return vs Nifty]))/_xlfn.STDEV.P(Table2[1W Return vs Nifty])</f>
        <v>0.91490854611237404</v>
      </c>
      <c r="O427">
        <v>28771.18</v>
      </c>
      <c r="P427">
        <v>28677.465118917698</v>
      </c>
      <c r="Q427">
        <v>27258.587321196199</v>
      </c>
      <c r="R427">
        <v>46.357743887038801</v>
      </c>
      <c r="S427" s="1">
        <f>(Table2[[#This Row],[Close Price]]-Table2[[#This Row],[20D EMA]])/Table2[[#This Row],[20D EMA]]</f>
        <v>-5.0512352986565633E-3</v>
      </c>
      <c r="T427" s="1">
        <f>(Table2[[#This Row],[Close Price]]-Table2[[#This Row],[50D EMA]])/Table2[[#This Row],[50D EMA]]</f>
        <v>-1.7998494184777462E-3</v>
      </c>
      <c r="U427" s="1">
        <f>(Table2[[#This Row],[Close Price]]-Table2[[#This Row],[200D EMA]])/Table2[[#This Row],[200D EMA]]</f>
        <v>5.015897055459731E-2</v>
      </c>
      <c r="V427">
        <v>0.71645556451403103</v>
      </c>
      <c r="W427">
        <v>28350</v>
      </c>
      <c r="X427">
        <v>28839.35</v>
      </c>
      <c r="Y427">
        <v>28350</v>
      </c>
      <c r="Z427">
        <v>29525</v>
      </c>
      <c r="AA427">
        <v>27800</v>
      </c>
      <c r="AB427">
        <v>29525</v>
      </c>
      <c r="AC427" s="1">
        <f>(Table2[[#This Row],[Close Price]]/Table2[[#This Row],[Day Low]])-1</f>
        <v>9.730158730158589E-3</v>
      </c>
      <c r="AD427" s="1">
        <f>(Table2[[#This Row],[Day High]]/Table2[[#This Row],[Close Price]])-1</f>
        <v>7.4582938148561873E-3</v>
      </c>
      <c r="AE427" s="1">
        <f>(Table2[[#This Row],[Close Price]]/Table2[[#This Row],[Current Week Low]])-1</f>
        <v>9.730158730158589E-3</v>
      </c>
      <c r="AF427" s="1">
        <f>(Table2[[#This Row],[Current Week High]]/Table2[[#This Row],[Close Price]])-1</f>
        <v>3.1410421000599209E-2</v>
      </c>
      <c r="AG427" s="1">
        <f>(Table2[[#This Row],[Close Price]]/Table2[[#This Row],[Current Month Low]])-1</f>
        <v>2.9706834532374105E-2</v>
      </c>
      <c r="AH427" s="1">
        <f>(Table2[[#This Row],[Current Month High]]/Table2[[#This Row],[Close Price]])-1</f>
        <v>3.1410421000599209E-2</v>
      </c>
      <c r="AI427">
        <v>6.6204147649764096</v>
      </c>
      <c r="AJ427">
        <v>30.1174999999999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-0.02</v>
      </c>
      <c r="AM427" t="s">
        <v>3155</v>
      </c>
      <c r="AN427">
        <v>0.26</v>
      </c>
      <c r="AO427" t="s">
        <v>3156</v>
      </c>
      <c r="AP427">
        <v>2.2650320612534001E-2</v>
      </c>
      <c r="AQ427">
        <f>(Table2[[#This Row],[Sharpe Ratio]]-AVERAGE(Table2[Sharpe Ratio]))/_xlfn.STDEV.P(Table2[Sharpe Ratio])</f>
        <v>-0.43695587072238806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0.93150112393450391</v>
      </c>
      <c r="AS427">
        <f>_xlfn.RANK.AVG(Table2[[#This Row],[1Y Return vs Nifty Z-Score]],Table2[1Y Return vs Nifty Z-Score])</f>
        <v>437</v>
      </c>
      <c r="AT427">
        <f>_xlfn.RANK.AVG(Table2[[#This Row],[6M Return vs Nifty Z-Score]],Table2[6M Return vs Nifty Z-Score])</f>
        <v>325</v>
      </c>
      <c r="AU427">
        <f>_xlfn.RANK.AVG(Table2[[#This Row],[Sharpe Ratio Z-Score]],Table2[Sharpe Ratio Z-Score])</f>
        <v>450</v>
      </c>
      <c r="AV427">
        <f>(Table2[[#This Row],[Rank 1Y]]+Table2[[#This Row],[Rank 6M]]+Table2[[#This Row],[Rank Sharpe]])/3</f>
        <v>404</v>
      </c>
    </row>
    <row r="428" spans="1:48" x14ac:dyDescent="0.3">
      <c r="A428" t="s">
        <v>1422</v>
      </c>
      <c r="B428" t="s">
        <v>1423</v>
      </c>
      <c r="C428" t="s">
        <v>3122</v>
      </c>
      <c r="D428" t="s">
        <v>300</v>
      </c>
      <c r="E428">
        <v>7328.6944185759903</v>
      </c>
      <c r="F428">
        <v>190.48</v>
      </c>
      <c r="G428">
        <v>-3.9279652069142998</v>
      </c>
      <c r="H428">
        <f>(Table2[[#This Row],[1Y Return vs Nifty]]-AVERAGE(Table2[1Y Return vs Nifty]))/_xlfn.STDEV.P(Table2[1Y Return vs Nifty])</f>
        <v>-0.48145677587371405</v>
      </c>
      <c r="I428">
        <v>-1.05193341631027</v>
      </c>
      <c r="J428">
        <f>(Table2[[#This Row],[1M Return vs Nifty]]-AVERAGE(Table2[1M Return vs Nifty]))/_xlfn.STDEV.P(Table2[1M Return vs Nifty])</f>
        <v>2.4513788255728287E-2</v>
      </c>
      <c r="K428">
        <v>-15.0354654671847</v>
      </c>
      <c r="L428">
        <f>(Table2[[#This Row],[6M Return vs Nifty]]-AVERAGE(Table2[6M Return vs Nifty]))/_xlfn.STDEV.P(Table2[6M Return vs Nifty])</f>
        <v>-0.63896037096376401</v>
      </c>
      <c r="M428">
        <v>-10.1710818563748</v>
      </c>
      <c r="N428">
        <f>(Table2[[#This Row],[1W Return vs Nifty]]-AVERAGE(Table2[1W Return vs Nifty]))/_xlfn.STDEV.P(Table2[1W Return vs Nifty])</f>
        <v>-1.0988115185254499</v>
      </c>
      <c r="O428">
        <v>207.93</v>
      </c>
      <c r="P428">
        <v>212.942417257899</v>
      </c>
      <c r="Q428">
        <v>206.15668739352199</v>
      </c>
      <c r="R428">
        <v>19.451525634099202</v>
      </c>
      <c r="S428" s="1">
        <f>(Table2[[#This Row],[Close Price]]-Table2[[#This Row],[20D EMA]])/Table2[[#This Row],[20D EMA]]</f>
        <v>-8.3922473909488843E-2</v>
      </c>
      <c r="T428" s="1">
        <f>(Table2[[#This Row],[Close Price]]-Table2[[#This Row],[50D EMA]])/Table2[[#This Row],[50D EMA]]</f>
        <v>-0.10548587522933162</v>
      </c>
      <c r="U428" s="1">
        <f>(Table2[[#This Row],[Close Price]]-Table2[[#This Row],[200D EMA]])/Table2[[#This Row],[200D EMA]]</f>
        <v>-7.604258485002513E-2</v>
      </c>
      <c r="V428">
        <v>0.33494832512643002</v>
      </c>
      <c r="W428">
        <v>190</v>
      </c>
      <c r="X428">
        <v>197.86</v>
      </c>
      <c r="Y428">
        <v>190</v>
      </c>
      <c r="Z428">
        <v>211.52</v>
      </c>
      <c r="AA428">
        <v>190</v>
      </c>
      <c r="AB428">
        <v>225.5</v>
      </c>
      <c r="AC428" s="1">
        <f>(Table2[[#This Row],[Close Price]]/Table2[[#This Row],[Day Low]])-1</f>
        <v>2.5263157894737098E-3</v>
      </c>
      <c r="AD428" s="1">
        <f>(Table2[[#This Row],[Day High]]/Table2[[#This Row],[Close Price]])-1</f>
        <v>3.874422511549791E-2</v>
      </c>
      <c r="AE428" s="1">
        <f>(Table2[[#This Row],[Close Price]]/Table2[[#This Row],[Current Week Low]])-1</f>
        <v>2.5263157894737098E-3</v>
      </c>
      <c r="AF428" s="1">
        <f>(Table2[[#This Row],[Current Week High]]/Table2[[#This Row],[Close Price]])-1</f>
        <v>0.11045779084418328</v>
      </c>
      <c r="AG428" s="1">
        <f>(Table2[[#This Row],[Close Price]]/Table2[[#This Row],[Current Month Low]])-1</f>
        <v>2.5263157894737098E-3</v>
      </c>
      <c r="AH428" s="1">
        <f>(Table2[[#This Row],[Current Month High]]/Table2[[#This Row],[Close Price]])-1</f>
        <v>0.18385132297354057</v>
      </c>
      <c r="AI428">
        <v>37.547249055018902</v>
      </c>
      <c r="AJ428">
        <v>29.051490514905101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-0.09</v>
      </c>
      <c r="AM428" t="s">
        <v>3155</v>
      </c>
      <c r="AN428">
        <v>-10.8</v>
      </c>
      <c r="AO428" t="s">
        <v>3155</v>
      </c>
      <c r="AP428">
        <v>0.10584077134004399</v>
      </c>
      <c r="AQ428">
        <f>(Table2[[#This Row],[Sharpe Ratio]]-AVERAGE(Table2[Sharpe Ratio]))/_xlfn.STDEV.P(Table2[Sharpe Ratio])</f>
        <v>0.54374684502011528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473</v>
      </c>
      <c r="AT428">
        <f>_xlfn.RANK.AVG(Table2[[#This Row],[6M Return vs Nifty Z-Score]],Table2[6M Return vs Nifty Z-Score])</f>
        <v>537</v>
      </c>
      <c r="AU428">
        <f>_xlfn.RANK.AVG(Table2[[#This Row],[Sharpe Ratio Z-Score]],Table2[Sharpe Ratio Z-Score])</f>
        <v>206</v>
      </c>
      <c r="AV428">
        <f>(Table2[[#This Row],[Rank 1Y]]+Table2[[#This Row],[Rank 6M]]+Table2[[#This Row],[Rank Sharpe]])/3</f>
        <v>405.33333333333331</v>
      </c>
    </row>
    <row r="429" spans="1:48" x14ac:dyDescent="0.3">
      <c r="A429" t="s">
        <v>691</v>
      </c>
      <c r="B429" t="s">
        <v>692</v>
      </c>
      <c r="C429" t="s">
        <v>3119</v>
      </c>
      <c r="D429" t="s">
        <v>300</v>
      </c>
      <c r="E429">
        <v>25459.569144314999</v>
      </c>
      <c r="F429">
        <v>395.55</v>
      </c>
      <c r="G429">
        <v>12.516412202711299</v>
      </c>
      <c r="H429">
        <f>(Table2[[#This Row],[1Y Return vs Nifty]]-AVERAGE(Table2[1Y Return vs Nifty]))/_xlfn.STDEV.P(Table2[1Y Return vs Nifty])</f>
        <v>-0.20034925244119681</v>
      </c>
      <c r="I429">
        <v>-5.1019910784986102</v>
      </c>
      <c r="J429">
        <f>(Table2[[#This Row],[1M Return vs Nifty]]-AVERAGE(Table2[1M Return vs Nifty]))/_xlfn.STDEV.P(Table2[1M Return vs Nifty])</f>
        <v>-0.44141339399907631</v>
      </c>
      <c r="K429">
        <v>17.905269951324399</v>
      </c>
      <c r="L429">
        <f>(Table2[[#This Row],[6M Return vs Nifty]]-AVERAGE(Table2[6M Return vs Nifty]))/_xlfn.STDEV.P(Table2[6M Return vs Nifty])</f>
        <v>0.52442022648350684</v>
      </c>
      <c r="M429">
        <v>-5.4019464809316098</v>
      </c>
      <c r="N429">
        <f>(Table2[[#This Row],[1W Return vs Nifty]]-AVERAGE(Table2[1W Return vs Nifty]))/_xlfn.STDEV.P(Table2[1W Return vs Nifty])</f>
        <v>-0.14242399240591599</v>
      </c>
      <c r="O429">
        <v>419.63</v>
      </c>
      <c r="P429">
        <v>429.79402708071399</v>
      </c>
      <c r="Q429">
        <v>388.68111694201201</v>
      </c>
      <c r="R429">
        <v>18.456394145775199</v>
      </c>
      <c r="S429" s="1">
        <f>(Table2[[#This Row],[Close Price]]-Table2[[#This Row],[20D EMA]])/Table2[[#This Row],[20D EMA]]</f>
        <v>-5.7383885804160768E-2</v>
      </c>
      <c r="T429" s="1">
        <f>(Table2[[#This Row],[Close Price]]-Table2[[#This Row],[50D EMA]])/Table2[[#This Row],[50D EMA]]</f>
        <v>-7.9675437356143283E-2</v>
      </c>
      <c r="U429" s="1">
        <f>(Table2[[#This Row],[Close Price]]-Table2[[#This Row],[200D EMA]])/Table2[[#This Row],[200D EMA]]</f>
        <v>1.7672283932982473E-2</v>
      </c>
      <c r="V429">
        <v>0.68129779643172705</v>
      </c>
      <c r="W429">
        <v>392.7</v>
      </c>
      <c r="X429">
        <v>399</v>
      </c>
      <c r="Y429">
        <v>392.7</v>
      </c>
      <c r="Z429">
        <v>415.25</v>
      </c>
      <c r="AA429">
        <v>392.7</v>
      </c>
      <c r="AB429">
        <v>446.65</v>
      </c>
      <c r="AC429" s="1">
        <f>(Table2[[#This Row],[Close Price]]/Table2[[#This Row],[Day Low]])-1</f>
        <v>7.257448433919178E-3</v>
      </c>
      <c r="AD429" s="1">
        <f>(Table2[[#This Row],[Day High]]/Table2[[#This Row],[Close Price]])-1</f>
        <v>8.7220326128176762E-3</v>
      </c>
      <c r="AE429" s="1">
        <f>(Table2[[#This Row],[Close Price]]/Table2[[#This Row],[Current Week Low]])-1</f>
        <v>7.257448433919178E-3</v>
      </c>
      <c r="AF429" s="1">
        <f>(Table2[[#This Row],[Current Week High]]/Table2[[#This Row],[Close Price]])-1</f>
        <v>4.9804070281886048E-2</v>
      </c>
      <c r="AG429" s="1">
        <f>(Table2[[#This Row],[Close Price]]/Table2[[#This Row],[Current Month Low]])-1</f>
        <v>7.257448433919178E-3</v>
      </c>
      <c r="AH429" s="1">
        <f>(Table2[[#This Row],[Current Month High]]/Table2[[#This Row],[Close Price]])-1</f>
        <v>0.12918720768550118</v>
      </c>
      <c r="AI429">
        <v>22.361269118948201</v>
      </c>
      <c r="AJ429">
        <v>51.406698564593299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-0.06</v>
      </c>
      <c r="AM429" t="s">
        <v>3155</v>
      </c>
      <c r="AN429">
        <v>-8.0500000000000007</v>
      </c>
      <c r="AO429" t="s">
        <v>3155</v>
      </c>
      <c r="AP429">
        <v>-5.8167619501591002E-2</v>
      </c>
      <c r="AQ429">
        <f>(Table2[[#This Row],[Sharpe Ratio]]-AVERAGE(Table2[Sharpe Ratio]))/_xlfn.STDEV.P(Table2[Sharpe Ratio])</f>
        <v>-1.3896899003798049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375</v>
      </c>
      <c r="AT429">
        <f>_xlfn.RANK.AVG(Table2[[#This Row],[6M Return vs Nifty Z-Score]],Table2[6M Return vs Nifty Z-Score])</f>
        <v>167</v>
      </c>
      <c r="AU429">
        <f>_xlfn.RANK.AVG(Table2[[#This Row],[Sharpe Ratio Z-Score]],Table2[Sharpe Ratio Z-Score])</f>
        <v>675</v>
      </c>
      <c r="AV429">
        <f>(Table2[[#This Row],[Rank 1Y]]+Table2[[#This Row],[Rank 6M]]+Table2[[#This Row],[Rank Sharpe]])/3</f>
        <v>405.66666666666669</v>
      </c>
    </row>
    <row r="430" spans="1:48" x14ac:dyDescent="0.3">
      <c r="A430" t="s">
        <v>1303</v>
      </c>
      <c r="B430" t="s">
        <v>1304</v>
      </c>
      <c r="C430" t="s">
        <v>3109</v>
      </c>
      <c r="D430" t="s">
        <v>287</v>
      </c>
      <c r="E430">
        <v>8488.8519195999997</v>
      </c>
      <c r="F430">
        <v>720.2</v>
      </c>
      <c r="G430">
        <v>-6.6679167016919703</v>
      </c>
      <c r="H430">
        <f>(Table2[[#This Row],[1Y Return vs Nifty]]-AVERAGE(Table2[1Y Return vs Nifty]))/_xlfn.STDEV.P(Table2[1Y Return vs Nifty])</f>
        <v>-0.52829472904373376</v>
      </c>
      <c r="I430">
        <v>3.9246538339577799</v>
      </c>
      <c r="J430">
        <f>(Table2[[#This Row],[1M Return vs Nifty]]-AVERAGE(Table2[1M Return vs Nifty]))/_xlfn.STDEV.P(Table2[1M Return vs Nifty])</f>
        <v>0.5970308900269945</v>
      </c>
      <c r="K430">
        <v>-6.9678720003678301</v>
      </c>
      <c r="L430">
        <f>(Table2[[#This Row],[6M Return vs Nifty]]-AVERAGE(Table2[6M Return vs Nifty]))/_xlfn.STDEV.P(Table2[6M Return vs Nifty])</f>
        <v>-0.35403407565970169</v>
      </c>
      <c r="M430">
        <v>-1.5006984890817501</v>
      </c>
      <c r="N430">
        <f>(Table2[[#This Row],[1W Return vs Nifty]]-AVERAGE(Table2[1W Return vs Nifty]))/_xlfn.STDEV.P(Table2[1W Return vs Nifty])</f>
        <v>0.63992010604764493</v>
      </c>
      <c r="O430">
        <v>736.26</v>
      </c>
      <c r="P430">
        <v>742.91877287026102</v>
      </c>
      <c r="Q430">
        <v>722.22695676700596</v>
      </c>
      <c r="R430">
        <v>38.027710738171102</v>
      </c>
      <c r="S430" s="1">
        <f>(Table2[[#This Row],[Close Price]]-Table2[[#This Row],[20D EMA]])/Table2[[#This Row],[20D EMA]]</f>
        <v>-2.1812946513459844E-2</v>
      </c>
      <c r="T430" s="1">
        <f>(Table2[[#This Row],[Close Price]]-Table2[[#This Row],[50D EMA]])/Table2[[#This Row],[50D EMA]]</f>
        <v>-3.0580426420626271E-2</v>
      </c>
      <c r="U430" s="1">
        <f>(Table2[[#This Row],[Close Price]]-Table2[[#This Row],[200D EMA]])/Table2[[#This Row],[200D EMA]]</f>
        <v>-2.8065371252264399E-3</v>
      </c>
      <c r="V430">
        <v>0.76502406121620803</v>
      </c>
      <c r="W430">
        <v>718.7</v>
      </c>
      <c r="X430">
        <v>740</v>
      </c>
      <c r="Y430">
        <v>704.85</v>
      </c>
      <c r="Z430">
        <v>751.85</v>
      </c>
      <c r="AA430">
        <v>704.85</v>
      </c>
      <c r="AB430">
        <v>765</v>
      </c>
      <c r="AC430" s="1">
        <f>(Table2[[#This Row],[Close Price]]/Table2[[#This Row],[Day Low]])-1</f>
        <v>2.0871017114234558E-3</v>
      </c>
      <c r="AD430" s="1">
        <f>(Table2[[#This Row],[Day High]]/Table2[[#This Row],[Close Price]])-1</f>
        <v>2.7492363232435313E-2</v>
      </c>
      <c r="AE430" s="1">
        <f>(Table2[[#This Row],[Close Price]]/Table2[[#This Row],[Current Week Low]])-1</f>
        <v>2.1777683195006059E-2</v>
      </c>
      <c r="AF430" s="1">
        <f>(Table2[[#This Row],[Current Week High]]/Table2[[#This Row],[Close Price]])-1</f>
        <v>4.3946126076089831E-2</v>
      </c>
      <c r="AG430" s="1">
        <f>(Table2[[#This Row],[Close Price]]/Table2[[#This Row],[Current Month Low]])-1</f>
        <v>2.1777683195006059E-2</v>
      </c>
      <c r="AH430" s="1">
        <f>(Table2[[#This Row],[Current Month High]]/Table2[[#This Row],[Close Price]])-1</f>
        <v>6.2204943071368923E-2</v>
      </c>
      <c r="AI430">
        <v>27.978339350180502</v>
      </c>
      <c r="AJ430">
        <v>24.505143054715099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-0.14000000000000001</v>
      </c>
      <c r="AM430" t="s">
        <v>3155</v>
      </c>
      <c r="AN430">
        <v>-2.68</v>
      </c>
      <c r="AO430" t="s">
        <v>3155</v>
      </c>
      <c r="AP430">
        <v>7.8816700730377998E-2</v>
      </c>
      <c r="AQ430">
        <f>(Table2[[#This Row],[Sharpe Ratio]]-AVERAGE(Table2[Sharpe Ratio]))/_xlfn.STDEV.P(Table2[Sharpe Ratio])</f>
        <v>0.22516966211572509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494</v>
      </c>
      <c r="AT430">
        <f>_xlfn.RANK.AVG(Table2[[#This Row],[6M Return vs Nifty Z-Score]],Table2[6M Return vs Nifty Z-Score])</f>
        <v>442</v>
      </c>
      <c r="AU430">
        <f>_xlfn.RANK.AVG(Table2[[#This Row],[Sharpe Ratio Z-Score]],Table2[Sharpe Ratio Z-Score])</f>
        <v>284</v>
      </c>
      <c r="AV430">
        <f>(Table2[[#This Row],[Rank 1Y]]+Table2[[#This Row],[Rank 6M]]+Table2[[#This Row],[Rank Sharpe]])/3</f>
        <v>406.66666666666669</v>
      </c>
    </row>
    <row r="431" spans="1:48" x14ac:dyDescent="0.3">
      <c r="A431" t="s">
        <v>46</v>
      </c>
      <c r="B431" t="s">
        <v>47</v>
      </c>
      <c r="C431" t="s">
        <v>3113</v>
      </c>
      <c r="D431" t="s">
        <v>48</v>
      </c>
      <c r="E431">
        <v>473362.61924849998</v>
      </c>
      <c r="F431">
        <v>3442.65</v>
      </c>
      <c r="G431">
        <v>-8.4847676925476101</v>
      </c>
      <c r="H431">
        <f>(Table2[[#This Row],[1Y Return vs Nifty]]-AVERAGE(Table2[1Y Return vs Nifty]))/_xlfn.STDEV.P(Table2[1Y Return vs Nifty])</f>
        <v>-0.55935279039584018</v>
      </c>
      <c r="I431">
        <v>-2.8879554183246601</v>
      </c>
      <c r="J431">
        <f>(Table2[[#This Row],[1M Return vs Nifty]]-AVERAGE(Table2[1M Return vs Nifty]))/_xlfn.STDEV.P(Table2[1M Return vs Nifty])</f>
        <v>-0.18670605830175727</v>
      </c>
      <c r="K431">
        <v>-14.201924481599599</v>
      </c>
      <c r="L431">
        <f>(Table2[[#This Row],[6M Return vs Nifty]]-AVERAGE(Table2[6M Return vs Nifty]))/_xlfn.STDEV.P(Table2[6M Return vs Nifty])</f>
        <v>-0.60952188401177254</v>
      </c>
      <c r="M431">
        <v>-1.8916208083116599</v>
      </c>
      <c r="N431">
        <f>(Table2[[#This Row],[1W Return vs Nifty]]-AVERAGE(Table2[1W Return vs Nifty]))/_xlfn.STDEV.P(Table2[1W Return vs Nifty])</f>
        <v>0.56152576402113863</v>
      </c>
      <c r="O431">
        <v>3549.6</v>
      </c>
      <c r="P431">
        <v>3590.4636499394401</v>
      </c>
      <c r="Q431">
        <v>3485.15763361889</v>
      </c>
      <c r="R431">
        <v>30.184123214941899</v>
      </c>
      <c r="S431" s="1">
        <f>(Table2[[#This Row],[Close Price]]-Table2[[#This Row],[20D EMA]])/Table2[[#This Row],[20D EMA]]</f>
        <v>-3.0130155510480004E-2</v>
      </c>
      <c r="T431" s="1">
        <f>(Table2[[#This Row],[Close Price]]-Table2[[#This Row],[50D EMA]])/Table2[[#This Row],[50D EMA]]</f>
        <v>-4.1168401730493256E-2</v>
      </c>
      <c r="U431" s="1">
        <f>(Table2[[#This Row],[Close Price]]-Table2[[#This Row],[200D EMA]])/Table2[[#This Row],[200D EMA]]</f>
        <v>-1.2196760688483179E-2</v>
      </c>
      <c r="V431">
        <v>0.86439469375567701</v>
      </c>
      <c r="W431">
        <v>3416.75</v>
      </c>
      <c r="X431">
        <v>3474.6</v>
      </c>
      <c r="Y431">
        <v>3416.75</v>
      </c>
      <c r="Z431">
        <v>3621.95</v>
      </c>
      <c r="AA431">
        <v>3416.75</v>
      </c>
      <c r="AB431">
        <v>3724</v>
      </c>
      <c r="AC431" s="1">
        <f>(Table2[[#This Row],[Close Price]]/Table2[[#This Row],[Day Low]])-1</f>
        <v>7.5803029194410065E-3</v>
      </c>
      <c r="AD431" s="1">
        <f>(Table2[[#This Row],[Day High]]/Table2[[#This Row],[Close Price]])-1</f>
        <v>9.2806413663892862E-3</v>
      </c>
      <c r="AE431" s="1">
        <f>(Table2[[#This Row],[Close Price]]/Table2[[#This Row],[Current Week Low]])-1</f>
        <v>7.5803029194410065E-3</v>
      </c>
      <c r="AF431" s="1">
        <f>(Table2[[#This Row],[Current Week High]]/Table2[[#This Row],[Close Price]])-1</f>
        <v>5.2081971736888555E-2</v>
      </c>
      <c r="AG431" s="1">
        <f>(Table2[[#This Row],[Close Price]]/Table2[[#This Row],[Current Month Low]])-1</f>
        <v>7.5803029194410065E-3</v>
      </c>
      <c r="AH431" s="1">
        <f>(Table2[[#This Row],[Current Month High]]/Table2[[#This Row],[Close Price]])-1</f>
        <v>8.1724834066779994E-2</v>
      </c>
      <c r="AI431">
        <v>13.8628672679476</v>
      </c>
      <c r="AJ431">
        <v>20.534635785935599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-0.02</v>
      </c>
      <c r="AM431" t="s">
        <v>3155</v>
      </c>
      <c r="AN431">
        <v>-2.54</v>
      </c>
      <c r="AO431" t="s">
        <v>3155</v>
      </c>
      <c r="AP431">
        <v>0.108258261109433</v>
      </c>
      <c r="AQ431">
        <f>(Table2[[#This Row],[Sharpe Ratio]]-AVERAGE(Table2[Sharpe Ratio]))/_xlfn.STDEV.P(Table2[Sharpe Ratio])</f>
        <v>0.57224577442110125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507</v>
      </c>
      <c r="AT431">
        <f>_xlfn.RANK.AVG(Table2[[#This Row],[6M Return vs Nifty Z-Score]],Table2[6M Return vs Nifty Z-Score])</f>
        <v>522</v>
      </c>
      <c r="AU431">
        <f>_xlfn.RANK.AVG(Table2[[#This Row],[Sharpe Ratio Z-Score]],Table2[Sharpe Ratio Z-Score])</f>
        <v>197</v>
      </c>
      <c r="AV431">
        <f>(Table2[[#This Row],[Rank 1Y]]+Table2[[#This Row],[Rank 6M]]+Table2[[#This Row],[Rank Sharpe]])/3</f>
        <v>408.66666666666669</v>
      </c>
    </row>
    <row r="432" spans="1:48" x14ac:dyDescent="0.3">
      <c r="A432" t="s">
        <v>371</v>
      </c>
      <c r="B432" t="s">
        <v>372</v>
      </c>
      <c r="C432" t="s">
        <v>3117</v>
      </c>
      <c r="D432" t="s">
        <v>373</v>
      </c>
      <c r="E432">
        <v>63257.12727225</v>
      </c>
      <c r="F432">
        <v>215.85</v>
      </c>
      <c r="G432">
        <v>14.583131807672601</v>
      </c>
      <c r="H432">
        <f>(Table2[[#This Row],[1Y Return vs Nifty]]-AVERAGE(Table2[1Y Return vs Nifty]))/_xlfn.STDEV.P(Table2[1Y Return vs Nifty])</f>
        <v>-0.16501982553081498</v>
      </c>
      <c r="I432">
        <v>5.3802016871689897</v>
      </c>
      <c r="J432">
        <f>(Table2[[#This Row],[1M Return vs Nifty]]-AVERAGE(Table2[1M Return vs Nifty]))/_xlfn.STDEV.P(Table2[1M Return vs Nifty])</f>
        <v>0.76448018740744039</v>
      </c>
      <c r="K432">
        <v>-21.913014286213301</v>
      </c>
      <c r="L432">
        <f>(Table2[[#This Row],[6M Return vs Nifty]]-AVERAGE(Table2[6M Return vs Nifty]))/_xlfn.STDEV.P(Table2[6M Return vs Nifty])</f>
        <v>-0.88185740262986523</v>
      </c>
      <c r="M432">
        <v>-3.9184060092483</v>
      </c>
      <c r="N432">
        <f>(Table2[[#This Row],[1W Return vs Nifty]]-AVERAGE(Table2[1W Return vs Nifty]))/_xlfn.STDEV.P(Table2[1W Return vs Nifty])</f>
        <v>0.15508058440210892</v>
      </c>
      <c r="O432">
        <v>225.29</v>
      </c>
      <c r="P432">
        <v>226.71206398700301</v>
      </c>
      <c r="Q432">
        <v>221.82678424912399</v>
      </c>
      <c r="R432">
        <v>36.542235644894397</v>
      </c>
      <c r="S432" s="1">
        <f>(Table2[[#This Row],[Close Price]]-Table2[[#This Row],[20D EMA]])/Table2[[#This Row],[20D EMA]]</f>
        <v>-4.1901549114474669E-2</v>
      </c>
      <c r="T432" s="1">
        <f>(Table2[[#This Row],[Close Price]]-Table2[[#This Row],[50D EMA]])/Table2[[#This Row],[50D EMA]]</f>
        <v>-4.7911274750803354E-2</v>
      </c>
      <c r="U432" s="1">
        <f>(Table2[[#This Row],[Close Price]]-Table2[[#This Row],[200D EMA]])/Table2[[#This Row],[200D EMA]]</f>
        <v>-2.694347424886135E-2</v>
      </c>
      <c r="V432">
        <v>0.88341751447472405</v>
      </c>
      <c r="W432">
        <v>215.03</v>
      </c>
      <c r="X432">
        <v>220.4</v>
      </c>
      <c r="Y432">
        <v>214.1</v>
      </c>
      <c r="Z432">
        <v>233.8</v>
      </c>
      <c r="AA432">
        <v>211</v>
      </c>
      <c r="AB432">
        <v>247.4</v>
      </c>
      <c r="AC432" s="1">
        <f>(Table2[[#This Row],[Close Price]]/Table2[[#This Row],[Day Low]])-1</f>
        <v>3.8134213830627317E-3</v>
      </c>
      <c r="AD432" s="1">
        <f>(Table2[[#This Row],[Day High]]/Table2[[#This Row],[Close Price]])-1</f>
        <v>2.1079453324067687E-2</v>
      </c>
      <c r="AE432" s="1">
        <f>(Table2[[#This Row],[Close Price]]/Table2[[#This Row],[Current Week Low]])-1</f>
        <v>8.1737505838392899E-3</v>
      </c>
      <c r="AF432" s="1">
        <f>(Table2[[#This Row],[Current Week High]]/Table2[[#This Row],[Close Price]])-1</f>
        <v>8.3159601575168107E-2</v>
      </c>
      <c r="AG432" s="1">
        <f>(Table2[[#This Row],[Close Price]]/Table2[[#This Row],[Current Month Low]])-1</f>
        <v>2.2985781990521259E-2</v>
      </c>
      <c r="AH432" s="1">
        <f>(Table2[[#This Row],[Current Month High]]/Table2[[#This Row],[Close Price]])-1</f>
        <v>0.14616631920315037</v>
      </c>
      <c r="AI432">
        <v>32.661570535093801</v>
      </c>
      <c r="AJ432">
        <v>44.671581769436997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-7.0000000000000007E-2</v>
      </c>
      <c r="AM432" t="s">
        <v>3155</v>
      </c>
      <c r="AN432">
        <v>-1.43</v>
      </c>
      <c r="AO432" t="s">
        <v>3155</v>
      </c>
      <c r="AP432">
        <v>8.9589306756784004E-2</v>
      </c>
      <c r="AQ432">
        <f>(Table2[[#This Row],[Sharpe Ratio]]-AVERAGE(Table2[Sharpe Ratio]))/_xlfn.STDEV.P(Table2[Sharpe Ratio])</f>
        <v>0.35216409348772404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365</v>
      </c>
      <c r="AT432">
        <f>_xlfn.RANK.AVG(Table2[[#This Row],[6M Return vs Nifty Z-Score]],Table2[6M Return vs Nifty Z-Score])</f>
        <v>609</v>
      </c>
      <c r="AU432">
        <f>_xlfn.RANK.AVG(Table2[[#This Row],[Sharpe Ratio Z-Score]],Table2[Sharpe Ratio Z-Score])</f>
        <v>252</v>
      </c>
      <c r="AV432">
        <f>(Table2[[#This Row],[Rank 1Y]]+Table2[[#This Row],[Rank 6M]]+Table2[[#This Row],[Rank Sharpe]])/3</f>
        <v>408.66666666666669</v>
      </c>
    </row>
    <row r="433" spans="1:48" x14ac:dyDescent="0.3">
      <c r="A433" t="s">
        <v>637</v>
      </c>
      <c r="B433" t="s">
        <v>638</v>
      </c>
      <c r="C433" t="s">
        <v>3124</v>
      </c>
      <c r="D433" t="s">
        <v>418</v>
      </c>
      <c r="E433">
        <v>28560.025334620001</v>
      </c>
      <c r="F433">
        <v>6354.85</v>
      </c>
      <c r="G433">
        <v>2.0667270130884998</v>
      </c>
      <c r="H433">
        <f>(Table2[[#This Row],[1Y Return vs Nifty]]-AVERAGE(Table2[1Y Return vs Nifty]))/_xlfn.STDEV.P(Table2[1Y Return vs Nifty])</f>
        <v>-0.37898083277605848</v>
      </c>
      <c r="I433">
        <v>7.7360498460247999</v>
      </c>
      <c r="J433">
        <f>(Table2[[#This Row],[1M Return vs Nifty]]-AVERAGE(Table2[1M Return vs Nifty]))/_xlfn.STDEV.P(Table2[1M Return vs Nifty])</f>
        <v>1.0355019322886649</v>
      </c>
      <c r="K433">
        <v>5.9352307276596203</v>
      </c>
      <c r="L433">
        <f>(Table2[[#This Row],[6M Return vs Nifty]]-AVERAGE(Table2[6M Return vs Nifty]))/_xlfn.STDEV.P(Table2[6M Return vs Nifty])</f>
        <v>0.10166975638715112</v>
      </c>
      <c r="M433">
        <v>-5.7910085326009098</v>
      </c>
      <c r="N433">
        <f>(Table2[[#This Row],[1W Return vs Nifty]]-AVERAGE(Table2[1W Return vs Nifty]))/_xlfn.STDEV.P(Table2[1W Return vs Nifty])</f>
        <v>-0.22044528218077669</v>
      </c>
      <c r="O433">
        <v>6525.31</v>
      </c>
      <c r="P433">
        <v>6476.0272191772401</v>
      </c>
      <c r="Q433">
        <v>6037.5954553902602</v>
      </c>
      <c r="R433">
        <v>35.378316950408397</v>
      </c>
      <c r="S433" s="1">
        <f>(Table2[[#This Row],[Close Price]]-Table2[[#This Row],[20D EMA]])/Table2[[#This Row],[20D EMA]]</f>
        <v>-2.6122896843215115E-2</v>
      </c>
      <c r="T433" s="1">
        <f>(Table2[[#This Row],[Close Price]]-Table2[[#This Row],[50D EMA]])/Table2[[#This Row],[50D EMA]]</f>
        <v>-1.8711659953868285E-2</v>
      </c>
      <c r="U433" s="1">
        <f>(Table2[[#This Row],[Close Price]]-Table2[[#This Row],[200D EMA]])/Table2[[#This Row],[200D EMA]]</f>
        <v>5.2546505799175532E-2</v>
      </c>
      <c r="V433">
        <v>0.55229504387058403</v>
      </c>
      <c r="W433">
        <v>6320</v>
      </c>
      <c r="X433">
        <v>6400</v>
      </c>
      <c r="Y433">
        <v>6253.4</v>
      </c>
      <c r="Z433">
        <v>6800</v>
      </c>
      <c r="AA433">
        <v>6253.4</v>
      </c>
      <c r="AB433">
        <v>6919.6</v>
      </c>
      <c r="AC433" s="1">
        <f>(Table2[[#This Row],[Close Price]]/Table2[[#This Row],[Day Low]])-1</f>
        <v>5.5142405063290933E-3</v>
      </c>
      <c r="AD433" s="1">
        <f>(Table2[[#This Row],[Day High]]/Table2[[#This Row],[Close Price]])-1</f>
        <v>7.1048097122670129E-3</v>
      </c>
      <c r="AE433" s="1">
        <f>(Table2[[#This Row],[Close Price]]/Table2[[#This Row],[Current Week Low]])-1</f>
        <v>1.6223174593021472E-2</v>
      </c>
      <c r="AF433" s="1">
        <f>(Table2[[#This Row],[Current Week High]]/Table2[[#This Row],[Close Price]])-1</f>
        <v>7.0048860319283701E-2</v>
      </c>
      <c r="AG433" s="1">
        <f>(Table2[[#This Row],[Close Price]]/Table2[[#This Row],[Current Month Low]])-1</f>
        <v>1.6223174593021472E-2</v>
      </c>
      <c r="AH433" s="1">
        <f>(Table2[[#This Row],[Current Month High]]/Table2[[#This Row],[Close Price]])-1</f>
        <v>8.886913145078168E-2</v>
      </c>
      <c r="AI433">
        <v>13.249722652777001</v>
      </c>
      <c r="AJ433">
        <v>32.037856593737601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-0.04</v>
      </c>
      <c r="AM433" t="s">
        <v>3155</v>
      </c>
      <c r="AN433">
        <v>-4.25</v>
      </c>
      <c r="AO433" t="s">
        <v>3155</v>
      </c>
      <c r="AP433">
        <v>5.2848446404199999E-4</v>
      </c>
      <c r="AQ433">
        <f>(Table2[[#This Row],[Sharpe Ratio]]-AVERAGE(Table2[Sharpe Ratio]))/_xlfn.STDEV.P(Table2[Sharpe Ratio])</f>
        <v>-0.69774235040018773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-0.1599967766812069</v>
      </c>
      <c r="AS433">
        <f>_xlfn.RANK.AVG(Table2[[#This Row],[1Y Return vs Nifty Z-Score]],Table2[1Y Return vs Nifty Z-Score])</f>
        <v>429</v>
      </c>
      <c r="AT433">
        <f>_xlfn.RANK.AVG(Table2[[#This Row],[6M Return vs Nifty Z-Score]],Table2[6M Return vs Nifty Z-Score])</f>
        <v>296</v>
      </c>
      <c r="AU433">
        <f>_xlfn.RANK.AVG(Table2[[#This Row],[Sharpe Ratio Z-Score]],Table2[Sharpe Ratio Z-Score])</f>
        <v>505</v>
      </c>
      <c r="AV433">
        <f>(Table2[[#This Row],[Rank 1Y]]+Table2[[#This Row],[Rank 6M]]+Table2[[#This Row],[Rank Sharpe]])/3</f>
        <v>410</v>
      </c>
    </row>
    <row r="434" spans="1:48" x14ac:dyDescent="0.3">
      <c r="A434" t="s">
        <v>115</v>
      </c>
      <c r="B434" t="s">
        <v>116</v>
      </c>
      <c r="C434" t="s">
        <v>3117</v>
      </c>
      <c r="D434" t="s">
        <v>117</v>
      </c>
      <c r="E434">
        <v>233735.81066836001</v>
      </c>
      <c r="F434">
        <v>958.1</v>
      </c>
      <c r="G434">
        <v>1.49546490380421</v>
      </c>
      <c r="H434">
        <f>(Table2[[#This Row],[1Y Return vs Nifty]]-AVERAGE(Table2[1Y Return vs Nifty]))/_xlfn.STDEV.P(Table2[1Y Return vs Nifty])</f>
        <v>-0.38874624211759701</v>
      </c>
      <c r="I434">
        <v>1.8651637394695799</v>
      </c>
      <c r="J434">
        <f>(Table2[[#This Row],[1M Return vs Nifty]]-AVERAGE(Table2[1M Return vs Nifty]))/_xlfn.STDEV.P(Table2[1M Return vs Nifty])</f>
        <v>0.36010280241846176</v>
      </c>
      <c r="K434">
        <v>-0.37224998562903899</v>
      </c>
      <c r="L434">
        <f>(Table2[[#This Row],[6M Return vs Nifty]]-AVERAGE(Table2[6M Return vs Nifty]))/_xlfn.STDEV.P(Table2[6M Return vs Nifty])</f>
        <v>-0.12109396116147843</v>
      </c>
      <c r="M434">
        <v>-2.5870491721762101</v>
      </c>
      <c r="N434">
        <f>(Table2[[#This Row],[1W Return vs Nifty]]-AVERAGE(Table2[1W Return vs Nifty]))/_xlfn.STDEV.P(Table2[1W Return vs Nifty])</f>
        <v>0.42206673001374989</v>
      </c>
      <c r="O434">
        <v>984.16</v>
      </c>
      <c r="P434">
        <v>969.14019456909705</v>
      </c>
      <c r="Q434">
        <v>902.49722940527704</v>
      </c>
      <c r="R434">
        <v>31.249243728903799</v>
      </c>
      <c r="S434" s="1">
        <f>(Table2[[#This Row],[Close Price]]-Table2[[#This Row],[20D EMA]])/Table2[[#This Row],[20D EMA]]</f>
        <v>-2.6479434238335174E-2</v>
      </c>
      <c r="T434" s="1">
        <f>(Table2[[#This Row],[Close Price]]-Table2[[#This Row],[50D EMA]])/Table2[[#This Row],[50D EMA]]</f>
        <v>-1.1391741495156704E-2</v>
      </c>
      <c r="U434" s="1">
        <f>(Table2[[#This Row],[Close Price]]-Table2[[#This Row],[200D EMA]])/Table2[[#This Row],[200D EMA]]</f>
        <v>6.1609907247431449E-2</v>
      </c>
      <c r="V434">
        <v>0.59261799146323602</v>
      </c>
      <c r="W434">
        <v>952.45</v>
      </c>
      <c r="X434">
        <v>962.05</v>
      </c>
      <c r="Y434">
        <v>952.15</v>
      </c>
      <c r="Z434">
        <v>1005</v>
      </c>
      <c r="AA434">
        <v>952.15</v>
      </c>
      <c r="AB434">
        <v>1063</v>
      </c>
      <c r="AC434" s="1">
        <f>(Table2[[#This Row],[Close Price]]/Table2[[#This Row],[Day Low]])-1</f>
        <v>5.9320699249303388E-3</v>
      </c>
      <c r="AD434" s="1">
        <f>(Table2[[#This Row],[Day High]]/Table2[[#This Row],[Close Price]])-1</f>
        <v>4.1227429287129524E-3</v>
      </c>
      <c r="AE434" s="1">
        <f>(Table2[[#This Row],[Close Price]]/Table2[[#This Row],[Current Week Low]])-1</f>
        <v>6.2490153862311271E-3</v>
      </c>
      <c r="AF434" s="1">
        <f>(Table2[[#This Row],[Current Week High]]/Table2[[#This Row],[Close Price]])-1</f>
        <v>4.8951048951048959E-2</v>
      </c>
      <c r="AG434" s="1">
        <f>(Table2[[#This Row],[Close Price]]/Table2[[#This Row],[Current Month Low]])-1</f>
        <v>6.2490153862311271E-3</v>
      </c>
      <c r="AH434" s="1">
        <f>(Table2[[#This Row],[Current Month High]]/Table2[[#This Row],[Close Price]])-1</f>
        <v>0.10948752739797518</v>
      </c>
      <c r="AI434">
        <v>10.9487527397975</v>
      </c>
      <c r="AJ434">
        <v>32.517289073305598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0.04</v>
      </c>
      <c r="AM434" t="s">
        <v>3156</v>
      </c>
      <c r="AN434">
        <v>-4.0199999999999996</v>
      </c>
      <c r="AO434" t="s">
        <v>3155</v>
      </c>
      <c r="AP434">
        <v>2.7928252417587E-2</v>
      </c>
      <c r="AQ434">
        <f>(Table2[[#This Row],[Sharpe Ratio]]-AVERAGE(Table2[Sharpe Ratio]))/_xlfn.STDEV.P(Table2[Sharpe Ratio])</f>
        <v>-0.37473620476970015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-0.10240687561656397</v>
      </c>
      <c r="AS434">
        <f>_xlfn.RANK.AVG(Table2[[#This Row],[1Y Return vs Nifty Z-Score]],Table2[1Y Return vs Nifty Z-Score])</f>
        <v>432</v>
      </c>
      <c r="AT434">
        <f>_xlfn.RANK.AVG(Table2[[#This Row],[6M Return vs Nifty Z-Score]],Table2[6M Return vs Nifty Z-Score])</f>
        <v>367</v>
      </c>
      <c r="AU434">
        <f>_xlfn.RANK.AVG(Table2[[#This Row],[Sharpe Ratio Z-Score]],Table2[Sharpe Ratio Z-Score])</f>
        <v>433</v>
      </c>
      <c r="AV434">
        <f>(Table2[[#This Row],[Rank 1Y]]+Table2[[#This Row],[Rank 6M]]+Table2[[#This Row],[Rank Sharpe]])/3</f>
        <v>410.66666666666669</v>
      </c>
    </row>
    <row r="435" spans="1:48" x14ac:dyDescent="0.3">
      <c r="A435" t="s">
        <v>159</v>
      </c>
      <c r="B435" t="s">
        <v>160</v>
      </c>
      <c r="C435" t="s">
        <v>3110</v>
      </c>
      <c r="D435" t="s">
        <v>43</v>
      </c>
      <c r="E435">
        <v>163844.62419762</v>
      </c>
      <c r="F435">
        <v>1635.3</v>
      </c>
      <c r="G435">
        <v>-2.1035691384764399</v>
      </c>
      <c r="H435">
        <f>(Table2[[#This Row],[1Y Return vs Nifty]]-AVERAGE(Table2[1Y Return vs Nifty]))/_xlfn.STDEV.P(Table2[1Y Return vs Nifty])</f>
        <v>-0.45026973559948674</v>
      </c>
      <c r="I435">
        <v>-4.7100542577828204</v>
      </c>
      <c r="J435">
        <f>(Table2[[#This Row],[1M Return vs Nifty]]-AVERAGE(Table2[1M Return vs Nifty]))/_xlfn.STDEV.P(Table2[1M Return vs Nifty])</f>
        <v>-0.39632415484998629</v>
      </c>
      <c r="K435">
        <v>3.08879011936867</v>
      </c>
      <c r="L435">
        <f>(Table2[[#This Row],[6M Return vs Nifty]]-AVERAGE(Table2[6M Return vs Nifty]))/_xlfn.STDEV.P(Table2[6M Return vs Nifty])</f>
        <v>1.1409207858973352E-3</v>
      </c>
      <c r="M435">
        <v>0.15014539277477601</v>
      </c>
      <c r="N435">
        <f>(Table2[[#This Row],[1W Return vs Nifty]]-AVERAGE(Table2[1W Return vs Nifty]))/_xlfn.STDEV.P(Table2[1W Return vs Nifty])</f>
        <v>0.97097518666204474</v>
      </c>
      <c r="O435">
        <v>1743.33</v>
      </c>
      <c r="P435">
        <v>1757.28095355546</v>
      </c>
      <c r="Q435">
        <v>1602.4968881960499</v>
      </c>
      <c r="R435">
        <v>20.6340270682492</v>
      </c>
      <c r="S435" s="1">
        <f>(Table2[[#This Row],[Close Price]]-Table2[[#This Row],[20D EMA]])/Table2[[#This Row],[20D EMA]]</f>
        <v>-6.1967613704806308E-2</v>
      </c>
      <c r="T435" s="1">
        <f>(Table2[[#This Row],[Close Price]]-Table2[[#This Row],[50D EMA]])/Table2[[#This Row],[50D EMA]]</f>
        <v>-6.9414599474636768E-2</v>
      </c>
      <c r="U435" s="1">
        <f>(Table2[[#This Row],[Close Price]]-Table2[[#This Row],[200D EMA]])/Table2[[#This Row],[200D EMA]]</f>
        <v>2.0470000313621152E-2</v>
      </c>
      <c r="V435">
        <v>1.1052109208137799</v>
      </c>
      <c r="W435">
        <v>1623</v>
      </c>
      <c r="X435">
        <v>1724.45</v>
      </c>
      <c r="Y435">
        <v>1623</v>
      </c>
      <c r="Z435">
        <v>1776.05</v>
      </c>
      <c r="AA435">
        <v>1623</v>
      </c>
      <c r="AB435">
        <v>1859.3</v>
      </c>
      <c r="AC435" s="1">
        <f>(Table2[[#This Row],[Close Price]]/Table2[[#This Row],[Day Low]])-1</f>
        <v>7.5785582255083472E-3</v>
      </c>
      <c r="AD435" s="1">
        <f>(Table2[[#This Row],[Day High]]/Table2[[#This Row],[Close Price]])-1</f>
        <v>5.4515990949672855E-2</v>
      </c>
      <c r="AE435" s="1">
        <f>(Table2[[#This Row],[Close Price]]/Table2[[#This Row],[Current Week Low]])-1</f>
        <v>7.5785582255083472E-3</v>
      </c>
      <c r="AF435" s="1">
        <f>(Table2[[#This Row],[Current Week High]]/Table2[[#This Row],[Close Price]])-1</f>
        <v>8.6069834281171653E-2</v>
      </c>
      <c r="AG435" s="1">
        <f>(Table2[[#This Row],[Close Price]]/Table2[[#This Row],[Current Month Low]])-1</f>
        <v>7.5785582255083472E-3</v>
      </c>
      <c r="AH435" s="1">
        <f>(Table2[[#This Row],[Current Month High]]/Table2[[#This Row],[Close Price]])-1</f>
        <v>0.1369779245398397</v>
      </c>
      <c r="AI435">
        <v>18.3880633522901</v>
      </c>
      <c r="AJ435">
        <v>26.693782684485701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-0.08</v>
      </c>
      <c r="AM435" t="s">
        <v>3155</v>
      </c>
      <c r="AN435">
        <v>-5.37</v>
      </c>
      <c r="AO435" t="s">
        <v>3155</v>
      </c>
      <c r="AP435">
        <v>2.4800930821208E-2</v>
      </c>
      <c r="AQ435">
        <f>(Table2[[#This Row],[Sharpe Ratio]]-AVERAGE(Table2[Sharpe Ratio]))/_xlfn.STDEV.P(Table2[Sharpe Ratio])</f>
        <v>-0.41160308979974913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460</v>
      </c>
      <c r="AT435">
        <f>_xlfn.RANK.AVG(Table2[[#This Row],[6M Return vs Nifty Z-Score]],Table2[6M Return vs Nifty Z-Score])</f>
        <v>330</v>
      </c>
      <c r="AU435">
        <f>_xlfn.RANK.AVG(Table2[[#This Row],[Sharpe Ratio Z-Score]],Table2[Sharpe Ratio Z-Score])</f>
        <v>443</v>
      </c>
      <c r="AV435">
        <f>(Table2[[#This Row],[Rank 1Y]]+Table2[[#This Row],[Rank 6M]]+Table2[[#This Row],[Rank Sharpe]])/3</f>
        <v>411</v>
      </c>
    </row>
    <row r="436" spans="1:48" x14ac:dyDescent="0.3">
      <c r="A436" t="s">
        <v>630</v>
      </c>
      <c r="B436" t="s">
        <v>631</v>
      </c>
      <c r="C436" t="s">
        <v>3127</v>
      </c>
      <c r="D436" t="s">
        <v>632</v>
      </c>
      <c r="E436">
        <v>29087.385802199999</v>
      </c>
      <c r="F436">
        <v>738.1</v>
      </c>
      <c r="G436">
        <v>-9.93122249699592</v>
      </c>
      <c r="H436">
        <f>(Table2[[#This Row],[1Y Return vs Nifty]]-AVERAGE(Table2[1Y Return vs Nifty]))/_xlfn.STDEV.P(Table2[1Y Return vs Nifty])</f>
        <v>-0.5840791341002558</v>
      </c>
      <c r="I436">
        <v>-4.1396635321418396</v>
      </c>
      <c r="J436">
        <f>(Table2[[#This Row],[1M Return vs Nifty]]-AVERAGE(Table2[1M Return vs Nifty]))/_xlfn.STDEV.P(Table2[1M Return vs Nifty])</f>
        <v>-0.33070520180066626</v>
      </c>
      <c r="K436">
        <v>10.1917955654155</v>
      </c>
      <c r="L436">
        <f>(Table2[[#This Row],[6M Return vs Nifty]]-AVERAGE(Table2[6M Return vs Nifty]))/_xlfn.STDEV.P(Table2[6M Return vs Nifty])</f>
        <v>0.25200049069246339</v>
      </c>
      <c r="M436">
        <v>-3.3523715907548599</v>
      </c>
      <c r="N436">
        <f>(Table2[[#This Row],[1W Return vs Nifty]]-AVERAGE(Table2[1W Return vs Nifty]))/_xlfn.STDEV.P(Table2[1W Return vs Nifty])</f>
        <v>0.26859136037817216</v>
      </c>
      <c r="O436">
        <v>779.47</v>
      </c>
      <c r="P436">
        <v>794.88902536999899</v>
      </c>
      <c r="Q436">
        <v>734.33645916587102</v>
      </c>
      <c r="R436">
        <v>15.3255441361149</v>
      </c>
      <c r="S436" s="1">
        <f>(Table2[[#This Row],[Close Price]]-Table2[[#This Row],[20D EMA]])/Table2[[#This Row],[20D EMA]]</f>
        <v>-5.3074524997754891E-2</v>
      </c>
      <c r="T436" s="1">
        <f>(Table2[[#This Row],[Close Price]]-Table2[[#This Row],[50D EMA]])/Table2[[#This Row],[50D EMA]]</f>
        <v>-7.1442709054342815E-2</v>
      </c>
      <c r="U436" s="1">
        <f>(Table2[[#This Row],[Close Price]]-Table2[[#This Row],[200D EMA]])/Table2[[#This Row],[200D EMA]]</f>
        <v>5.1250905319395277E-3</v>
      </c>
      <c r="V436">
        <v>0.50696607498150303</v>
      </c>
      <c r="W436">
        <v>732.05</v>
      </c>
      <c r="X436">
        <v>749.75</v>
      </c>
      <c r="Y436">
        <v>732.05</v>
      </c>
      <c r="Z436">
        <v>766.45</v>
      </c>
      <c r="AA436">
        <v>732.05</v>
      </c>
      <c r="AB436">
        <v>853</v>
      </c>
      <c r="AC436" s="1">
        <f>(Table2[[#This Row],[Close Price]]/Table2[[#This Row],[Day Low]])-1</f>
        <v>8.2644628099175499E-3</v>
      </c>
      <c r="AD436" s="1">
        <f>(Table2[[#This Row],[Day High]]/Table2[[#This Row],[Close Price]])-1</f>
        <v>1.5783769136973325E-2</v>
      </c>
      <c r="AE436" s="1">
        <f>(Table2[[#This Row],[Close Price]]/Table2[[#This Row],[Current Week Low]])-1</f>
        <v>8.2644628099175499E-3</v>
      </c>
      <c r="AF436" s="1">
        <f>(Table2[[#This Row],[Current Week High]]/Table2[[#This Row],[Close Price]])-1</f>
        <v>3.8409429616583113E-2</v>
      </c>
      <c r="AG436" s="1">
        <f>(Table2[[#This Row],[Close Price]]/Table2[[#This Row],[Current Month Low]])-1</f>
        <v>8.2644628099175499E-3</v>
      </c>
      <c r="AH436" s="1">
        <f>(Table2[[#This Row],[Current Month High]]/Table2[[#This Row],[Close Price]])-1</f>
        <v>0.15566996341959083</v>
      </c>
      <c r="AI436">
        <v>24.779840130063601</v>
      </c>
      <c r="AJ436">
        <v>30.038759689922401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-0.12</v>
      </c>
      <c r="AM436" t="s">
        <v>3155</v>
      </c>
      <c r="AN436">
        <v>-7.63</v>
      </c>
      <c r="AO436" t="s">
        <v>3155</v>
      </c>
      <c r="AP436">
        <v>1.2551512953428001E-2</v>
      </c>
      <c r="AQ436">
        <f>(Table2[[#This Row],[Sharpe Ratio]]-AVERAGE(Table2[Sharpe Ratio]))/_xlfn.STDEV.P(Table2[Sharpe Ratio])</f>
        <v>-0.55600713214044095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520</v>
      </c>
      <c r="AT436">
        <f>_xlfn.RANK.AVG(Table2[[#This Row],[6M Return vs Nifty Z-Score]],Table2[6M Return vs Nifty Z-Score])</f>
        <v>236</v>
      </c>
      <c r="AU436">
        <f>_xlfn.RANK.AVG(Table2[[#This Row],[Sharpe Ratio Z-Score]],Table2[Sharpe Ratio Z-Score])</f>
        <v>478</v>
      </c>
      <c r="AV436">
        <f>(Table2[[#This Row],[Rank 1Y]]+Table2[[#This Row],[Rank 6M]]+Table2[[#This Row],[Rank Sharpe]])/3</f>
        <v>411.33333333333331</v>
      </c>
    </row>
    <row r="437" spans="1:48" x14ac:dyDescent="0.3">
      <c r="A437" t="s">
        <v>301</v>
      </c>
      <c r="B437" t="s">
        <v>302</v>
      </c>
      <c r="C437" t="s">
        <v>3110</v>
      </c>
      <c r="D437" t="s">
        <v>34</v>
      </c>
      <c r="E437">
        <v>89064.724721940001</v>
      </c>
      <c r="F437">
        <v>98.19</v>
      </c>
      <c r="G437">
        <v>12.2430335977909</v>
      </c>
      <c r="H437">
        <f>(Table2[[#This Row],[1Y Return vs Nifty]]-AVERAGE(Table2[1Y Return vs Nifty]))/_xlfn.STDEV.P(Table2[1Y Return vs Nifty])</f>
        <v>-0.20502250827048879</v>
      </c>
      <c r="I437">
        <v>-4.9343795476255101</v>
      </c>
      <c r="J437">
        <f>(Table2[[#This Row],[1M Return vs Nifty]]-AVERAGE(Table2[1M Return vs Nifty]))/_xlfn.STDEV.P(Table2[1M Return vs Nifty])</f>
        <v>-0.42213100969570783</v>
      </c>
      <c r="K437">
        <v>-26.671154542309498</v>
      </c>
      <c r="L437">
        <f>(Table2[[#This Row],[6M Return vs Nifty]]-AVERAGE(Table2[6M Return vs Nifty]))/_xlfn.STDEV.P(Table2[6M Return vs Nifty])</f>
        <v>-1.0499024685200682</v>
      </c>
      <c r="M437">
        <v>-5.3060789913256299</v>
      </c>
      <c r="N437">
        <f>(Table2[[#This Row],[1W Return vs Nifty]]-AVERAGE(Table2[1W Return vs Nifty]))/_xlfn.STDEV.P(Table2[1W Return vs Nifty])</f>
        <v>-0.12319902519453066</v>
      </c>
      <c r="O437">
        <v>103.41</v>
      </c>
      <c r="P437">
        <v>106.454201685833</v>
      </c>
      <c r="Q437">
        <v>105.415779026015</v>
      </c>
      <c r="R437">
        <v>29.876478487050001</v>
      </c>
      <c r="S437" s="1">
        <f>(Table2[[#This Row],[Close Price]]-Table2[[#This Row],[20D EMA]])/Table2[[#This Row],[20D EMA]]</f>
        <v>-5.047867711053089E-2</v>
      </c>
      <c r="T437" s="1">
        <f>(Table2[[#This Row],[Close Price]]-Table2[[#This Row],[50D EMA]])/Table2[[#This Row],[50D EMA]]</f>
        <v>-7.7631521865358238E-2</v>
      </c>
      <c r="U437" s="1">
        <f>(Table2[[#This Row],[Close Price]]-Table2[[#This Row],[200D EMA]])/Table2[[#This Row],[200D EMA]]</f>
        <v>-6.8545516551481278E-2</v>
      </c>
      <c r="V437">
        <v>0.63933983645355297</v>
      </c>
      <c r="W437">
        <v>97.52</v>
      </c>
      <c r="X437">
        <v>99.65</v>
      </c>
      <c r="Y437">
        <v>94.44</v>
      </c>
      <c r="Z437">
        <v>105.6</v>
      </c>
      <c r="AA437">
        <v>94.44</v>
      </c>
      <c r="AB437">
        <v>112.46</v>
      </c>
      <c r="AC437" s="1">
        <f>(Table2[[#This Row],[Close Price]]/Table2[[#This Row],[Day Low]])-1</f>
        <v>6.8703855619360876E-3</v>
      </c>
      <c r="AD437" s="1">
        <f>(Table2[[#This Row],[Day High]]/Table2[[#This Row],[Close Price]])-1</f>
        <v>1.4869131276097347E-2</v>
      </c>
      <c r="AE437" s="1">
        <f>(Table2[[#This Row],[Close Price]]/Table2[[#This Row],[Current Week Low]])-1</f>
        <v>3.9707750952985954E-2</v>
      </c>
      <c r="AF437" s="1">
        <f>(Table2[[#This Row],[Current Week High]]/Table2[[#This Row],[Close Price]])-1</f>
        <v>7.5465933394439411E-2</v>
      </c>
      <c r="AG437" s="1">
        <f>(Table2[[#This Row],[Close Price]]/Table2[[#This Row],[Current Month Low]])-1</f>
        <v>3.9707750952985954E-2</v>
      </c>
      <c r="AH437" s="1">
        <f>(Table2[[#This Row],[Current Month High]]/Table2[[#This Row],[Close Price]])-1</f>
        <v>0.14533048171911589</v>
      </c>
      <c r="AI437">
        <v>31.276097362256799</v>
      </c>
      <c r="AJ437">
        <v>43.510669394913698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-0.1</v>
      </c>
      <c r="AM437" t="s">
        <v>3155</v>
      </c>
      <c r="AN437">
        <v>-6.44</v>
      </c>
      <c r="AO437" t="s">
        <v>3155</v>
      </c>
      <c r="AP437">
        <v>0.105766007060133</v>
      </c>
      <c r="AQ437">
        <f>(Table2[[#This Row],[Sharpe Ratio]]-AVERAGE(Table2[Sharpe Ratio]))/_xlfn.STDEV.P(Table2[Sharpe Ratio])</f>
        <v>0.54286547544334252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378</v>
      </c>
      <c r="AT437">
        <f>_xlfn.RANK.AVG(Table2[[#This Row],[6M Return vs Nifty Z-Score]],Table2[6M Return vs Nifty Z-Score])</f>
        <v>651</v>
      </c>
      <c r="AU437">
        <f>_xlfn.RANK.AVG(Table2[[#This Row],[Sharpe Ratio Z-Score]],Table2[Sharpe Ratio Z-Score])</f>
        <v>207</v>
      </c>
      <c r="AV437">
        <f>(Table2[[#This Row],[Rank 1Y]]+Table2[[#This Row],[Rank 6M]]+Table2[[#This Row],[Rank Sharpe]])/3</f>
        <v>412</v>
      </c>
    </row>
    <row r="438" spans="1:48" x14ac:dyDescent="0.3">
      <c r="A438" t="s">
        <v>689</v>
      </c>
      <c r="B438" t="s">
        <v>690</v>
      </c>
      <c r="C438" t="s">
        <v>3121</v>
      </c>
      <c r="D438" t="s">
        <v>280</v>
      </c>
      <c r="E438">
        <v>25485.611453879999</v>
      </c>
      <c r="F438">
        <v>3388.2</v>
      </c>
      <c r="G438">
        <v>-11.735827847694701</v>
      </c>
      <c r="H438">
        <f>(Table2[[#This Row],[1Y Return vs Nifty]]-AVERAGE(Table2[1Y Return vs Nifty]))/_xlfn.STDEV.P(Table2[1Y Return vs Nifty])</f>
        <v>-0.61492786301662483</v>
      </c>
      <c r="I438">
        <v>-2.4583506115887701</v>
      </c>
      <c r="J438">
        <f>(Table2[[#This Row],[1M Return vs Nifty]]-AVERAGE(Table2[1M Return vs Nifty]))/_xlfn.STDEV.P(Table2[1M Return vs Nifty])</f>
        <v>-0.1372834145319351</v>
      </c>
      <c r="K438">
        <v>-2.03937133505779</v>
      </c>
      <c r="L438">
        <f>(Table2[[#This Row],[6M Return vs Nifty]]-AVERAGE(Table2[6M Return vs Nifty]))/_xlfn.STDEV.P(Table2[6M Return vs Nifty])</f>
        <v>-0.17997232580253422</v>
      </c>
      <c r="M438">
        <v>-6.9103198012790301</v>
      </c>
      <c r="N438">
        <f>(Table2[[#This Row],[1W Return vs Nifty]]-AVERAGE(Table2[1W Return vs Nifty]))/_xlfn.STDEV.P(Table2[1W Return vs Nifty])</f>
        <v>-0.444908471194216</v>
      </c>
      <c r="O438">
        <v>3665.31</v>
      </c>
      <c r="P438">
        <v>3755.6606215506799</v>
      </c>
      <c r="Q438">
        <v>3634.0535886114299</v>
      </c>
      <c r="R438">
        <v>21.660970677149098</v>
      </c>
      <c r="S438" s="1">
        <f>(Table2[[#This Row],[Close Price]]-Table2[[#This Row],[20D EMA]])/Table2[[#This Row],[20D EMA]]</f>
        <v>-7.5603427813745669E-2</v>
      </c>
      <c r="T438" s="1">
        <f>(Table2[[#This Row],[Close Price]]-Table2[[#This Row],[50D EMA]])/Table2[[#This Row],[50D EMA]]</f>
        <v>-9.7841806962568084E-2</v>
      </c>
      <c r="U438" s="1">
        <f>(Table2[[#This Row],[Close Price]]-Table2[[#This Row],[200D EMA]])/Table2[[#This Row],[200D EMA]]</f>
        <v>-6.7652714143208489E-2</v>
      </c>
      <c r="V438">
        <v>0.48373813722220499</v>
      </c>
      <c r="W438">
        <v>3371</v>
      </c>
      <c r="X438">
        <v>3485.2</v>
      </c>
      <c r="Y438">
        <v>3371</v>
      </c>
      <c r="Z438">
        <v>3695</v>
      </c>
      <c r="AA438">
        <v>3371</v>
      </c>
      <c r="AB438">
        <v>3873.4</v>
      </c>
      <c r="AC438" s="1">
        <f>(Table2[[#This Row],[Close Price]]/Table2[[#This Row],[Day Low]])-1</f>
        <v>5.1023435182437904E-3</v>
      </c>
      <c r="AD438" s="1">
        <f>(Table2[[#This Row],[Day High]]/Table2[[#This Row],[Close Price]])-1</f>
        <v>2.862877043858103E-2</v>
      </c>
      <c r="AE438" s="1">
        <f>(Table2[[#This Row],[Close Price]]/Table2[[#This Row],[Current Week Low]])-1</f>
        <v>5.1023435182437904E-3</v>
      </c>
      <c r="AF438" s="1">
        <f>(Table2[[#This Row],[Current Week High]]/Table2[[#This Row],[Close Price]])-1</f>
        <v>9.0549554335635607E-2</v>
      </c>
      <c r="AG438" s="1">
        <f>(Table2[[#This Row],[Close Price]]/Table2[[#This Row],[Current Month Low]])-1</f>
        <v>5.1023435182437904E-3</v>
      </c>
      <c r="AH438" s="1">
        <f>(Table2[[#This Row],[Current Month High]]/Table2[[#This Row],[Close Price]])-1</f>
        <v>0.14320288058556185</v>
      </c>
      <c r="AI438">
        <v>42.196446490762</v>
      </c>
      <c r="AJ438">
        <v>34.212715389185902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-0.19</v>
      </c>
      <c r="AM438" t="s">
        <v>3155</v>
      </c>
      <c r="AN438">
        <v>-5.65</v>
      </c>
      <c r="AO438" t="s">
        <v>3155</v>
      </c>
      <c r="AP438">
        <v>6.6400740015369997E-2</v>
      </c>
      <c r="AQ438">
        <f>(Table2[[#This Row],[Sharpe Ratio]]-AVERAGE(Table2[Sharpe Ratio]))/_xlfn.STDEV.P(Table2[Sharpe Ratio])</f>
        <v>7.8802305222273217E-2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529</v>
      </c>
      <c r="AT438">
        <f>_xlfn.RANK.AVG(Table2[[#This Row],[6M Return vs Nifty Z-Score]],Table2[6M Return vs Nifty Z-Score])</f>
        <v>385</v>
      </c>
      <c r="AU438">
        <f>_xlfn.RANK.AVG(Table2[[#This Row],[Sharpe Ratio Z-Score]],Table2[Sharpe Ratio Z-Score])</f>
        <v>323</v>
      </c>
      <c r="AV438">
        <f>(Table2[[#This Row],[Rank 1Y]]+Table2[[#This Row],[Rank 6M]]+Table2[[#This Row],[Rank Sharpe]])/3</f>
        <v>412.33333333333331</v>
      </c>
    </row>
    <row r="439" spans="1:48" x14ac:dyDescent="0.3">
      <c r="A439" t="s">
        <v>604</v>
      </c>
      <c r="B439" t="s">
        <v>605</v>
      </c>
      <c r="C439" t="s">
        <v>3119</v>
      </c>
      <c r="D439" t="s">
        <v>606</v>
      </c>
      <c r="E439">
        <v>31612.721269579899</v>
      </c>
      <c r="F439">
        <v>1162.45</v>
      </c>
      <c r="G439">
        <v>-30.637615382470798</v>
      </c>
      <c r="H439">
        <f>(Table2[[#This Row],[1Y Return vs Nifty]]-AVERAGE(Table2[1Y Return vs Nifty]))/_xlfn.STDEV.P(Table2[1Y Return vs Nifty])</f>
        <v>-0.93804345140237633</v>
      </c>
      <c r="I439">
        <v>0.54337153130578297</v>
      </c>
      <c r="J439">
        <f>(Table2[[#This Row],[1M Return vs Nifty]]-AVERAGE(Table2[1M Return vs Nifty]))/_xlfn.STDEV.P(Table2[1M Return vs Nifty])</f>
        <v>0.20804103677353733</v>
      </c>
      <c r="K439">
        <v>-1.59793839481536</v>
      </c>
      <c r="L439">
        <f>(Table2[[#This Row],[6M Return vs Nifty]]-AVERAGE(Table2[6M Return vs Nifty]))/_xlfn.STDEV.P(Table2[6M Return vs Nifty])</f>
        <v>-0.16438206920299331</v>
      </c>
      <c r="M439">
        <v>-5.4782701807418404</v>
      </c>
      <c r="N439">
        <f>(Table2[[#This Row],[1W Return vs Nifty]]-AVERAGE(Table2[1W Return vs Nifty]))/_xlfn.STDEV.P(Table2[1W Return vs Nifty])</f>
        <v>-0.15772970899799596</v>
      </c>
      <c r="O439">
        <v>1222.23</v>
      </c>
      <c r="P439">
        <v>1245.3696729626299</v>
      </c>
      <c r="Q439">
        <v>1206.2143143793301</v>
      </c>
      <c r="R439">
        <v>30.811974141324601</v>
      </c>
      <c r="S439" s="1">
        <f>(Table2[[#This Row],[Close Price]]-Table2[[#This Row],[20D EMA]])/Table2[[#This Row],[20D EMA]]</f>
        <v>-4.8910597841650076E-2</v>
      </c>
      <c r="T439" s="1">
        <f>(Table2[[#This Row],[Close Price]]-Table2[[#This Row],[50D EMA]])/Table2[[#This Row],[50D EMA]]</f>
        <v>-6.6582376914134211E-2</v>
      </c>
      <c r="U439" s="1">
        <f>(Table2[[#This Row],[Close Price]]-Table2[[#This Row],[200D EMA]])/Table2[[#This Row],[200D EMA]]</f>
        <v>-3.6282370270037285E-2</v>
      </c>
      <c r="V439">
        <v>0.682106043518379</v>
      </c>
      <c r="W439">
        <v>1155.8</v>
      </c>
      <c r="X439">
        <v>1180.8499999999999</v>
      </c>
      <c r="Y439">
        <v>1137.0999999999999</v>
      </c>
      <c r="Z439">
        <v>1254.1500000000001</v>
      </c>
      <c r="AA439">
        <v>1137.0999999999999</v>
      </c>
      <c r="AB439">
        <v>1300.05</v>
      </c>
      <c r="AC439" s="1">
        <f>(Table2[[#This Row],[Close Price]]/Table2[[#This Row],[Day Low]])-1</f>
        <v>5.7535905866068493E-3</v>
      </c>
      <c r="AD439" s="1">
        <f>(Table2[[#This Row],[Day High]]/Table2[[#This Row],[Close Price]])-1</f>
        <v>1.5828637790872513E-2</v>
      </c>
      <c r="AE439" s="1">
        <f>(Table2[[#This Row],[Close Price]]/Table2[[#This Row],[Current Week Low]])-1</f>
        <v>2.2293553777152475E-2</v>
      </c>
      <c r="AF439" s="1">
        <f>(Table2[[#This Row],[Current Week High]]/Table2[[#This Row],[Close Price]])-1</f>
        <v>7.8885113338208024E-2</v>
      </c>
      <c r="AG439" s="1">
        <f>(Table2[[#This Row],[Close Price]]/Table2[[#This Row],[Current Month Low]])-1</f>
        <v>2.2293553777152475E-2</v>
      </c>
      <c r="AH439" s="1">
        <f>(Table2[[#This Row],[Current Month High]]/Table2[[#This Row],[Close Price]])-1</f>
        <v>0.11837068261000461</v>
      </c>
      <c r="AI439">
        <v>23.979526001118298</v>
      </c>
      <c r="AJ439">
        <v>17.413261956466801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-0.13</v>
      </c>
      <c r="AM439" t="s">
        <v>3155</v>
      </c>
      <c r="AN439">
        <v>-4.67</v>
      </c>
      <c r="AO439" t="s">
        <v>3155</v>
      </c>
      <c r="AP439">
        <v>0.10109926823469401</v>
      </c>
      <c r="AQ439">
        <f>(Table2[[#This Row],[Sharpe Ratio]]-AVERAGE(Table2[Sharpe Ratio]))/_xlfn.STDEV.P(Table2[Sharpe Ratio])</f>
        <v>0.48785094673547535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641</v>
      </c>
      <c r="AT439">
        <f>_xlfn.RANK.AVG(Table2[[#This Row],[6M Return vs Nifty Z-Score]],Table2[6M Return vs Nifty Z-Score])</f>
        <v>380</v>
      </c>
      <c r="AU439">
        <f>_xlfn.RANK.AVG(Table2[[#This Row],[Sharpe Ratio Z-Score]],Table2[Sharpe Ratio Z-Score])</f>
        <v>218</v>
      </c>
      <c r="AV439">
        <f>(Table2[[#This Row],[Rank 1Y]]+Table2[[#This Row],[Rank 6M]]+Table2[[#This Row],[Rank Sharpe]])/3</f>
        <v>413</v>
      </c>
    </row>
    <row r="440" spans="1:48" x14ac:dyDescent="0.3">
      <c r="A440" t="s">
        <v>1578</v>
      </c>
      <c r="B440" t="s">
        <v>1579</v>
      </c>
      <c r="C440" t="s">
        <v>3116</v>
      </c>
      <c r="D440" t="s">
        <v>280</v>
      </c>
      <c r="E440">
        <v>5844.5410883199902</v>
      </c>
      <c r="F440">
        <v>2146.1</v>
      </c>
      <c r="G440">
        <v>-28.572825619507199</v>
      </c>
      <c r="H440">
        <f>(Table2[[#This Row],[1Y Return vs Nifty]]-AVERAGE(Table2[1Y Return vs Nifty]))/_xlfn.STDEV.P(Table2[1Y Return vs Nifty])</f>
        <v>-0.90274701407202396</v>
      </c>
      <c r="I440">
        <v>-6.1003046462827504</v>
      </c>
      <c r="J440">
        <f>(Table2[[#This Row],[1M Return vs Nifty]]-AVERAGE(Table2[1M Return vs Nifty]))/_xlfn.STDEV.P(Table2[1M Return vs Nifty])</f>
        <v>-0.55626149406120695</v>
      </c>
      <c r="K440">
        <v>4.7412776493245001</v>
      </c>
      <c r="L440">
        <f>(Table2[[#This Row],[6M Return vs Nifty]]-AVERAGE(Table2[6M Return vs Nifty]))/_xlfn.STDEV.P(Table2[6M Return vs Nifty])</f>
        <v>5.9502457207271799E-2</v>
      </c>
      <c r="M440">
        <v>-7.5674486655354896</v>
      </c>
      <c r="N440">
        <f>(Table2[[#This Row],[1W Return vs Nifty]]-AVERAGE(Table2[1W Return vs Nifty]))/_xlfn.STDEV.P(Table2[1W Return vs Nifty])</f>
        <v>-0.57668704306366547</v>
      </c>
      <c r="O440">
        <v>2318.1999999999998</v>
      </c>
      <c r="P440">
        <v>2374.6403090661302</v>
      </c>
      <c r="Q440">
        <v>2303.4563383699501</v>
      </c>
      <c r="R440">
        <v>24.2074560628899</v>
      </c>
      <c r="S440" s="1">
        <f>(Table2[[#This Row],[Close Price]]-Table2[[#This Row],[20D EMA]])/Table2[[#This Row],[20D EMA]]</f>
        <v>-7.4238633422482922E-2</v>
      </c>
      <c r="T440" s="1">
        <f>(Table2[[#This Row],[Close Price]]-Table2[[#This Row],[50D EMA]])/Table2[[#This Row],[50D EMA]]</f>
        <v>-9.6242074302195196E-2</v>
      </c>
      <c r="U440" s="1">
        <f>(Table2[[#This Row],[Close Price]]-Table2[[#This Row],[200D EMA]])/Table2[[#This Row],[200D EMA]]</f>
        <v>-6.8313141321056703E-2</v>
      </c>
      <c r="V440">
        <v>0.382450100571742</v>
      </c>
      <c r="W440">
        <v>2107.6999999999998</v>
      </c>
      <c r="X440">
        <v>2173.6</v>
      </c>
      <c r="Y440">
        <v>2064.1999999999998</v>
      </c>
      <c r="Z440">
        <v>2304.65</v>
      </c>
      <c r="AA440">
        <v>2064.1999999999998</v>
      </c>
      <c r="AB440">
        <v>2661</v>
      </c>
      <c r="AC440" s="1">
        <f>(Table2[[#This Row],[Close Price]]/Table2[[#This Row],[Day Low]])-1</f>
        <v>1.8218911609811705E-2</v>
      </c>
      <c r="AD440" s="1">
        <f>(Table2[[#This Row],[Day High]]/Table2[[#This Row],[Close Price]])-1</f>
        <v>1.2813941568426523E-2</v>
      </c>
      <c r="AE440" s="1">
        <f>(Table2[[#This Row],[Close Price]]/Table2[[#This Row],[Current Week Low]])-1</f>
        <v>3.9676387946904423E-2</v>
      </c>
      <c r="AF440" s="1">
        <f>(Table2[[#This Row],[Current Week High]]/Table2[[#This Row],[Close Price]])-1</f>
        <v>7.3878197660873335E-2</v>
      </c>
      <c r="AG440" s="1">
        <f>(Table2[[#This Row],[Close Price]]/Table2[[#This Row],[Current Month Low]])-1</f>
        <v>3.9676387946904423E-2</v>
      </c>
      <c r="AH440" s="1">
        <f>(Table2[[#This Row],[Current Month High]]/Table2[[#This Row],[Close Price]])-1</f>
        <v>0.23992358231210109</v>
      </c>
      <c r="AI440">
        <v>30.1896463352127</v>
      </c>
      <c r="AJ440">
        <v>24.773255813953401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-0.05</v>
      </c>
      <c r="AM440" t="s">
        <v>3155</v>
      </c>
      <c r="AN440">
        <v>-7.35</v>
      </c>
      <c r="AO440" t="s">
        <v>3155</v>
      </c>
      <c r="AP440">
        <v>7.1369783776302001E-2</v>
      </c>
      <c r="AQ440">
        <f>(Table2[[#This Row],[Sharpe Ratio]]-AVERAGE(Table2[Sharpe Ratio]))/_xlfn.STDEV.P(Table2[Sharpe Ratio])</f>
        <v>0.13738059958626647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625</v>
      </c>
      <c r="AT440">
        <f>_xlfn.RANK.AVG(Table2[[#This Row],[6M Return vs Nifty Z-Score]],Table2[6M Return vs Nifty Z-Score])</f>
        <v>309</v>
      </c>
      <c r="AU440">
        <f>_xlfn.RANK.AVG(Table2[[#This Row],[Sharpe Ratio Z-Score]],Table2[Sharpe Ratio Z-Score])</f>
        <v>305</v>
      </c>
      <c r="AV440">
        <f>(Table2[[#This Row],[Rank 1Y]]+Table2[[#This Row],[Rank 6M]]+Table2[[#This Row],[Rank Sharpe]])/3</f>
        <v>413</v>
      </c>
    </row>
    <row r="441" spans="1:48" x14ac:dyDescent="0.3">
      <c r="A441" t="s">
        <v>1822</v>
      </c>
      <c r="B441" t="s">
        <v>1823</v>
      </c>
      <c r="C441" t="s">
        <v>3113</v>
      </c>
      <c r="D441" t="s">
        <v>48</v>
      </c>
      <c r="E441">
        <v>4076.0958788550001</v>
      </c>
      <c r="F441">
        <v>589.04999999999995</v>
      </c>
      <c r="G441">
        <v>-27.947394094459401</v>
      </c>
      <c r="H441">
        <f>(Table2[[#This Row],[1Y Return vs Nifty]]-AVERAGE(Table2[1Y Return vs Nifty]))/_xlfn.STDEV.P(Table2[1Y Return vs Nifty])</f>
        <v>-0.892055608571935</v>
      </c>
      <c r="I441">
        <v>-8.16835255776388</v>
      </c>
      <c r="J441">
        <f>(Table2[[#This Row],[1M Return vs Nifty]]-AVERAGE(Table2[1M Return vs Nifty]))/_xlfn.STDEV.P(Table2[1M Return vs Nifty])</f>
        <v>-0.79417409100030889</v>
      </c>
      <c r="K441">
        <v>-11.0653862667538</v>
      </c>
      <c r="L441">
        <f>(Table2[[#This Row],[6M Return vs Nifty]]-AVERAGE(Table2[6M Return vs Nifty]))/_xlfn.STDEV.P(Table2[6M Return vs Nifty])</f>
        <v>-0.49874755988259206</v>
      </c>
      <c r="M441">
        <v>-9.1946051656764496</v>
      </c>
      <c r="N441">
        <f>(Table2[[#This Row],[1W Return vs Nifty]]-AVERAGE(Table2[1W Return vs Nifty]))/_xlfn.STDEV.P(Table2[1W Return vs Nifty])</f>
        <v>-0.90299193006522538</v>
      </c>
      <c r="O441">
        <v>644.19000000000005</v>
      </c>
      <c r="P441">
        <v>660.60718984767095</v>
      </c>
      <c r="Q441">
        <v>628.47427144927497</v>
      </c>
      <c r="R441">
        <v>25.559346467628401</v>
      </c>
      <c r="S441" s="1">
        <f>(Table2[[#This Row],[Close Price]]-Table2[[#This Row],[20D EMA]])/Table2[[#This Row],[20D EMA]]</f>
        <v>-8.5595864574116484E-2</v>
      </c>
      <c r="T441" s="1">
        <f>(Table2[[#This Row],[Close Price]]-Table2[[#This Row],[50D EMA]])/Table2[[#This Row],[50D EMA]]</f>
        <v>-0.10832033157884843</v>
      </c>
      <c r="U441" s="1">
        <f>(Table2[[#This Row],[Close Price]]-Table2[[#This Row],[200D EMA]])/Table2[[#This Row],[200D EMA]]</f>
        <v>-6.2730127930872667E-2</v>
      </c>
      <c r="V441">
        <v>0.69669461201960203</v>
      </c>
      <c r="W441">
        <v>583.1</v>
      </c>
      <c r="X441">
        <v>608.85</v>
      </c>
      <c r="Y441">
        <v>583.1</v>
      </c>
      <c r="Z441">
        <v>677.05</v>
      </c>
      <c r="AA441">
        <v>583.1</v>
      </c>
      <c r="AB441">
        <v>684.8</v>
      </c>
      <c r="AC441" s="1">
        <f>(Table2[[#This Row],[Close Price]]/Table2[[#This Row],[Day Low]])-1</f>
        <v>1.0204081632652962E-2</v>
      </c>
      <c r="AD441" s="1">
        <f>(Table2[[#This Row],[Day High]]/Table2[[#This Row],[Close Price]])-1</f>
        <v>3.3613445378151363E-2</v>
      </c>
      <c r="AE441" s="1">
        <f>(Table2[[#This Row],[Close Price]]/Table2[[#This Row],[Current Week Low]])-1</f>
        <v>1.0204081632652962E-2</v>
      </c>
      <c r="AF441" s="1">
        <f>(Table2[[#This Row],[Current Week High]]/Table2[[#This Row],[Close Price]])-1</f>
        <v>0.14939309056956107</v>
      </c>
      <c r="AG441" s="1">
        <f>(Table2[[#This Row],[Close Price]]/Table2[[#This Row],[Current Month Low]])-1</f>
        <v>1.0204081632652962E-2</v>
      </c>
      <c r="AH441" s="1">
        <f>(Table2[[#This Row],[Current Month High]]/Table2[[#This Row],[Close Price]])-1</f>
        <v>0.1625498684322213</v>
      </c>
      <c r="AI441">
        <v>71.301247771836003</v>
      </c>
      <c r="AJ441">
        <v>38.031634446397099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-0.15</v>
      </c>
      <c r="AM441" t="s">
        <v>3155</v>
      </c>
      <c r="AN441">
        <v>-8.93</v>
      </c>
      <c r="AO441" t="s">
        <v>3155</v>
      </c>
      <c r="AP441">
        <v>0.133401149769099</v>
      </c>
      <c r="AQ441">
        <f>(Table2[[#This Row],[Sharpe Ratio]]-AVERAGE(Table2[Sharpe Ratio]))/_xlfn.STDEV.P(Table2[Sharpe Ratio])</f>
        <v>0.86864637057740823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619</v>
      </c>
      <c r="AT441">
        <f>_xlfn.RANK.AVG(Table2[[#This Row],[6M Return vs Nifty Z-Score]],Table2[6M Return vs Nifty Z-Score])</f>
        <v>493</v>
      </c>
      <c r="AU441">
        <f>_xlfn.RANK.AVG(Table2[[#This Row],[Sharpe Ratio Z-Score]],Table2[Sharpe Ratio Z-Score])</f>
        <v>134</v>
      </c>
      <c r="AV441">
        <f>(Table2[[#This Row],[Rank 1Y]]+Table2[[#This Row],[Rank 6M]]+Table2[[#This Row],[Rank Sharpe]])/3</f>
        <v>415.33333333333331</v>
      </c>
    </row>
    <row r="442" spans="1:48" x14ac:dyDescent="0.3">
      <c r="A442" t="s">
        <v>1696</v>
      </c>
      <c r="B442" t="s">
        <v>1697</v>
      </c>
      <c r="C442" t="s">
        <v>3114</v>
      </c>
      <c r="D442" t="s">
        <v>467</v>
      </c>
      <c r="E442">
        <v>4844.4321449999998</v>
      </c>
      <c r="F442">
        <v>433</v>
      </c>
      <c r="G442">
        <v>15.7289936551685</v>
      </c>
      <c r="H442">
        <f>(Table2[[#This Row],[1Y Return vs Nifty]]-AVERAGE(Table2[1Y Return vs Nifty]))/_xlfn.STDEV.P(Table2[1Y Return vs Nifty])</f>
        <v>-0.14543195192990649</v>
      </c>
      <c r="I442">
        <v>-8.3726013555649601</v>
      </c>
      <c r="J442">
        <f>(Table2[[#This Row],[1M Return vs Nifty]]-AVERAGE(Table2[1M Return vs Nifty]))/_xlfn.STDEV.P(Table2[1M Return vs Nifty])</f>
        <v>-0.81767130382442677</v>
      </c>
      <c r="K442">
        <v>3.4220069040191001</v>
      </c>
      <c r="L442">
        <f>(Table2[[#This Row],[6M Return vs Nifty]]-AVERAGE(Table2[6M Return vs Nifty]))/_xlfn.STDEV.P(Table2[6M Return vs Nifty])</f>
        <v>1.2909265878407156E-2</v>
      </c>
      <c r="M442">
        <v>-11.0055388867793</v>
      </c>
      <c r="N442">
        <f>(Table2[[#This Row],[1W Return vs Nifty]]-AVERAGE(Table2[1W Return vs Nifty]))/_xlfn.STDEV.P(Table2[1W Return vs Nifty])</f>
        <v>-1.2661509274822464</v>
      </c>
      <c r="O442">
        <v>475.97</v>
      </c>
      <c r="P442">
        <v>471.18941022497199</v>
      </c>
      <c r="Q442">
        <v>413.449165429294</v>
      </c>
      <c r="R442">
        <v>26.2686413637194</v>
      </c>
      <c r="S442" s="1">
        <f>(Table2[[#This Row],[Close Price]]-Table2[[#This Row],[20D EMA]])/Table2[[#This Row],[20D EMA]]</f>
        <v>-9.027879908397593E-2</v>
      </c>
      <c r="T442" s="1">
        <f>(Table2[[#This Row],[Close Price]]-Table2[[#This Row],[50D EMA]])/Table2[[#This Row],[50D EMA]]</f>
        <v>-8.1048956950747791E-2</v>
      </c>
      <c r="U442" s="1">
        <f>(Table2[[#This Row],[Close Price]]-Table2[[#This Row],[200D EMA]])/Table2[[#This Row],[200D EMA]]</f>
        <v>4.7287154517305433E-2</v>
      </c>
      <c r="V442">
        <v>0.38043850559839598</v>
      </c>
      <c r="W442">
        <v>431</v>
      </c>
      <c r="X442">
        <v>448.55</v>
      </c>
      <c r="Y442">
        <v>431</v>
      </c>
      <c r="Z442">
        <v>482.1</v>
      </c>
      <c r="AA442">
        <v>431</v>
      </c>
      <c r="AB442">
        <v>525.6</v>
      </c>
      <c r="AC442" s="1">
        <f>(Table2[[#This Row],[Close Price]]/Table2[[#This Row],[Day Low]])-1</f>
        <v>4.6403712296982924E-3</v>
      </c>
      <c r="AD442" s="1">
        <f>(Table2[[#This Row],[Day High]]/Table2[[#This Row],[Close Price]])-1</f>
        <v>3.5912240184757582E-2</v>
      </c>
      <c r="AE442" s="1">
        <f>(Table2[[#This Row],[Close Price]]/Table2[[#This Row],[Current Week Low]])-1</f>
        <v>4.6403712296982924E-3</v>
      </c>
      <c r="AF442" s="1">
        <f>(Table2[[#This Row],[Current Week High]]/Table2[[#This Row],[Close Price]])-1</f>
        <v>0.11339491916859123</v>
      </c>
      <c r="AG442" s="1">
        <f>(Table2[[#This Row],[Close Price]]/Table2[[#This Row],[Current Month Low]])-1</f>
        <v>4.6403712296982924E-3</v>
      </c>
      <c r="AH442" s="1">
        <f>(Table2[[#This Row],[Current Month High]]/Table2[[#This Row],[Close Price]])-1</f>
        <v>0.21385681293302539</v>
      </c>
      <c r="AI442">
        <v>31.870669745958399</v>
      </c>
      <c r="AJ442">
        <v>48.746135348677399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</v>
      </c>
      <c r="AM442" t="s">
        <v>3157</v>
      </c>
      <c r="AN442">
        <v>-11.28</v>
      </c>
      <c r="AO442" t="s">
        <v>3155</v>
      </c>
      <c r="AP442">
        <v>-6.8675715026910002E-3</v>
      </c>
      <c r="AQ442">
        <f>(Table2[[#This Row],[Sharpe Ratio]]-AVERAGE(Table2[Sharpe Ratio]))/_xlfn.STDEV.P(Table2[Sharpe Ratio])</f>
        <v>-0.78493183079039341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-3.001276748148566</v>
      </c>
      <c r="AS442">
        <f>_xlfn.RANK.AVG(Table2[[#This Row],[1Y Return vs Nifty Z-Score]],Table2[1Y Return vs Nifty Z-Score])</f>
        <v>350</v>
      </c>
      <c r="AT442">
        <f>_xlfn.RANK.AVG(Table2[[#This Row],[6M Return vs Nifty Z-Score]],Table2[6M Return vs Nifty Z-Score])</f>
        <v>326</v>
      </c>
      <c r="AU442">
        <f>_xlfn.RANK.AVG(Table2[[#This Row],[Sharpe Ratio Z-Score]],Table2[Sharpe Ratio Z-Score])</f>
        <v>571</v>
      </c>
      <c r="AV442">
        <f>(Table2[[#This Row],[Rank 1Y]]+Table2[[#This Row],[Rank 6M]]+Table2[[#This Row],[Rank Sharpe]])/3</f>
        <v>415.66666666666669</v>
      </c>
    </row>
    <row r="443" spans="1:48" x14ac:dyDescent="0.3">
      <c r="A443" t="s">
        <v>245</v>
      </c>
      <c r="B443" t="s">
        <v>246</v>
      </c>
      <c r="C443" t="s">
        <v>3114</v>
      </c>
      <c r="D443" t="s">
        <v>51</v>
      </c>
      <c r="E443">
        <v>100331.30825864999</v>
      </c>
      <c r="F443">
        <v>2504.25</v>
      </c>
      <c r="G443">
        <v>19.7501118217472</v>
      </c>
      <c r="H443">
        <f>(Table2[[#This Row],[1Y Return vs Nifty]]-AVERAGE(Table2[1Y Return vs Nifty]))/_xlfn.STDEV.P(Table2[1Y Return vs Nifty])</f>
        <v>-7.6693164131543839E-2</v>
      </c>
      <c r="I443">
        <v>1.26405119403903</v>
      </c>
      <c r="J443">
        <f>(Table2[[#This Row],[1M Return vs Nifty]]-AVERAGE(Table2[1M Return vs Nifty]))/_xlfn.STDEV.P(Table2[1M Return vs Nifty])</f>
        <v>0.29094954637342602</v>
      </c>
      <c r="K443">
        <v>-4.4965109296691201</v>
      </c>
      <c r="L443">
        <f>(Table2[[#This Row],[6M Return vs Nifty]]-AVERAGE(Table2[6M Return vs Nifty]))/_xlfn.STDEV.P(Table2[6M Return vs Nifty])</f>
        <v>-0.2667520680660922</v>
      </c>
      <c r="M443">
        <v>-4.8291672881131804</v>
      </c>
      <c r="N443">
        <f>(Table2[[#This Row],[1W Return vs Nifty]]-AVERAGE(Table2[1W Return vs Nifty]))/_xlfn.STDEV.P(Table2[1W Return vs Nifty])</f>
        <v>-2.7560640433766347E-2</v>
      </c>
      <c r="O443">
        <v>2608.13</v>
      </c>
      <c r="P443">
        <v>2509.70562126399</v>
      </c>
      <c r="Q443">
        <v>2242.19293767415</v>
      </c>
      <c r="R443">
        <v>28.947724079515801</v>
      </c>
      <c r="S443" s="1">
        <f>(Table2[[#This Row],[Close Price]]-Table2[[#This Row],[20D EMA]])/Table2[[#This Row],[20D EMA]]</f>
        <v>-3.9829302987197765E-2</v>
      </c>
      <c r="T443" s="1">
        <f>(Table2[[#This Row],[Close Price]]-Table2[[#This Row],[50D EMA]])/Table2[[#This Row],[50D EMA]]</f>
        <v>-2.173809237930592E-3</v>
      </c>
      <c r="U443" s="1">
        <f>(Table2[[#This Row],[Close Price]]-Table2[[#This Row],[200D EMA]])/Table2[[#This Row],[200D EMA]]</f>
        <v>0.11687534017375173</v>
      </c>
      <c r="V443">
        <v>0.36395087914764601</v>
      </c>
      <c r="W443">
        <v>2478.0500000000002</v>
      </c>
      <c r="X443">
        <v>2548.85</v>
      </c>
      <c r="Y443">
        <v>2478.0500000000002</v>
      </c>
      <c r="Z443">
        <v>2685.15</v>
      </c>
      <c r="AA443">
        <v>2475</v>
      </c>
      <c r="AB443">
        <v>2835</v>
      </c>
      <c r="AC443" s="1">
        <f>(Table2[[#This Row],[Close Price]]/Table2[[#This Row],[Day Low]])-1</f>
        <v>1.0572829442505149E-2</v>
      </c>
      <c r="AD443" s="1">
        <f>(Table2[[#This Row],[Day High]]/Table2[[#This Row],[Close Price]])-1</f>
        <v>1.7809723470100902E-2</v>
      </c>
      <c r="AE443" s="1">
        <f>(Table2[[#This Row],[Close Price]]/Table2[[#This Row],[Current Week Low]])-1</f>
        <v>1.0572829442505149E-2</v>
      </c>
      <c r="AF443" s="1">
        <f>(Table2[[#This Row],[Current Week High]]/Table2[[#This Row],[Close Price]])-1</f>
        <v>7.2237196765498668E-2</v>
      </c>
      <c r="AG443" s="1">
        <f>(Table2[[#This Row],[Close Price]]/Table2[[#This Row],[Current Month Low]])-1</f>
        <v>1.1818181818181728E-2</v>
      </c>
      <c r="AH443" s="1">
        <f>(Table2[[#This Row],[Current Month High]]/Table2[[#This Row],[Close Price]])-1</f>
        <v>0.13207547169811318</v>
      </c>
      <c r="AI443">
        <v>13.207547169811299</v>
      </c>
      <c r="AJ443">
        <v>48.792370993137403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0.18</v>
      </c>
      <c r="AM443" t="s">
        <v>3156</v>
      </c>
      <c r="AN443">
        <v>-3.81</v>
      </c>
      <c r="AO443" t="s">
        <v>3155</v>
      </c>
      <c r="AQ443">
        <f>(Table2[[#This Row],[Sharpe Ratio]]-AVERAGE(Table2[Sharpe Ratio]))/_xlfn.STDEV.P(Table2[Sharpe Ratio])</f>
        <v>-0.70397246629187049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-0.78402879254984692</v>
      </c>
      <c r="AS443">
        <f>_xlfn.RANK.AVG(Table2[[#This Row],[1Y Return vs Nifty Z-Score]],Table2[1Y Return vs Nifty Z-Score])</f>
        <v>316</v>
      </c>
      <c r="AT443">
        <f>_xlfn.RANK.AVG(Table2[[#This Row],[6M Return vs Nifty Z-Score]],Table2[6M Return vs Nifty Z-Score])</f>
        <v>408</v>
      </c>
      <c r="AU443">
        <f>_xlfn.RANK.AVG(Table2[[#This Row],[Sharpe Ratio Z-Score]],Table2[Sharpe Ratio Z-Score])</f>
        <v>532.5</v>
      </c>
      <c r="AV443">
        <f>(Table2[[#This Row],[Rank 1Y]]+Table2[[#This Row],[Rank 6M]]+Table2[[#This Row],[Rank Sharpe]])/3</f>
        <v>418.83333333333331</v>
      </c>
    </row>
    <row r="444" spans="1:48" x14ac:dyDescent="0.3">
      <c r="A444" t="s">
        <v>73</v>
      </c>
      <c r="B444" t="s">
        <v>74</v>
      </c>
      <c r="C444" t="s">
        <v>3116</v>
      </c>
      <c r="D444" t="s">
        <v>60</v>
      </c>
      <c r="E444">
        <v>323927.27602400002</v>
      </c>
      <c r="F444">
        <v>880</v>
      </c>
      <c r="G444">
        <v>11.422052336481</v>
      </c>
      <c r="H444">
        <f>(Table2[[#This Row],[1Y Return vs Nifty]]-AVERAGE(Table2[1Y Return vs Nifty]))/_xlfn.STDEV.P(Table2[1Y Return vs Nifty])</f>
        <v>-0.2190567281988299</v>
      </c>
      <c r="I444">
        <v>-3.95165650136498</v>
      </c>
      <c r="J444">
        <f>(Table2[[#This Row],[1M Return vs Nifty]]-AVERAGE(Table2[1M Return vs Nifty]))/_xlfn.STDEV.P(Table2[1M Return vs Nifty])</f>
        <v>-0.3090764761378757</v>
      </c>
      <c r="K444">
        <v>-20.173236232573</v>
      </c>
      <c r="L444">
        <f>(Table2[[#This Row],[6M Return vs Nifty]]-AVERAGE(Table2[6M Return vs Nifty]))/_xlfn.STDEV.P(Table2[6M Return vs Nifty])</f>
        <v>-0.82041299327607697</v>
      </c>
      <c r="M444">
        <v>-2.5032392229296301</v>
      </c>
      <c r="N444">
        <f>(Table2[[#This Row],[1W Return vs Nifty]]-AVERAGE(Table2[1W Return vs Nifty]))/_xlfn.STDEV.P(Table2[1W Return vs Nifty])</f>
        <v>0.4388737157069777</v>
      </c>
      <c r="O444">
        <v>922.99</v>
      </c>
      <c r="P444">
        <v>966.96228898820698</v>
      </c>
      <c r="Q444">
        <v>935.82138296393305</v>
      </c>
      <c r="R444">
        <v>27.7309617910167</v>
      </c>
      <c r="S444" s="1">
        <f>(Table2[[#This Row],[Close Price]]-Table2[[#This Row],[20D EMA]])/Table2[[#This Row],[20D EMA]]</f>
        <v>-4.6576885990097412E-2</v>
      </c>
      <c r="T444" s="1">
        <f>(Table2[[#This Row],[Close Price]]-Table2[[#This Row],[50D EMA]])/Table2[[#This Row],[50D EMA]]</f>
        <v>-8.9933485492180928E-2</v>
      </c>
      <c r="U444" s="1">
        <f>(Table2[[#This Row],[Close Price]]-Table2[[#This Row],[200D EMA]])/Table2[[#This Row],[200D EMA]]</f>
        <v>-5.9649612607841455E-2</v>
      </c>
      <c r="V444">
        <v>0.69973809256895603</v>
      </c>
      <c r="W444">
        <v>875.25</v>
      </c>
      <c r="X444">
        <v>890</v>
      </c>
      <c r="Y444">
        <v>863.3</v>
      </c>
      <c r="Z444">
        <v>917.65</v>
      </c>
      <c r="AA444">
        <v>863.3</v>
      </c>
      <c r="AB444">
        <v>984.5</v>
      </c>
      <c r="AC444" s="1">
        <f>(Table2[[#This Row],[Close Price]]/Table2[[#This Row],[Day Low]])-1</f>
        <v>5.4270208511852935E-3</v>
      </c>
      <c r="AD444" s="1">
        <f>(Table2[[#This Row],[Day High]]/Table2[[#This Row],[Close Price]])-1</f>
        <v>1.1363636363636465E-2</v>
      </c>
      <c r="AE444" s="1">
        <f>(Table2[[#This Row],[Close Price]]/Table2[[#This Row],[Current Week Low]])-1</f>
        <v>1.9344376230742588E-2</v>
      </c>
      <c r="AF444" s="1">
        <f>(Table2[[#This Row],[Current Week High]]/Table2[[#This Row],[Close Price]])-1</f>
        <v>4.2784090909090855E-2</v>
      </c>
      <c r="AG444" s="1">
        <f>(Table2[[#This Row],[Close Price]]/Table2[[#This Row],[Current Month Low]])-1</f>
        <v>1.9344376230742588E-2</v>
      </c>
      <c r="AH444" s="1">
        <f>(Table2[[#This Row],[Current Month High]]/Table2[[#This Row],[Close Price]])-1</f>
        <v>0.11874999999999991</v>
      </c>
      <c r="AI444">
        <v>33.977272727272698</v>
      </c>
      <c r="AJ444">
        <v>41.513226662378301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-0.12</v>
      </c>
      <c r="AM444" t="s">
        <v>3155</v>
      </c>
      <c r="AN444">
        <v>-4.33</v>
      </c>
      <c r="AO444" t="s">
        <v>3155</v>
      </c>
      <c r="AP444">
        <v>7.9046906824579002E-2</v>
      </c>
      <c r="AQ444">
        <f>(Table2[[#This Row],[Sharpe Ratio]]-AVERAGE(Table2[Sharpe Ratio]))/_xlfn.STDEV.P(Table2[Sharpe Ratio])</f>
        <v>0.22788348010551923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381</v>
      </c>
      <c r="AT444">
        <f>_xlfn.RANK.AVG(Table2[[#This Row],[6M Return vs Nifty Z-Score]],Table2[6M Return vs Nifty Z-Score])</f>
        <v>594</v>
      </c>
      <c r="AU444">
        <f>_xlfn.RANK.AVG(Table2[[#This Row],[Sharpe Ratio Z-Score]],Table2[Sharpe Ratio Z-Score])</f>
        <v>283</v>
      </c>
      <c r="AV444">
        <f>(Table2[[#This Row],[Rank 1Y]]+Table2[[#This Row],[Rank 6M]]+Table2[[#This Row],[Rank Sharpe]])/3</f>
        <v>419.33333333333331</v>
      </c>
    </row>
    <row r="445" spans="1:48" x14ac:dyDescent="0.3">
      <c r="A445" t="s">
        <v>548</v>
      </c>
      <c r="B445" t="s">
        <v>549</v>
      </c>
      <c r="C445" t="s">
        <v>3121</v>
      </c>
      <c r="D445" t="s">
        <v>280</v>
      </c>
      <c r="E445">
        <v>36462.134966400001</v>
      </c>
      <c r="F445">
        <v>3907.2</v>
      </c>
      <c r="G445">
        <v>-12.549120881313801</v>
      </c>
      <c r="H445">
        <f>(Table2[[#This Row],[1Y Return vs Nifty]]-AVERAGE(Table2[1Y Return vs Nifty]))/_xlfn.STDEV.P(Table2[1Y Return vs Nifty])</f>
        <v>-0.62883065695102836</v>
      </c>
      <c r="I445">
        <v>-1.7904520304429501</v>
      </c>
      <c r="J445">
        <f>(Table2[[#This Row],[1M Return vs Nifty]]-AVERAGE(Table2[1M Return vs Nifty]))/_xlfn.STDEV.P(Table2[1M Return vs Nifty])</f>
        <v>-6.0446951967323234E-2</v>
      </c>
      <c r="K445">
        <v>-8.3997143177931193</v>
      </c>
      <c r="L445">
        <f>(Table2[[#This Row],[6M Return vs Nifty]]-AVERAGE(Table2[6M Return vs Nifty]))/_xlfn.STDEV.P(Table2[6M Return vs Nifty])</f>
        <v>-0.40460300041298852</v>
      </c>
      <c r="M445">
        <v>-4.6740792157800204</v>
      </c>
      <c r="N445">
        <f>(Table2[[#This Row],[1W Return vs Nifty]]-AVERAGE(Table2[1W Return vs Nifty]))/_xlfn.STDEV.P(Table2[1W Return vs Nifty])</f>
        <v>3.5402376400867504E-3</v>
      </c>
      <c r="O445">
        <v>4138.6000000000004</v>
      </c>
      <c r="P445">
        <v>4225.8918854378198</v>
      </c>
      <c r="Q445">
        <v>4036.7163849009198</v>
      </c>
      <c r="R445">
        <v>22.342958931853602</v>
      </c>
      <c r="S445" s="1">
        <f>(Table2[[#This Row],[Close Price]]-Table2[[#This Row],[20D EMA]])/Table2[[#This Row],[20D EMA]]</f>
        <v>-5.5912627458560994E-2</v>
      </c>
      <c r="T445" s="1">
        <f>(Table2[[#This Row],[Close Price]]-Table2[[#This Row],[50D EMA]])/Table2[[#This Row],[50D EMA]]</f>
        <v>-7.5414112352474971E-2</v>
      </c>
      <c r="U445" s="1">
        <f>(Table2[[#This Row],[Close Price]]-Table2[[#This Row],[200D EMA]])/Table2[[#This Row],[200D EMA]]</f>
        <v>-3.2084588698222095E-2</v>
      </c>
      <c r="V445">
        <v>0.545992445826463</v>
      </c>
      <c r="W445">
        <v>3776.9</v>
      </c>
      <c r="X445">
        <v>3994.7</v>
      </c>
      <c r="Y445">
        <v>3776.9</v>
      </c>
      <c r="Z445">
        <v>4155</v>
      </c>
      <c r="AA445">
        <v>3776.9</v>
      </c>
      <c r="AB445">
        <v>4397.95</v>
      </c>
      <c r="AC445" s="1">
        <f>(Table2[[#This Row],[Close Price]]/Table2[[#This Row],[Day Low]])-1</f>
        <v>3.4499192459424233E-2</v>
      </c>
      <c r="AD445" s="1">
        <f>(Table2[[#This Row],[Day High]]/Table2[[#This Row],[Close Price]])-1</f>
        <v>2.2394553644553561E-2</v>
      </c>
      <c r="AE445" s="1">
        <f>(Table2[[#This Row],[Close Price]]/Table2[[#This Row],[Current Week Low]])-1</f>
        <v>3.4499192459424233E-2</v>
      </c>
      <c r="AF445" s="1">
        <f>(Table2[[#This Row],[Current Week High]]/Table2[[#This Row],[Close Price]])-1</f>
        <v>6.3421375921375978E-2</v>
      </c>
      <c r="AG445" s="1">
        <f>(Table2[[#This Row],[Close Price]]/Table2[[#This Row],[Current Month Low]])-1</f>
        <v>3.4499192459424233E-2</v>
      </c>
      <c r="AH445" s="1">
        <f>(Table2[[#This Row],[Current Month High]]/Table2[[#This Row],[Close Price]])-1</f>
        <v>0.12560145372645382</v>
      </c>
      <c r="AI445">
        <v>26.6879095004095</v>
      </c>
      <c r="AJ445">
        <v>16.980284726276501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-0.12</v>
      </c>
      <c r="AM445" t="s">
        <v>3155</v>
      </c>
      <c r="AN445">
        <v>-5.45</v>
      </c>
      <c r="AO445" t="s">
        <v>3155</v>
      </c>
      <c r="AP445">
        <v>8.3368659728169994E-2</v>
      </c>
      <c r="AQ445">
        <f>(Table2[[#This Row],[Sharpe Ratio]]-AVERAGE(Table2[Sharpe Ratio]))/_xlfn.STDEV.P(Table2[Sharpe Ratio])</f>
        <v>0.27883109214818563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534</v>
      </c>
      <c r="AT445">
        <f>_xlfn.RANK.AVG(Table2[[#This Row],[6M Return vs Nifty Z-Score]],Table2[6M Return vs Nifty Z-Score])</f>
        <v>459</v>
      </c>
      <c r="AU445">
        <f>_xlfn.RANK.AVG(Table2[[#This Row],[Sharpe Ratio Z-Score]],Table2[Sharpe Ratio Z-Score])</f>
        <v>268</v>
      </c>
      <c r="AV445">
        <f>(Table2[[#This Row],[Rank 1Y]]+Table2[[#This Row],[Rank 6M]]+Table2[[#This Row],[Rank Sharpe]])/3</f>
        <v>420.33333333333331</v>
      </c>
    </row>
    <row r="446" spans="1:48" x14ac:dyDescent="0.3">
      <c r="A446" t="s">
        <v>825</v>
      </c>
      <c r="B446" t="s">
        <v>826</v>
      </c>
      <c r="C446" t="s">
        <v>3120</v>
      </c>
      <c r="D446" t="s">
        <v>447</v>
      </c>
      <c r="E446">
        <v>18552.15975658</v>
      </c>
      <c r="F446">
        <v>7818.7</v>
      </c>
      <c r="G446">
        <v>-7.1929073689570497</v>
      </c>
      <c r="H446">
        <f>(Table2[[#This Row],[1Y Return vs Nifty]]-AVERAGE(Table2[1Y Return vs Nifty]))/_xlfn.STDEV.P(Table2[1Y Return vs Nifty])</f>
        <v>-0.53726915371326778</v>
      </c>
      <c r="I446">
        <v>2.9863648123398101</v>
      </c>
      <c r="J446">
        <f>(Table2[[#This Row],[1M Return vs Nifty]]-AVERAGE(Table2[1M Return vs Nifty]))/_xlfn.STDEV.P(Table2[1M Return vs Nifty])</f>
        <v>0.48908814045466797</v>
      </c>
      <c r="K446">
        <v>15.9602025570842</v>
      </c>
      <c r="L446">
        <f>(Table2[[#This Row],[6M Return vs Nifty]]-AVERAGE(Table2[6M Return vs Nifty]))/_xlfn.STDEV.P(Table2[6M Return vs Nifty])</f>
        <v>0.45572553468512966</v>
      </c>
      <c r="M446">
        <v>-4.3953105032436799</v>
      </c>
      <c r="N446">
        <f>(Table2[[#This Row],[1W Return vs Nifty]]-AVERAGE(Table2[1W Return vs Nifty]))/_xlfn.STDEV.P(Table2[1W Return vs Nifty])</f>
        <v>5.9443645355239397E-2</v>
      </c>
      <c r="O446">
        <v>8283.59</v>
      </c>
      <c r="P446">
        <v>8239.2037984615508</v>
      </c>
      <c r="Q446">
        <v>7603.7014137367896</v>
      </c>
      <c r="R446">
        <v>26.646879590056201</v>
      </c>
      <c r="S446" s="1">
        <f>(Table2[[#This Row],[Close Price]]-Table2[[#This Row],[20D EMA]])/Table2[[#This Row],[20D EMA]]</f>
        <v>-5.6121802262062745E-2</v>
      </c>
      <c r="T446" s="1">
        <f>(Table2[[#This Row],[Close Price]]-Table2[[#This Row],[50D EMA]])/Table2[[#This Row],[50D EMA]]</f>
        <v>-5.1036945892765605E-2</v>
      </c>
      <c r="U446" s="1">
        <f>(Table2[[#This Row],[Close Price]]-Table2[[#This Row],[200D EMA]])/Table2[[#This Row],[200D EMA]]</f>
        <v>2.8275516694381945E-2</v>
      </c>
      <c r="V446">
        <v>0.40439183598450401</v>
      </c>
      <c r="W446">
        <v>7800</v>
      </c>
      <c r="X446">
        <v>8089.25</v>
      </c>
      <c r="Y446">
        <v>7800</v>
      </c>
      <c r="Z446">
        <v>8487.15</v>
      </c>
      <c r="AA446">
        <v>7800</v>
      </c>
      <c r="AB446">
        <v>9034.9500000000007</v>
      </c>
      <c r="AC446" s="1">
        <f>(Table2[[#This Row],[Close Price]]/Table2[[#This Row],[Day Low]])-1</f>
        <v>2.3974358974359067E-3</v>
      </c>
      <c r="AD446" s="1">
        <f>(Table2[[#This Row],[Day High]]/Table2[[#This Row],[Close Price]])-1</f>
        <v>3.4602939107524211E-2</v>
      </c>
      <c r="AE446" s="1">
        <f>(Table2[[#This Row],[Close Price]]/Table2[[#This Row],[Current Week Low]])-1</f>
        <v>2.3974358974359067E-3</v>
      </c>
      <c r="AF446" s="1">
        <f>(Table2[[#This Row],[Current Week High]]/Table2[[#This Row],[Close Price]])-1</f>
        <v>8.5493752158287251E-2</v>
      </c>
      <c r="AG446" s="1">
        <f>(Table2[[#This Row],[Close Price]]/Table2[[#This Row],[Current Month Low]])-1</f>
        <v>2.3974358974359067E-3</v>
      </c>
      <c r="AH446" s="1">
        <f>(Table2[[#This Row],[Current Month High]]/Table2[[#This Row],[Close Price]])-1</f>
        <v>0.15555655032166493</v>
      </c>
      <c r="AI446">
        <v>21.359049458349801</v>
      </c>
      <c r="AJ446">
        <v>42.505376736047801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-0.02</v>
      </c>
      <c r="AM446" t="s">
        <v>3155</v>
      </c>
      <c r="AN446">
        <v>-9.02</v>
      </c>
      <c r="AO446" t="s">
        <v>3155</v>
      </c>
      <c r="AP446">
        <v>-9.423423506218E-3</v>
      </c>
      <c r="AQ446">
        <f>(Table2[[#This Row],[Sharpe Ratio]]-AVERAGE(Table2[Sharpe Ratio]))/_xlfn.STDEV.P(Table2[Sharpe Ratio])</f>
        <v>-0.81506186349216314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-0.34807369671039379</v>
      </c>
      <c r="AS446">
        <f>_xlfn.RANK.AVG(Table2[[#This Row],[1Y Return vs Nifty Z-Score]],Table2[1Y Return vs Nifty Z-Score])</f>
        <v>499</v>
      </c>
      <c r="AT446">
        <f>_xlfn.RANK.AVG(Table2[[#This Row],[6M Return vs Nifty Z-Score]],Table2[6M Return vs Nifty Z-Score])</f>
        <v>188</v>
      </c>
      <c r="AU446">
        <f>_xlfn.RANK.AVG(Table2[[#This Row],[Sharpe Ratio Z-Score]],Table2[Sharpe Ratio Z-Score])</f>
        <v>579</v>
      </c>
      <c r="AV446">
        <f>(Table2[[#This Row],[Rank 1Y]]+Table2[[#This Row],[Rank 6M]]+Table2[[#This Row],[Rank Sharpe]])/3</f>
        <v>422</v>
      </c>
    </row>
    <row r="447" spans="1:48" x14ac:dyDescent="0.3">
      <c r="A447" t="s">
        <v>1100</v>
      </c>
      <c r="B447" t="s">
        <v>1101</v>
      </c>
      <c r="C447" t="s">
        <v>3110</v>
      </c>
      <c r="D447" t="s">
        <v>587</v>
      </c>
      <c r="E447">
        <v>11257.515498125</v>
      </c>
      <c r="F447">
        <v>845.45</v>
      </c>
      <c r="G447">
        <v>-9.2644038564709508</v>
      </c>
      <c r="H447">
        <f>(Table2[[#This Row],[1Y Return vs Nifty]]-AVERAGE(Table2[1Y Return vs Nifty]))/_xlfn.STDEV.P(Table2[1Y Return vs Nifty])</f>
        <v>-0.57268023878501628</v>
      </c>
      <c r="I447">
        <v>4.5038890401812699</v>
      </c>
      <c r="J447">
        <f>(Table2[[#This Row],[1M Return vs Nifty]]-AVERAGE(Table2[1M Return vs Nifty]))/_xlfn.STDEV.P(Table2[1M Return vs Nifty])</f>
        <v>0.6636673307913139</v>
      </c>
      <c r="K447">
        <v>4.7444442660961803</v>
      </c>
      <c r="L447">
        <f>(Table2[[#This Row],[6M Return vs Nifty]]-AVERAGE(Table2[6M Return vs Nifty]))/_xlfn.STDEV.P(Table2[6M Return vs Nifty])</f>
        <v>5.9614293827338689E-2</v>
      </c>
      <c r="M447">
        <v>0.25884962965523201</v>
      </c>
      <c r="N447">
        <f>(Table2[[#This Row],[1W Return vs Nifty]]-AVERAGE(Table2[1W Return vs Nifty]))/_xlfn.STDEV.P(Table2[1W Return vs Nifty])</f>
        <v>0.99277439511482424</v>
      </c>
      <c r="O447">
        <v>863.8</v>
      </c>
      <c r="P447">
        <v>861.99741185997698</v>
      </c>
      <c r="Q447">
        <v>818.26973451664105</v>
      </c>
      <c r="R447">
        <v>43.314415940973099</v>
      </c>
      <c r="S447" s="1">
        <f>(Table2[[#This Row],[Close Price]]-Table2[[#This Row],[20D EMA]])/Table2[[#This Row],[20D EMA]]</f>
        <v>-2.1243343366519923E-2</v>
      </c>
      <c r="T447" s="1">
        <f>(Table2[[#This Row],[Close Price]]-Table2[[#This Row],[50D EMA]])/Table2[[#This Row],[50D EMA]]</f>
        <v>-1.919659111768296E-2</v>
      </c>
      <c r="U447" s="1">
        <f>(Table2[[#This Row],[Close Price]]-Table2[[#This Row],[200D EMA]])/Table2[[#This Row],[200D EMA]]</f>
        <v>3.3216755229758817E-2</v>
      </c>
      <c r="V447">
        <v>0.790748760271615</v>
      </c>
      <c r="W447">
        <v>841.3</v>
      </c>
      <c r="X447">
        <v>887.9</v>
      </c>
      <c r="Y447">
        <v>828.8</v>
      </c>
      <c r="Z447">
        <v>897.95</v>
      </c>
      <c r="AA447">
        <v>821</v>
      </c>
      <c r="AB447">
        <v>925.45</v>
      </c>
      <c r="AC447" s="1">
        <f>(Table2[[#This Row],[Close Price]]/Table2[[#This Row],[Day Low]])-1</f>
        <v>4.9328420301915088E-3</v>
      </c>
      <c r="AD447" s="1">
        <f>(Table2[[#This Row],[Day High]]/Table2[[#This Row],[Close Price]])-1</f>
        <v>5.0209947365308372E-2</v>
      </c>
      <c r="AE447" s="1">
        <f>(Table2[[#This Row],[Close Price]]/Table2[[#This Row],[Current Week Low]])-1</f>
        <v>2.0089285714285809E-2</v>
      </c>
      <c r="AF447" s="1">
        <f>(Table2[[#This Row],[Current Week High]]/Table2[[#This Row],[Close Price]])-1</f>
        <v>6.2097108048968064E-2</v>
      </c>
      <c r="AG447" s="1">
        <f>(Table2[[#This Row],[Close Price]]/Table2[[#This Row],[Current Month Low]])-1</f>
        <v>2.9780755176614049E-2</v>
      </c>
      <c r="AH447" s="1">
        <f>(Table2[[#This Row],[Current Month High]]/Table2[[#This Row],[Close Price]])-1</f>
        <v>9.4624164646046394E-2</v>
      </c>
      <c r="AI447">
        <v>12.5731858773434</v>
      </c>
      <c r="AJ447">
        <v>24.330882352941099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0.03</v>
      </c>
      <c r="AM447" t="s">
        <v>3156</v>
      </c>
      <c r="AN447">
        <v>-1.05</v>
      </c>
      <c r="AO447" t="s">
        <v>3155</v>
      </c>
      <c r="AP447">
        <v>2.2622510455592999E-2</v>
      </c>
      <c r="AQ447">
        <f>(Table2[[#This Row],[Sharpe Ratio]]-AVERAGE(Table2[Sharpe Ratio]))/_xlfn.STDEV.P(Table2[Sharpe Ratio])</f>
        <v>-0.43728371479822553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0.70609206615023501</v>
      </c>
      <c r="AS447">
        <f>_xlfn.RANK.AVG(Table2[[#This Row],[1Y Return vs Nifty Z-Score]],Table2[1Y Return vs Nifty Z-Score])</f>
        <v>510</v>
      </c>
      <c r="AT447">
        <f>_xlfn.RANK.AVG(Table2[[#This Row],[6M Return vs Nifty Z-Score]],Table2[6M Return vs Nifty Z-Score])</f>
        <v>308</v>
      </c>
      <c r="AU447">
        <f>_xlfn.RANK.AVG(Table2[[#This Row],[Sharpe Ratio Z-Score]],Table2[Sharpe Ratio Z-Score])</f>
        <v>451</v>
      </c>
      <c r="AV447">
        <f>(Table2[[#This Row],[Rank 1Y]]+Table2[[#This Row],[Rank 6M]]+Table2[[#This Row],[Rank Sharpe]])/3</f>
        <v>423</v>
      </c>
    </row>
    <row r="448" spans="1:48" x14ac:dyDescent="0.3">
      <c r="A448" t="s">
        <v>164</v>
      </c>
      <c r="B448" t="s">
        <v>165</v>
      </c>
      <c r="C448" t="s">
        <v>3124</v>
      </c>
      <c r="D448" t="s">
        <v>166</v>
      </c>
      <c r="E448">
        <v>158764.94852770001</v>
      </c>
      <c r="F448">
        <v>3121.55</v>
      </c>
      <c r="G448">
        <v>7.6437680782569304</v>
      </c>
      <c r="H448">
        <f>(Table2[[#This Row],[1Y Return vs Nifty]]-AVERAGE(Table2[1Y Return vs Nifty]))/_xlfn.STDEV.P(Table2[1Y Return vs Nifty])</f>
        <v>-0.28364440483727404</v>
      </c>
      <c r="I448">
        <v>-0.397626262481935</v>
      </c>
      <c r="J448">
        <f>(Table2[[#This Row],[1M Return vs Nifty]]-AVERAGE(Table2[1M Return vs Nifty]))/_xlfn.STDEV.P(Table2[1M Return vs Nifty])</f>
        <v>9.9786664333170225E-2</v>
      </c>
      <c r="K448">
        <v>-3.1133151246461499</v>
      </c>
      <c r="L448">
        <f>(Table2[[#This Row],[6M Return vs Nifty]]-AVERAGE(Table2[6M Return vs Nifty]))/_xlfn.STDEV.P(Table2[6M Return vs Nifty])</f>
        <v>-0.21790121086482897</v>
      </c>
      <c r="M448">
        <v>-1.33104252096765</v>
      </c>
      <c r="N448">
        <f>(Table2[[#This Row],[1W Return vs Nifty]]-AVERAGE(Table2[1W Return vs Nifty]))/_xlfn.STDEV.P(Table2[1W Return vs Nifty])</f>
        <v>0.67394238448233512</v>
      </c>
      <c r="O448">
        <v>3172.57</v>
      </c>
      <c r="P448">
        <v>3178.67170157481</v>
      </c>
      <c r="Q448">
        <v>3010.02227582044</v>
      </c>
      <c r="R448">
        <v>40.596109741438603</v>
      </c>
      <c r="S448" s="1">
        <f>(Table2[[#This Row],[Close Price]]-Table2[[#This Row],[20D EMA]])/Table2[[#This Row],[20D EMA]]</f>
        <v>-1.608159946037439E-2</v>
      </c>
      <c r="T448" s="1">
        <f>(Table2[[#This Row],[Close Price]]-Table2[[#This Row],[50D EMA]])/Table2[[#This Row],[50D EMA]]</f>
        <v>-1.7970305504185904E-2</v>
      </c>
      <c r="U448" s="1">
        <f>(Table2[[#This Row],[Close Price]]-Table2[[#This Row],[200D EMA]])/Table2[[#This Row],[200D EMA]]</f>
        <v>3.7052125851514225E-2</v>
      </c>
      <c r="V448">
        <v>1.18027962236314</v>
      </c>
      <c r="W448">
        <v>3079.05</v>
      </c>
      <c r="X448">
        <v>3220</v>
      </c>
      <c r="Y448">
        <v>3079.05</v>
      </c>
      <c r="Z448">
        <v>3220</v>
      </c>
      <c r="AA448">
        <v>3079.05</v>
      </c>
      <c r="AB448">
        <v>3396.4</v>
      </c>
      <c r="AC448" s="1">
        <f>(Table2[[#This Row],[Close Price]]/Table2[[#This Row],[Day Low]])-1</f>
        <v>1.3802958704795198E-2</v>
      </c>
      <c r="AD448" s="1">
        <f>(Table2[[#This Row],[Day High]]/Table2[[#This Row],[Close Price]])-1</f>
        <v>3.1538818856017059E-2</v>
      </c>
      <c r="AE448" s="1">
        <f>(Table2[[#This Row],[Close Price]]/Table2[[#This Row],[Current Week Low]])-1</f>
        <v>1.3802958704795198E-2</v>
      </c>
      <c r="AF448" s="1">
        <f>(Table2[[#This Row],[Current Week High]]/Table2[[#This Row],[Close Price]])-1</f>
        <v>3.1538818856017059E-2</v>
      </c>
      <c r="AG448" s="1">
        <f>(Table2[[#This Row],[Close Price]]/Table2[[#This Row],[Current Month Low]])-1</f>
        <v>1.3802958704795198E-2</v>
      </c>
      <c r="AH448" s="1">
        <f>(Table2[[#This Row],[Current Month High]]/Table2[[#This Row],[Close Price]])-1</f>
        <v>8.8049206323781437E-2</v>
      </c>
      <c r="AI448">
        <v>9.4007784594192003</v>
      </c>
      <c r="AJ448">
        <v>36.160607184139899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0.04</v>
      </c>
      <c r="AM448" t="s">
        <v>3156</v>
      </c>
      <c r="AN448">
        <v>-2</v>
      </c>
      <c r="AO448" t="s">
        <v>3155</v>
      </c>
      <c r="AP448">
        <v>1.1672987823840001E-2</v>
      </c>
      <c r="AQ448">
        <f>(Table2[[#This Row],[Sharpe Ratio]]-AVERAGE(Table2[Sharpe Ratio]))/_xlfn.STDEV.P(Table2[Sharpe Ratio])</f>
        <v>-0.56636375327784849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394</v>
      </c>
      <c r="AT448">
        <f>_xlfn.RANK.AVG(Table2[[#This Row],[6M Return vs Nifty Z-Score]],Table2[6M Return vs Nifty Z-Score])</f>
        <v>396</v>
      </c>
      <c r="AU448">
        <f>_xlfn.RANK.AVG(Table2[[#This Row],[Sharpe Ratio Z-Score]],Table2[Sharpe Ratio Z-Score])</f>
        <v>481</v>
      </c>
      <c r="AV448">
        <f>(Table2[[#This Row],[Rank 1Y]]+Table2[[#This Row],[Rank 6M]]+Table2[[#This Row],[Rank Sharpe]])/3</f>
        <v>423.66666666666669</v>
      </c>
    </row>
    <row r="449" spans="1:48" x14ac:dyDescent="0.3">
      <c r="A449" t="s">
        <v>1309</v>
      </c>
      <c r="B449" t="s">
        <v>1310</v>
      </c>
      <c r="C449" t="s">
        <v>3110</v>
      </c>
      <c r="D449" t="s">
        <v>537</v>
      </c>
      <c r="E449">
        <v>8427.4810839450001</v>
      </c>
      <c r="F449">
        <v>255.15</v>
      </c>
      <c r="G449">
        <v>-14.780577700342899</v>
      </c>
      <c r="H449">
        <f>(Table2[[#This Row],[1Y Return vs Nifty]]-AVERAGE(Table2[1Y Return vs Nifty]))/_xlfn.STDEV.P(Table2[1Y Return vs Nifty])</f>
        <v>-0.66697617528951525</v>
      </c>
      <c r="I449">
        <v>-2.3763620468378202</v>
      </c>
      <c r="J449">
        <f>(Table2[[#This Row],[1M Return vs Nifty]]-AVERAGE(Table2[1M Return vs Nifty]))/_xlfn.STDEV.P(Table2[1M Return vs Nifty])</f>
        <v>-0.12785127698284032</v>
      </c>
      <c r="K449">
        <v>4.6371783931027499</v>
      </c>
      <c r="L449">
        <f>(Table2[[#This Row],[6M Return vs Nifty]]-AVERAGE(Table2[6M Return vs Nifty]))/_xlfn.STDEV.P(Table2[6M Return vs Nifty])</f>
        <v>5.5825943815617909E-2</v>
      </c>
      <c r="M449">
        <v>-6.03834700244043</v>
      </c>
      <c r="N449">
        <f>(Table2[[#This Row],[1W Return vs Nifty]]-AVERAGE(Table2[1W Return vs Nifty]))/_xlfn.STDEV.P(Table2[1W Return vs Nifty])</f>
        <v>-0.27004576710348183</v>
      </c>
      <c r="O449">
        <v>269.29000000000002</v>
      </c>
      <c r="P449">
        <v>267.83127470229101</v>
      </c>
      <c r="Q449">
        <v>243.459865111401</v>
      </c>
      <c r="R449">
        <v>28.9504972006184</v>
      </c>
      <c r="S449" s="1">
        <f>(Table2[[#This Row],[Close Price]]-Table2[[#This Row],[20D EMA]])/Table2[[#This Row],[20D EMA]]</f>
        <v>-5.2508448141408939E-2</v>
      </c>
      <c r="T449" s="1">
        <f>(Table2[[#This Row],[Close Price]]-Table2[[#This Row],[50D EMA]])/Table2[[#This Row],[50D EMA]]</f>
        <v>-4.7347998161853692E-2</v>
      </c>
      <c r="U449" s="1">
        <f>(Table2[[#This Row],[Close Price]]-Table2[[#This Row],[200D EMA]])/Table2[[#This Row],[200D EMA]]</f>
        <v>4.8016681859451037E-2</v>
      </c>
      <c r="V449">
        <v>0.36159582082116398</v>
      </c>
      <c r="W449">
        <v>253</v>
      </c>
      <c r="X449">
        <v>257.05</v>
      </c>
      <c r="Y449">
        <v>249.15</v>
      </c>
      <c r="Z449">
        <v>270</v>
      </c>
      <c r="AA449">
        <v>249.15</v>
      </c>
      <c r="AB449">
        <v>297.60000000000002</v>
      </c>
      <c r="AC449" s="1">
        <f>(Table2[[#This Row],[Close Price]]/Table2[[#This Row],[Day Low]])-1</f>
        <v>8.4980237154150817E-3</v>
      </c>
      <c r="AD449" s="1">
        <f>(Table2[[#This Row],[Day High]]/Table2[[#This Row],[Close Price]])-1</f>
        <v>7.446600039192619E-3</v>
      </c>
      <c r="AE449" s="1">
        <f>(Table2[[#This Row],[Close Price]]/Table2[[#This Row],[Current Week Low]])-1</f>
        <v>2.4081878386514211E-2</v>
      </c>
      <c r="AF449" s="1">
        <f>(Table2[[#This Row],[Current Week High]]/Table2[[#This Row],[Close Price]])-1</f>
        <v>5.8201058201058142E-2</v>
      </c>
      <c r="AG449" s="1">
        <f>(Table2[[#This Row],[Close Price]]/Table2[[#This Row],[Current Month Low]])-1</f>
        <v>2.4081878386514211E-2</v>
      </c>
      <c r="AH449" s="1">
        <f>(Table2[[#This Row],[Current Month High]]/Table2[[#This Row],[Close Price]])-1</f>
        <v>0.16637272192827757</v>
      </c>
      <c r="AI449">
        <v>16.637272192827702</v>
      </c>
      <c r="AJ449">
        <v>26.5625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0.03</v>
      </c>
      <c r="AM449" t="s">
        <v>3156</v>
      </c>
      <c r="AN449">
        <v>-5.25</v>
      </c>
      <c r="AO449" t="s">
        <v>3155</v>
      </c>
      <c r="AP449">
        <v>3.6679026286306003E-2</v>
      </c>
      <c r="AQ449">
        <f>(Table2[[#This Row],[Sharpe Ratio]]-AVERAGE(Table2[Sharpe Ratio]))/_xlfn.STDEV.P(Table2[Sharpe Ratio])</f>
        <v>-0.27157643555518701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-1.2806237111154064</v>
      </c>
      <c r="AS449">
        <f>_xlfn.RANK.AVG(Table2[[#This Row],[1Y Return vs Nifty Z-Score]],Table2[1Y Return vs Nifty Z-Score])</f>
        <v>547</v>
      </c>
      <c r="AT449">
        <f>_xlfn.RANK.AVG(Table2[[#This Row],[6M Return vs Nifty Z-Score]],Table2[6M Return vs Nifty Z-Score])</f>
        <v>310</v>
      </c>
      <c r="AU449">
        <f>_xlfn.RANK.AVG(Table2[[#This Row],[Sharpe Ratio Z-Score]],Table2[Sharpe Ratio Z-Score])</f>
        <v>415</v>
      </c>
      <c r="AV449">
        <f>(Table2[[#This Row],[Rank 1Y]]+Table2[[#This Row],[Rank 6M]]+Table2[[#This Row],[Rank Sharpe]])/3</f>
        <v>424</v>
      </c>
    </row>
    <row r="450" spans="1:48" x14ac:dyDescent="0.3">
      <c r="A450" t="s">
        <v>216</v>
      </c>
      <c r="B450" t="s">
        <v>217</v>
      </c>
      <c r="C450" t="s">
        <v>3110</v>
      </c>
      <c r="D450" t="s">
        <v>34</v>
      </c>
      <c r="E450">
        <v>113492.81477149999</v>
      </c>
      <c r="F450">
        <v>98.75</v>
      </c>
      <c r="G450">
        <v>15.544912236222901</v>
      </c>
      <c r="H450">
        <f>(Table2[[#This Row],[1Y Return vs Nifty]]-AVERAGE(Table2[1Y Return vs Nifty]))/_xlfn.STDEV.P(Table2[1Y Return vs Nifty])</f>
        <v>-0.14857872182582554</v>
      </c>
      <c r="I450">
        <v>-6.8818218648368896</v>
      </c>
      <c r="J450">
        <f>(Table2[[#This Row],[1M Return vs Nifty]]-AVERAGE(Table2[1M Return vs Nifty]))/_xlfn.STDEV.P(Table2[1M Return vs Nifty])</f>
        <v>-0.64616888449766663</v>
      </c>
      <c r="K450">
        <v>-34.666103175304201</v>
      </c>
      <c r="L450">
        <f>(Table2[[#This Row],[6M Return vs Nifty]]-AVERAGE(Table2[6M Return vs Nifty]))/_xlfn.STDEV.P(Table2[6M Return vs Nifty])</f>
        <v>-1.3322631383424965</v>
      </c>
      <c r="M450">
        <v>-6.5078413462246099</v>
      </c>
      <c r="N450">
        <f>(Table2[[#This Row],[1W Return vs Nifty]]-AVERAGE(Table2[1W Return vs Nifty]))/_xlfn.STDEV.P(Table2[1W Return vs Nifty])</f>
        <v>-0.36419669775034758</v>
      </c>
      <c r="O450">
        <v>103.12</v>
      </c>
      <c r="P450">
        <v>107.95887244294499</v>
      </c>
      <c r="Q450">
        <v>109.64639358855899</v>
      </c>
      <c r="R450">
        <v>37.798344071779098</v>
      </c>
      <c r="S450" s="1">
        <f>(Table2[[#This Row],[Close Price]]-Table2[[#This Row],[20D EMA]])/Table2[[#This Row],[20D EMA]]</f>
        <v>-4.2377812257564047E-2</v>
      </c>
      <c r="T450" s="1">
        <f>(Table2[[#This Row],[Close Price]]-Table2[[#This Row],[50D EMA]])/Table2[[#This Row],[50D EMA]]</f>
        <v>-8.5299820520187225E-2</v>
      </c>
      <c r="U450" s="1">
        <f>(Table2[[#This Row],[Close Price]]-Table2[[#This Row],[200D EMA]])/Table2[[#This Row],[200D EMA]]</f>
        <v>-9.9377583082641149E-2</v>
      </c>
      <c r="V450">
        <v>0.77790316229128198</v>
      </c>
      <c r="W450">
        <v>96.13</v>
      </c>
      <c r="X450">
        <v>100.6</v>
      </c>
      <c r="Y450">
        <v>92.4</v>
      </c>
      <c r="Z450">
        <v>104.45</v>
      </c>
      <c r="AA450">
        <v>92.4</v>
      </c>
      <c r="AB450">
        <v>107.4</v>
      </c>
      <c r="AC450" s="1">
        <f>(Table2[[#This Row],[Close Price]]/Table2[[#This Row],[Day Low]])-1</f>
        <v>2.7254759180276755E-2</v>
      </c>
      <c r="AD450" s="1">
        <f>(Table2[[#This Row],[Day High]]/Table2[[#This Row],[Close Price]])-1</f>
        <v>1.8734177215189884E-2</v>
      </c>
      <c r="AE450" s="1">
        <f>(Table2[[#This Row],[Close Price]]/Table2[[#This Row],[Current Week Low]])-1</f>
        <v>6.8722943722943741E-2</v>
      </c>
      <c r="AF450" s="1">
        <f>(Table2[[#This Row],[Current Week High]]/Table2[[#This Row],[Close Price]])-1</f>
        <v>5.7721518987341902E-2</v>
      </c>
      <c r="AG450" s="1">
        <f>(Table2[[#This Row],[Close Price]]/Table2[[#This Row],[Current Month Low]])-1</f>
        <v>6.8722943722943741E-2</v>
      </c>
      <c r="AH450" s="1">
        <f>(Table2[[#This Row],[Current Month High]]/Table2[[#This Row],[Close Price]])-1</f>
        <v>8.7594936708860871E-2</v>
      </c>
      <c r="AI450">
        <v>44.708860759493597</v>
      </c>
      <c r="AJ450">
        <v>46.622123236822503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-0.16</v>
      </c>
      <c r="AM450" t="s">
        <v>3155</v>
      </c>
      <c r="AN450">
        <v>-3.65</v>
      </c>
      <c r="AO450" t="s">
        <v>3155</v>
      </c>
      <c r="AP450">
        <v>0.103860731161727</v>
      </c>
      <c r="AQ450">
        <f>(Table2[[#This Row],[Sharpe Ratio]]-AVERAGE(Table2[Sharpe Ratio]))/_xlfn.STDEV.P(Table2[Sharpe Ratio])</f>
        <v>0.52040485368369127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357</v>
      </c>
      <c r="AT450">
        <f>_xlfn.RANK.AVG(Table2[[#This Row],[6M Return vs Nifty Z-Score]],Table2[6M Return vs Nifty Z-Score])</f>
        <v>703</v>
      </c>
      <c r="AU450">
        <f>_xlfn.RANK.AVG(Table2[[#This Row],[Sharpe Ratio Z-Score]],Table2[Sharpe Ratio Z-Score])</f>
        <v>215</v>
      </c>
      <c r="AV450">
        <f>(Table2[[#This Row],[Rank 1Y]]+Table2[[#This Row],[Rank 6M]]+Table2[[#This Row],[Rank Sharpe]])/3</f>
        <v>425</v>
      </c>
    </row>
    <row r="451" spans="1:48" x14ac:dyDescent="0.3">
      <c r="A451" t="s">
        <v>1341</v>
      </c>
      <c r="B451" t="s">
        <v>1342</v>
      </c>
      <c r="C451" t="s">
        <v>3116</v>
      </c>
      <c r="D451" t="s">
        <v>192</v>
      </c>
      <c r="E451">
        <v>8141.2233239999996</v>
      </c>
      <c r="F451">
        <v>532.85</v>
      </c>
      <c r="G451">
        <v>-8.3797599785498793</v>
      </c>
      <c r="H451">
        <f>(Table2[[#This Row],[1Y Return vs Nifty]]-AVERAGE(Table2[1Y Return vs Nifty]))/_xlfn.STDEV.P(Table2[1Y Return vs Nifty])</f>
        <v>-0.55755774168782812</v>
      </c>
      <c r="I451">
        <v>-1.68590478170457</v>
      </c>
      <c r="J451">
        <f>(Table2[[#This Row],[1M Return vs Nifty]]-AVERAGE(Table2[1M Return vs Nifty]))/_xlfn.STDEV.P(Table2[1M Return vs Nifty])</f>
        <v>-4.8419615795806677E-2</v>
      </c>
      <c r="K451">
        <v>-6.91384062766409</v>
      </c>
      <c r="L451">
        <f>(Table2[[#This Row],[6M Return vs Nifty]]-AVERAGE(Table2[6M Return vs Nifty]))/_xlfn.STDEV.P(Table2[6M Return vs Nifty])</f>
        <v>-0.35212582892937361</v>
      </c>
      <c r="M451">
        <v>-7.6788893623733996</v>
      </c>
      <c r="N451">
        <f>(Table2[[#This Row],[1W Return vs Nifty]]-AVERAGE(Table2[1W Return vs Nifty]))/_xlfn.STDEV.P(Table2[1W Return vs Nifty])</f>
        <v>-0.59903501265719816</v>
      </c>
      <c r="O451">
        <v>563.15</v>
      </c>
      <c r="P451">
        <v>572.69116618822204</v>
      </c>
      <c r="Q451">
        <v>553.77319452302504</v>
      </c>
      <c r="R451">
        <v>31.379747270911</v>
      </c>
      <c r="S451" s="1">
        <f>(Table2[[#This Row],[Close Price]]-Table2[[#This Row],[20D EMA]])/Table2[[#This Row],[20D EMA]]</f>
        <v>-5.3804492586344586E-2</v>
      </c>
      <c r="T451" s="1">
        <f>(Table2[[#This Row],[Close Price]]-Table2[[#This Row],[50D EMA]])/Table2[[#This Row],[50D EMA]]</f>
        <v>-6.9568326770955854E-2</v>
      </c>
      <c r="U451" s="1">
        <f>(Table2[[#This Row],[Close Price]]-Table2[[#This Row],[200D EMA]])/Table2[[#This Row],[200D EMA]]</f>
        <v>-3.7782967341072816E-2</v>
      </c>
      <c r="V451">
        <v>0.53479693087803004</v>
      </c>
      <c r="W451">
        <v>522.35</v>
      </c>
      <c r="X451">
        <v>535</v>
      </c>
      <c r="Y451">
        <v>517.1</v>
      </c>
      <c r="Z451">
        <v>576.70000000000005</v>
      </c>
      <c r="AA451">
        <v>517.1</v>
      </c>
      <c r="AB451">
        <v>601.5</v>
      </c>
      <c r="AC451" s="1">
        <f>(Table2[[#This Row],[Close Price]]/Table2[[#This Row],[Day Low]])-1</f>
        <v>2.0101464535273283E-2</v>
      </c>
      <c r="AD451" s="1">
        <f>(Table2[[#This Row],[Day High]]/Table2[[#This Row],[Close Price]])-1</f>
        <v>4.034906634137192E-3</v>
      </c>
      <c r="AE451" s="1">
        <f>(Table2[[#This Row],[Close Price]]/Table2[[#This Row],[Current Week Low]])-1</f>
        <v>3.0458325275575238E-2</v>
      </c>
      <c r="AF451" s="1">
        <f>(Table2[[#This Row],[Current Week High]]/Table2[[#This Row],[Close Price]])-1</f>
        <v>8.2293328328798099E-2</v>
      </c>
      <c r="AG451" s="1">
        <f>(Table2[[#This Row],[Close Price]]/Table2[[#This Row],[Current Month Low]])-1</f>
        <v>3.0458325275575238E-2</v>
      </c>
      <c r="AH451" s="1">
        <f>(Table2[[#This Row],[Current Month High]]/Table2[[#This Row],[Close Price]])-1</f>
        <v>0.12883550717838044</v>
      </c>
      <c r="AI451">
        <v>32.832879797316302</v>
      </c>
      <c r="AJ451">
        <v>23.060046189376401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-0.11</v>
      </c>
      <c r="AM451" t="s">
        <v>3155</v>
      </c>
      <c r="AN451">
        <v>-6.58</v>
      </c>
      <c r="AO451" t="s">
        <v>3155</v>
      </c>
      <c r="AP451">
        <v>6.3314875218816999E-2</v>
      </c>
      <c r="AQ451">
        <f>(Table2[[#This Row],[Sharpe Ratio]]-AVERAGE(Table2[Sharpe Ratio]))/_xlfn.STDEV.P(Table2[Sharpe Ratio])</f>
        <v>4.2424139700530827E-2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505</v>
      </c>
      <c r="AT451">
        <f>_xlfn.RANK.AVG(Table2[[#This Row],[6M Return vs Nifty Z-Score]],Table2[6M Return vs Nifty Z-Score])</f>
        <v>441</v>
      </c>
      <c r="AU451">
        <f>_xlfn.RANK.AVG(Table2[[#This Row],[Sharpe Ratio Z-Score]],Table2[Sharpe Ratio Z-Score])</f>
        <v>331</v>
      </c>
      <c r="AV451">
        <f>(Table2[[#This Row],[Rank 1Y]]+Table2[[#This Row],[Rank 6M]]+Table2[[#This Row],[Rank Sharpe]])/3</f>
        <v>425.66666666666669</v>
      </c>
    </row>
    <row r="452" spans="1:48" x14ac:dyDescent="0.3">
      <c r="A452" t="s">
        <v>1381</v>
      </c>
      <c r="B452" t="s">
        <v>1382</v>
      </c>
      <c r="C452" t="s">
        <v>3112</v>
      </c>
      <c r="D452" t="s">
        <v>366</v>
      </c>
      <c r="E452">
        <v>7813.6868805000004</v>
      </c>
      <c r="F452">
        <v>573.5</v>
      </c>
      <c r="G452">
        <v>19.7409432446007</v>
      </c>
      <c r="H452">
        <f>(Table2[[#This Row],[1Y Return vs Nifty]]-AVERAGE(Table2[1Y Return vs Nifty]))/_xlfn.STDEV.P(Table2[1Y Return vs Nifty])</f>
        <v>-7.6849895879475133E-2</v>
      </c>
      <c r="I452">
        <v>-7.8228363083318397</v>
      </c>
      <c r="J452">
        <f>(Table2[[#This Row],[1M Return vs Nifty]]-AVERAGE(Table2[1M Return vs Nifty]))/_xlfn.STDEV.P(Table2[1M Return vs Nifty])</f>
        <v>-0.75442517235549766</v>
      </c>
      <c r="K452">
        <v>-0.27622385491576401</v>
      </c>
      <c r="L452">
        <f>(Table2[[#This Row],[6M Return vs Nifty]]-AVERAGE(Table2[6M Return vs Nifty]))/_xlfn.STDEV.P(Table2[6M Return vs Nifty])</f>
        <v>-0.11770256944236739</v>
      </c>
      <c r="M452">
        <v>-8.2735018200802806</v>
      </c>
      <c r="N452">
        <f>(Table2[[#This Row],[1W Return vs Nifty]]-AVERAGE(Table2[1W Return vs Nifty]))/_xlfn.STDEV.P(Table2[1W Return vs Nifty])</f>
        <v>-0.71827673943944403</v>
      </c>
      <c r="O452">
        <v>613.66999999999996</v>
      </c>
      <c r="P452">
        <v>633.75963869094198</v>
      </c>
      <c r="Q452">
        <v>582.53258508159604</v>
      </c>
      <c r="R452">
        <v>29.844355894365599</v>
      </c>
      <c r="S452" s="1">
        <f>(Table2[[#This Row],[Close Price]]-Table2[[#This Row],[20D EMA]])/Table2[[#This Row],[20D EMA]]</f>
        <v>-6.5458634119314879E-2</v>
      </c>
      <c r="T452" s="1">
        <f>(Table2[[#This Row],[Close Price]]-Table2[[#This Row],[50D EMA]])/Table2[[#This Row],[50D EMA]]</f>
        <v>-9.5082796398033298E-2</v>
      </c>
      <c r="U452" s="1">
        <f>(Table2[[#This Row],[Close Price]]-Table2[[#This Row],[200D EMA]])/Table2[[#This Row],[200D EMA]]</f>
        <v>-1.5505716440447421E-2</v>
      </c>
      <c r="V452">
        <v>0.16478795187214401</v>
      </c>
      <c r="W452">
        <v>570.35</v>
      </c>
      <c r="X452">
        <v>588</v>
      </c>
      <c r="Y452">
        <v>558.4</v>
      </c>
      <c r="Z452">
        <v>624.79999999999995</v>
      </c>
      <c r="AA452">
        <v>558.4</v>
      </c>
      <c r="AB452">
        <v>645</v>
      </c>
      <c r="AC452" s="1">
        <f>(Table2[[#This Row],[Close Price]]/Table2[[#This Row],[Day Low]])-1</f>
        <v>5.522924520031447E-3</v>
      </c>
      <c r="AD452" s="1">
        <f>(Table2[[#This Row],[Day High]]/Table2[[#This Row],[Close Price]])-1</f>
        <v>2.5283347863993111E-2</v>
      </c>
      <c r="AE452" s="1">
        <f>(Table2[[#This Row],[Close Price]]/Table2[[#This Row],[Current Week Low]])-1</f>
        <v>2.7041547277937061E-2</v>
      </c>
      <c r="AF452" s="1">
        <f>(Table2[[#This Row],[Current Week High]]/Table2[[#This Row],[Close Price]])-1</f>
        <v>8.9450741063644257E-2</v>
      </c>
      <c r="AG452" s="1">
        <f>(Table2[[#This Row],[Close Price]]/Table2[[#This Row],[Current Month Low]])-1</f>
        <v>2.7041547277937061E-2</v>
      </c>
      <c r="AH452" s="1">
        <f>(Table2[[#This Row],[Current Month High]]/Table2[[#This Row],[Close Price]])-1</f>
        <v>0.12467306015693103</v>
      </c>
      <c r="AI452">
        <v>38.2737576285963</v>
      </c>
      <c r="AJ452">
        <v>48.613630474216102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-0.05</v>
      </c>
      <c r="AM452" t="s">
        <v>3155</v>
      </c>
      <c r="AN452">
        <v>-4.34</v>
      </c>
      <c r="AO452" t="s">
        <v>3155</v>
      </c>
      <c r="AP452">
        <v>-1.5874048002746999E-2</v>
      </c>
      <c r="AQ452">
        <f>(Table2[[#This Row],[Sharpe Ratio]]-AVERAGE(Table2[Sharpe Ratio]))/_xlfn.STDEV.P(Table2[Sharpe Ratio])</f>
        <v>-0.8911059876273042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317</v>
      </c>
      <c r="AT452">
        <f>_xlfn.RANK.AVG(Table2[[#This Row],[6M Return vs Nifty Z-Score]],Table2[6M Return vs Nifty Z-Score])</f>
        <v>365</v>
      </c>
      <c r="AU452">
        <f>_xlfn.RANK.AVG(Table2[[#This Row],[Sharpe Ratio Z-Score]],Table2[Sharpe Ratio Z-Score])</f>
        <v>595</v>
      </c>
      <c r="AV452">
        <f>(Table2[[#This Row],[Rank 1Y]]+Table2[[#This Row],[Rank 6M]]+Table2[[#This Row],[Rank Sharpe]])/3</f>
        <v>425.66666666666669</v>
      </c>
    </row>
    <row r="453" spans="1:48" x14ac:dyDescent="0.3">
      <c r="A453" t="s">
        <v>1118</v>
      </c>
      <c r="B453" t="s">
        <v>1119</v>
      </c>
      <c r="C453" t="s">
        <v>3114</v>
      </c>
      <c r="D453" t="s">
        <v>249</v>
      </c>
      <c r="E453">
        <v>10947.37059276</v>
      </c>
      <c r="F453">
        <v>2135.35</v>
      </c>
      <c r="G453">
        <v>21.433356949770499</v>
      </c>
      <c r="H453">
        <f>(Table2[[#This Row],[1Y Return vs Nifty]]-AVERAGE(Table2[1Y Return vs Nifty]))/_xlfn.STDEV.P(Table2[1Y Return vs Nifty])</f>
        <v>-4.7919021001533245E-2</v>
      </c>
      <c r="I453">
        <v>3.3284718562464399</v>
      </c>
      <c r="J453">
        <f>(Table2[[#This Row],[1M Return vs Nifty]]-AVERAGE(Table2[1M Return vs Nifty]))/_xlfn.STDEV.P(Table2[1M Return vs Nifty])</f>
        <v>0.52844485689973975</v>
      </c>
      <c r="K453">
        <v>7.0743696798373898</v>
      </c>
      <c r="L453">
        <f>(Table2[[#This Row],[6M Return vs Nifty]]-AVERAGE(Table2[6M Return vs Nifty]))/_xlfn.STDEV.P(Table2[6M Return vs Nifty])</f>
        <v>0.14190116403251243</v>
      </c>
      <c r="M453">
        <v>-3.8341434794048301</v>
      </c>
      <c r="N453">
        <f>(Table2[[#This Row],[1W Return vs Nifty]]-AVERAGE(Table2[1W Return vs Nifty]))/_xlfn.STDEV.P(Table2[1W Return vs Nifty])</f>
        <v>0.17197832919596071</v>
      </c>
      <c r="O453">
        <v>2192.41</v>
      </c>
      <c r="P453">
        <v>2160.4024836543199</v>
      </c>
      <c r="Q453">
        <v>1946.5042838147899</v>
      </c>
      <c r="R453">
        <v>33.4521447570446</v>
      </c>
      <c r="S453" s="1">
        <f>(Table2[[#This Row],[Close Price]]-Table2[[#This Row],[20D EMA]])/Table2[[#This Row],[20D EMA]]</f>
        <v>-2.6026153867205474E-2</v>
      </c>
      <c r="T453" s="1">
        <f>(Table2[[#This Row],[Close Price]]-Table2[[#This Row],[50D EMA]])/Table2[[#This Row],[50D EMA]]</f>
        <v>-1.159621128186435E-2</v>
      </c>
      <c r="U453" s="1">
        <f>(Table2[[#This Row],[Close Price]]-Table2[[#This Row],[200D EMA]])/Table2[[#This Row],[200D EMA]]</f>
        <v>9.7017878540245059E-2</v>
      </c>
      <c r="V453">
        <v>0.69808275352418903</v>
      </c>
      <c r="W453">
        <v>2109.5</v>
      </c>
      <c r="X453">
        <v>2165.0500000000002</v>
      </c>
      <c r="Y453">
        <v>2109.5</v>
      </c>
      <c r="Z453">
        <v>2217.9</v>
      </c>
      <c r="AA453">
        <v>2109.5</v>
      </c>
      <c r="AB453">
        <v>2318.3000000000002</v>
      </c>
      <c r="AC453" s="1">
        <f>(Table2[[#This Row],[Close Price]]/Table2[[#This Row],[Day Low]])-1</f>
        <v>1.2254088646598715E-2</v>
      </c>
      <c r="AD453" s="1">
        <f>(Table2[[#This Row],[Day High]]/Table2[[#This Row],[Close Price]])-1</f>
        <v>1.390872690659628E-2</v>
      </c>
      <c r="AE453" s="1">
        <f>(Table2[[#This Row],[Close Price]]/Table2[[#This Row],[Current Week Low]])-1</f>
        <v>1.2254088646598715E-2</v>
      </c>
      <c r="AF453" s="1">
        <f>(Table2[[#This Row],[Current Week High]]/Table2[[#This Row],[Close Price]])-1</f>
        <v>3.8658767883485323E-2</v>
      </c>
      <c r="AG453" s="1">
        <f>(Table2[[#This Row],[Close Price]]/Table2[[#This Row],[Current Month Low]])-1</f>
        <v>1.2254088646598715E-2</v>
      </c>
      <c r="AH453" s="1">
        <f>(Table2[[#This Row],[Current Month High]]/Table2[[#This Row],[Close Price]])-1</f>
        <v>8.5676821130025616E-2</v>
      </c>
      <c r="AI453">
        <v>8.5676821130025598</v>
      </c>
      <c r="AJ453">
        <v>57.005257159663202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</v>
      </c>
      <c r="AM453" t="s">
        <v>3157</v>
      </c>
      <c r="AN453">
        <v>-6.22</v>
      </c>
      <c r="AO453" t="s">
        <v>3155</v>
      </c>
      <c r="AP453">
        <v>-6.2887417210886004E-2</v>
      </c>
      <c r="AQ453">
        <f>(Table2[[#This Row],[Sharpe Ratio]]-AVERAGE(Table2[Sharpe Ratio]))/_xlfn.STDEV.P(Table2[Sharpe Ratio])</f>
        <v>-1.4453299214493169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-0.65092459232263733</v>
      </c>
      <c r="AS453">
        <f>_xlfn.RANK.AVG(Table2[[#This Row],[1Y Return vs Nifty Z-Score]],Table2[1Y Return vs Nifty Z-Score])</f>
        <v>312</v>
      </c>
      <c r="AT453">
        <f>_xlfn.RANK.AVG(Table2[[#This Row],[6M Return vs Nifty Z-Score]],Table2[6M Return vs Nifty Z-Score])</f>
        <v>283</v>
      </c>
      <c r="AU453">
        <f>_xlfn.RANK.AVG(Table2[[#This Row],[Sharpe Ratio Z-Score]],Table2[Sharpe Ratio Z-Score])</f>
        <v>683</v>
      </c>
      <c r="AV453">
        <f>(Table2[[#This Row],[Rank 1Y]]+Table2[[#This Row],[Rank 6M]]+Table2[[#This Row],[Rank Sharpe]])/3</f>
        <v>426</v>
      </c>
    </row>
    <row r="454" spans="1:48" x14ac:dyDescent="0.3">
      <c r="A454" t="s">
        <v>1345</v>
      </c>
      <c r="B454" t="s">
        <v>1346</v>
      </c>
      <c r="C454" t="s">
        <v>3118</v>
      </c>
      <c r="D454" t="s">
        <v>77</v>
      </c>
      <c r="E454">
        <v>8120.3887579470002</v>
      </c>
      <c r="F454">
        <v>200.91</v>
      </c>
      <c r="G454">
        <v>6.6880242717933802</v>
      </c>
      <c r="H454">
        <f>(Table2[[#This Row],[1Y Return vs Nifty]]-AVERAGE(Table2[1Y Return vs Nifty]))/_xlfn.STDEV.P(Table2[1Y Return vs Nifty])</f>
        <v>-0.29998231583131829</v>
      </c>
      <c r="I454">
        <v>0.51751639034263597</v>
      </c>
      <c r="J454">
        <f>(Table2[[#This Row],[1M Return vs Nifty]]-AVERAGE(Table2[1M Return vs Nifty]))/_xlfn.STDEV.P(Table2[1M Return vs Nifty])</f>
        <v>0.20506660678252067</v>
      </c>
      <c r="K454">
        <v>-20.7571370346344</v>
      </c>
      <c r="L454">
        <f>(Table2[[#This Row],[6M Return vs Nifty]]-AVERAGE(Table2[6M Return vs Nifty]))/_xlfn.STDEV.P(Table2[6M Return vs Nifty])</f>
        <v>-0.84103484203936962</v>
      </c>
      <c r="M454">
        <v>-2.7209722102532501</v>
      </c>
      <c r="N454">
        <f>(Table2[[#This Row],[1W Return vs Nifty]]-AVERAGE(Table2[1W Return vs Nifty]))/_xlfn.STDEV.P(Table2[1W Return vs Nifty])</f>
        <v>0.39521022186419669</v>
      </c>
      <c r="O454">
        <v>206.97</v>
      </c>
      <c r="P454">
        <v>209.99456454128301</v>
      </c>
      <c r="Q454">
        <v>203.71970129030501</v>
      </c>
      <c r="R454">
        <v>34.88817154713</v>
      </c>
      <c r="S454" s="1">
        <f>(Table2[[#This Row],[Close Price]]-Table2[[#This Row],[20D EMA]])/Table2[[#This Row],[20D EMA]]</f>
        <v>-2.9279605739962324E-2</v>
      </c>
      <c r="T454" s="1">
        <f>(Table2[[#This Row],[Close Price]]-Table2[[#This Row],[50D EMA]])/Table2[[#This Row],[50D EMA]]</f>
        <v>-4.3260950878074148E-2</v>
      </c>
      <c r="U454" s="1">
        <f>(Table2[[#This Row],[Close Price]]-Table2[[#This Row],[200D EMA]])/Table2[[#This Row],[200D EMA]]</f>
        <v>-1.3791995926310184E-2</v>
      </c>
      <c r="V454">
        <v>0.44331428971968201</v>
      </c>
      <c r="W454">
        <v>197.54</v>
      </c>
      <c r="X454">
        <v>206.7</v>
      </c>
      <c r="Y454">
        <v>193.25</v>
      </c>
      <c r="Z454">
        <v>214.4</v>
      </c>
      <c r="AA454">
        <v>193.25</v>
      </c>
      <c r="AB454">
        <v>217.24</v>
      </c>
      <c r="AC454" s="1">
        <f>(Table2[[#This Row],[Close Price]]/Table2[[#This Row],[Day Low]])-1</f>
        <v>1.7059835982585758E-2</v>
      </c>
      <c r="AD454" s="1">
        <f>(Table2[[#This Row],[Day High]]/Table2[[#This Row],[Close Price]])-1</f>
        <v>2.8818874122741533E-2</v>
      </c>
      <c r="AE454" s="1">
        <f>(Table2[[#This Row],[Close Price]]/Table2[[#This Row],[Current Week Low]])-1</f>
        <v>3.9637774902975487E-2</v>
      </c>
      <c r="AF454" s="1">
        <f>(Table2[[#This Row],[Current Week High]]/Table2[[#This Row],[Close Price]])-1</f>
        <v>6.7144492558857349E-2</v>
      </c>
      <c r="AG454" s="1">
        <f>(Table2[[#This Row],[Close Price]]/Table2[[#This Row],[Current Month Low]])-1</f>
        <v>3.9637774902975487E-2</v>
      </c>
      <c r="AH454" s="1">
        <f>(Table2[[#This Row],[Current Month High]]/Table2[[#This Row],[Close Price]])-1</f>
        <v>8.1280175202827154E-2</v>
      </c>
      <c r="AI454">
        <v>27.420237917475401</v>
      </c>
      <c r="AJ454">
        <v>36.673469387755098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0.02</v>
      </c>
      <c r="AM454" t="s">
        <v>3156</v>
      </c>
      <c r="AN454">
        <v>-4.74</v>
      </c>
      <c r="AO454" t="s">
        <v>3155</v>
      </c>
      <c r="AP454">
        <v>8.2003747698088006E-2</v>
      </c>
      <c r="AQ454">
        <f>(Table2[[#This Row],[Sharpe Ratio]]-AVERAGE(Table2[Sharpe Ratio]))/_xlfn.STDEV.P(Table2[Sharpe Ratio])</f>
        <v>0.26274062836364009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405</v>
      </c>
      <c r="AT454">
        <f>_xlfn.RANK.AVG(Table2[[#This Row],[6M Return vs Nifty Z-Score]],Table2[6M Return vs Nifty Z-Score])</f>
        <v>601</v>
      </c>
      <c r="AU454">
        <f>_xlfn.RANK.AVG(Table2[[#This Row],[Sharpe Ratio Z-Score]],Table2[Sharpe Ratio Z-Score])</f>
        <v>277</v>
      </c>
      <c r="AV454">
        <f>(Table2[[#This Row],[Rank 1Y]]+Table2[[#This Row],[Rank 6M]]+Table2[[#This Row],[Rank Sharpe]])/3</f>
        <v>427.66666666666669</v>
      </c>
    </row>
    <row r="455" spans="1:48" x14ac:dyDescent="0.3">
      <c r="A455" t="s">
        <v>395</v>
      </c>
      <c r="B455" t="s">
        <v>396</v>
      </c>
      <c r="C455" t="s">
        <v>3116</v>
      </c>
      <c r="D455" t="s">
        <v>397</v>
      </c>
      <c r="E455">
        <v>56833.320688100001</v>
      </c>
      <c r="F455">
        <v>2939.9</v>
      </c>
      <c r="G455">
        <v>-13.1565333412179</v>
      </c>
      <c r="H455">
        <f>(Table2[[#This Row],[1Y Return vs Nifty]]-AVERAGE(Table2[1Y Return vs Nifty]))/_xlfn.STDEV.P(Table2[1Y Return vs Nifty])</f>
        <v>-0.63921403651307529</v>
      </c>
      <c r="I455">
        <v>0.109911836860724</v>
      </c>
      <c r="J455">
        <f>(Table2[[#This Row],[1M Return vs Nifty]]-AVERAGE(Table2[1M Return vs Nifty]))/_xlfn.STDEV.P(Table2[1M Return vs Nifty])</f>
        <v>0.1581749185848173</v>
      </c>
      <c r="K455">
        <v>17.1156989314544</v>
      </c>
      <c r="L455">
        <f>(Table2[[#This Row],[6M Return vs Nifty]]-AVERAGE(Table2[6M Return vs Nifty]))/_xlfn.STDEV.P(Table2[6M Return vs Nifty])</f>
        <v>0.49653464368904149</v>
      </c>
      <c r="M455">
        <v>-0.68651324911079403</v>
      </c>
      <c r="N455">
        <f>(Table2[[#This Row],[1W Return vs Nifty]]-AVERAGE(Table2[1W Return vs Nifty]))/_xlfn.STDEV.P(Table2[1W Return vs Nifty])</f>
        <v>0.80319427340895633</v>
      </c>
      <c r="O455">
        <v>2987.64</v>
      </c>
      <c r="P455">
        <v>3000.3246320984799</v>
      </c>
      <c r="Q455">
        <v>2834.3355007057498</v>
      </c>
      <c r="R455">
        <v>39.785806392788302</v>
      </c>
      <c r="S455" s="1">
        <f>(Table2[[#This Row],[Close Price]]-Table2[[#This Row],[20D EMA]])/Table2[[#This Row],[20D EMA]]</f>
        <v>-1.5979167503447463E-2</v>
      </c>
      <c r="T455" s="1">
        <f>(Table2[[#This Row],[Close Price]]-Table2[[#This Row],[50D EMA]])/Table2[[#This Row],[50D EMA]]</f>
        <v>-2.0139364738080954E-2</v>
      </c>
      <c r="U455" s="1">
        <f>(Table2[[#This Row],[Close Price]]-Table2[[#This Row],[200D EMA]])/Table2[[#This Row],[200D EMA]]</f>
        <v>3.7244884830311964E-2</v>
      </c>
      <c r="V455">
        <v>0.55694928573216895</v>
      </c>
      <c r="W455">
        <v>2910.05</v>
      </c>
      <c r="X455">
        <v>2967.2</v>
      </c>
      <c r="Y455">
        <v>2910.05</v>
      </c>
      <c r="Z455">
        <v>3024.8</v>
      </c>
      <c r="AA455">
        <v>2779</v>
      </c>
      <c r="AB455">
        <v>3105.45</v>
      </c>
      <c r="AC455" s="1">
        <f>(Table2[[#This Row],[Close Price]]/Table2[[#This Row],[Day Low]])-1</f>
        <v>1.0257555712101185E-2</v>
      </c>
      <c r="AD455" s="1">
        <f>(Table2[[#This Row],[Day High]]/Table2[[#This Row],[Close Price]])-1</f>
        <v>9.2860301370794041E-3</v>
      </c>
      <c r="AE455" s="1">
        <f>(Table2[[#This Row],[Close Price]]/Table2[[#This Row],[Current Week Low]])-1</f>
        <v>1.0257555712101185E-2</v>
      </c>
      <c r="AF455" s="1">
        <f>(Table2[[#This Row],[Current Week High]]/Table2[[#This Row],[Close Price]])-1</f>
        <v>2.887853328344514E-2</v>
      </c>
      <c r="AG455" s="1">
        <f>(Table2[[#This Row],[Close Price]]/Table2[[#This Row],[Current Month Low]])-1</f>
        <v>5.7898524649154348E-2</v>
      </c>
      <c r="AH455" s="1">
        <f>(Table2[[#This Row],[Current Month High]]/Table2[[#This Row],[Close Price]])-1</f>
        <v>5.6311439164597354E-2</v>
      </c>
      <c r="AI455">
        <v>14.799823123235401</v>
      </c>
      <c r="AJ455">
        <v>34.009481265384203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-0.06</v>
      </c>
      <c r="AM455" t="s">
        <v>3155</v>
      </c>
      <c r="AN455">
        <v>-2.15</v>
      </c>
      <c r="AO455" t="s">
        <v>3155</v>
      </c>
      <c r="AP455">
        <v>-2.576984619845E-3</v>
      </c>
      <c r="AQ455">
        <f>(Table2[[#This Row],[Sharpe Ratio]]-AVERAGE(Table2[Sharpe Ratio]))/_xlfn.STDEV.P(Table2[Sharpe Ratio])</f>
        <v>-0.73435162391161546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539</v>
      </c>
      <c r="AT455">
        <f>_xlfn.RANK.AVG(Table2[[#This Row],[6M Return vs Nifty Z-Score]],Table2[6M Return vs Nifty Z-Score])</f>
        <v>178</v>
      </c>
      <c r="AU455">
        <f>_xlfn.RANK.AVG(Table2[[#This Row],[Sharpe Ratio Z-Score]],Table2[Sharpe Ratio Z-Score])</f>
        <v>567</v>
      </c>
      <c r="AV455">
        <f>(Table2[[#This Row],[Rank 1Y]]+Table2[[#This Row],[Rank 6M]]+Table2[[#This Row],[Rank Sharpe]])/3</f>
        <v>428</v>
      </c>
    </row>
    <row r="456" spans="1:48" x14ac:dyDescent="0.3">
      <c r="A456" t="s">
        <v>93</v>
      </c>
      <c r="B456" t="s">
        <v>94</v>
      </c>
      <c r="C456" t="s">
        <v>3109</v>
      </c>
      <c r="D456" t="s">
        <v>21</v>
      </c>
      <c r="E456">
        <v>285791.81152286998</v>
      </c>
      <c r="F456">
        <v>546.9</v>
      </c>
      <c r="G456">
        <v>16.682360271771099</v>
      </c>
      <c r="H456">
        <f>(Table2[[#This Row],[1Y Return vs Nifty]]-AVERAGE(Table2[1Y Return vs Nifty]))/_xlfn.STDEV.P(Table2[1Y Return vs Nifty])</f>
        <v>-0.12913467767983219</v>
      </c>
      <c r="I456">
        <v>8.8847603586297303</v>
      </c>
      <c r="J456">
        <f>(Table2[[#This Row],[1M Return vs Nifty]]-AVERAGE(Table2[1M Return vs Nifty]))/_xlfn.STDEV.P(Table2[1M Return vs Nifty])</f>
        <v>1.1676520143384346</v>
      </c>
      <c r="K456">
        <v>10.002932427401101</v>
      </c>
      <c r="L456">
        <f>(Table2[[#This Row],[6M Return vs Nifty]]-AVERAGE(Table2[6M Return vs Nifty]))/_xlfn.STDEV.P(Table2[6M Return vs Nifty])</f>
        <v>0.2453303387499691</v>
      </c>
      <c r="M456">
        <v>3.5817635472637699</v>
      </c>
      <c r="N456">
        <f>(Table2[[#This Row],[1W Return vs Nifty]]-AVERAGE(Table2[1W Return vs Nifty]))/_xlfn.STDEV.P(Table2[1W Return vs Nifty])</f>
        <v>1.6591411830096787</v>
      </c>
      <c r="O456">
        <v>538.87</v>
      </c>
      <c r="P456">
        <v>531.53924758444896</v>
      </c>
      <c r="Q456">
        <v>497.838345270616</v>
      </c>
      <c r="R456">
        <v>59.0630793507462</v>
      </c>
      <c r="S456" s="1">
        <f>(Table2[[#This Row],[Close Price]]-Table2[[#This Row],[20D EMA]])/Table2[[#This Row],[20D EMA]]</f>
        <v>1.4901553250320063E-2</v>
      </c>
      <c r="T456" s="1">
        <f>(Table2[[#This Row],[Close Price]]-Table2[[#This Row],[50D EMA]])/Table2[[#This Row],[50D EMA]]</f>
        <v>2.8898623169139662E-2</v>
      </c>
      <c r="U456" s="1">
        <f>(Table2[[#This Row],[Close Price]]-Table2[[#This Row],[200D EMA]])/Table2[[#This Row],[200D EMA]]</f>
        <v>9.8549368877391186E-2</v>
      </c>
      <c r="V456">
        <v>1.4729407494588</v>
      </c>
      <c r="W456">
        <v>545.15</v>
      </c>
      <c r="X456">
        <v>550.5</v>
      </c>
      <c r="Y456">
        <v>542.20000000000005</v>
      </c>
      <c r="Z456">
        <v>561.9</v>
      </c>
      <c r="AA456">
        <v>520.29999999999995</v>
      </c>
      <c r="AB456">
        <v>561.9</v>
      </c>
      <c r="AC456" s="1">
        <f>(Table2[[#This Row],[Close Price]]/Table2[[#This Row],[Day Low]])-1</f>
        <v>3.2101256534897704E-3</v>
      </c>
      <c r="AD456" s="1">
        <f>(Table2[[#This Row],[Day High]]/Table2[[#This Row],[Close Price]])-1</f>
        <v>6.5825562260011239E-3</v>
      </c>
      <c r="AE456" s="1">
        <f>(Table2[[#This Row],[Close Price]]/Table2[[#This Row],[Current Week Low]])-1</f>
        <v>8.6683880486904119E-3</v>
      </c>
      <c r="AF456" s="1">
        <f>(Table2[[#This Row],[Current Week High]]/Table2[[#This Row],[Close Price]])-1</f>
        <v>2.7427317608337942E-2</v>
      </c>
      <c r="AG456" s="1">
        <f>(Table2[[#This Row],[Close Price]]/Table2[[#This Row],[Current Month Low]])-1</f>
        <v>5.1124351335767981E-2</v>
      </c>
      <c r="AH456" s="1">
        <f>(Table2[[#This Row],[Current Month High]]/Table2[[#This Row],[Close Price]])-1</f>
        <v>2.7427317608337942E-2</v>
      </c>
      <c r="AI456">
        <v>6.0340098738343304</v>
      </c>
      <c r="AJ456">
        <v>45.8205572590321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0.02</v>
      </c>
      <c r="AM456" t="s">
        <v>3156</v>
      </c>
      <c r="AN456">
        <v>3.79</v>
      </c>
      <c r="AO456" t="s">
        <v>3156</v>
      </c>
      <c r="AP456">
        <v>-9.1203926758180995E-2</v>
      </c>
      <c r="AQ456">
        <f>(Table2[[#This Row],[Sharpe Ratio]]-AVERAGE(Table2[Sharpe Ratio]))/_xlfn.STDEV.P(Table2[Sharpe Ratio])</f>
        <v>-1.7791432085577317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1.1638456498605185</v>
      </c>
      <c r="AS456">
        <f>_xlfn.RANK.AVG(Table2[[#This Row],[1Y Return vs Nifty Z-Score]],Table2[1Y Return vs Nifty Z-Score])</f>
        <v>340</v>
      </c>
      <c r="AT456">
        <f>_xlfn.RANK.AVG(Table2[[#This Row],[6M Return vs Nifty Z-Score]],Table2[6M Return vs Nifty Z-Score])</f>
        <v>238</v>
      </c>
      <c r="AU456">
        <f>_xlfn.RANK.AVG(Table2[[#This Row],[Sharpe Ratio Z-Score]],Table2[Sharpe Ratio Z-Score])</f>
        <v>707</v>
      </c>
      <c r="AV456">
        <f>(Table2[[#This Row],[Rank 1Y]]+Table2[[#This Row],[Rank 6M]]+Table2[[#This Row],[Rank Sharpe]])/3</f>
        <v>428.33333333333331</v>
      </c>
    </row>
    <row r="457" spans="1:48" x14ac:dyDescent="0.3">
      <c r="A457" t="s">
        <v>476</v>
      </c>
      <c r="B457" t="s">
        <v>477</v>
      </c>
      <c r="C457" t="s">
        <v>3121</v>
      </c>
      <c r="D457" t="s">
        <v>138</v>
      </c>
      <c r="E457">
        <v>44670.115068129999</v>
      </c>
      <c r="F457">
        <v>50523.1</v>
      </c>
      <c r="G457">
        <v>9.1991103395212601</v>
      </c>
      <c r="H457">
        <f>(Table2[[#This Row],[1Y Return vs Nifty]]-AVERAGE(Table2[1Y Return vs Nifty]))/_xlfn.STDEV.P(Table2[1Y Return vs Nifty])</f>
        <v>-0.25705669037032047</v>
      </c>
      <c r="I457">
        <v>7.9899254556213597</v>
      </c>
      <c r="J457">
        <f>(Table2[[#This Row],[1M Return vs Nifty]]-AVERAGE(Table2[1M Return vs Nifty]))/_xlfn.STDEV.P(Table2[1M Return vs Nifty])</f>
        <v>1.0647083182932118</v>
      </c>
      <c r="K457">
        <v>3.8002963286464801</v>
      </c>
      <c r="L457">
        <f>(Table2[[#This Row],[6M Return vs Nifty]]-AVERAGE(Table2[6M Return vs Nifty]))/_xlfn.STDEV.P(Table2[6M Return vs Nifty])</f>
        <v>2.6269458698622718E-2</v>
      </c>
      <c r="M457">
        <v>3.2425059334752002</v>
      </c>
      <c r="N457">
        <f>(Table2[[#This Row],[1W Return vs Nifty]]-AVERAGE(Table2[1W Return vs Nifty]))/_xlfn.STDEV.P(Table2[1W Return vs Nifty])</f>
        <v>1.5911075197928288</v>
      </c>
      <c r="O457">
        <v>50156.25</v>
      </c>
      <c r="P457">
        <v>50480.024048985797</v>
      </c>
      <c r="Q457">
        <v>47940.051355252399</v>
      </c>
      <c r="R457">
        <v>53.791955511271503</v>
      </c>
      <c r="S457" s="1">
        <f>(Table2[[#This Row],[Close Price]]-Table2[[#This Row],[20D EMA]])/Table2[[#This Row],[20D EMA]]</f>
        <v>7.3141433021806567E-3</v>
      </c>
      <c r="T457" s="1">
        <f>(Table2[[#This Row],[Close Price]]-Table2[[#This Row],[50D EMA]])/Table2[[#This Row],[50D EMA]]</f>
        <v>8.5332667378289434E-4</v>
      </c>
      <c r="U457" s="1">
        <f>(Table2[[#This Row],[Close Price]]-Table2[[#This Row],[200D EMA]])/Table2[[#This Row],[200D EMA]]</f>
        <v>5.3880806793599648E-2</v>
      </c>
      <c r="V457">
        <v>0.60360825009459895</v>
      </c>
      <c r="W457">
        <v>50275.05</v>
      </c>
      <c r="X457">
        <v>51522.8</v>
      </c>
      <c r="Y457">
        <v>50100</v>
      </c>
      <c r="Z457">
        <v>51999</v>
      </c>
      <c r="AA457">
        <v>46827.95</v>
      </c>
      <c r="AB457">
        <v>51999</v>
      </c>
      <c r="AC457" s="1">
        <f>(Table2[[#This Row],[Close Price]]/Table2[[#This Row],[Day Low]])-1</f>
        <v>4.9338588425071883E-3</v>
      </c>
      <c r="AD457" s="1">
        <f>(Table2[[#This Row],[Day High]]/Table2[[#This Row],[Close Price]])-1</f>
        <v>1.9786988526040661E-2</v>
      </c>
      <c r="AE457" s="1">
        <f>(Table2[[#This Row],[Close Price]]/Table2[[#This Row],[Current Week Low]])-1</f>
        <v>8.4451097804389974E-3</v>
      </c>
      <c r="AF457" s="1">
        <f>(Table2[[#This Row],[Current Week High]]/Table2[[#This Row],[Close Price]])-1</f>
        <v>2.9212380079607136E-2</v>
      </c>
      <c r="AG457" s="1">
        <f>(Table2[[#This Row],[Close Price]]/Table2[[#This Row],[Current Month Low]])-1</f>
        <v>7.8909070330860143E-2</v>
      </c>
      <c r="AH457" s="1">
        <f>(Table2[[#This Row],[Current Month High]]/Table2[[#This Row],[Close Price]])-1</f>
        <v>2.9212380079607136E-2</v>
      </c>
      <c r="AI457">
        <v>18.745682667928101</v>
      </c>
      <c r="AJ457">
        <v>44.443745586473597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-0.03</v>
      </c>
      <c r="AM457" t="s">
        <v>3155</v>
      </c>
      <c r="AN457">
        <v>4.82</v>
      </c>
      <c r="AO457" t="s">
        <v>3156</v>
      </c>
      <c r="AP457">
        <v>-8.3627322011870005E-3</v>
      </c>
      <c r="AQ457">
        <f>(Table2[[#This Row],[Sharpe Ratio]]-AVERAGE(Table2[Sharpe Ratio]))/_xlfn.STDEV.P(Table2[Sharpe Ratio])</f>
        <v>-0.80255774992730688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389</v>
      </c>
      <c r="AT457">
        <f>_xlfn.RANK.AVG(Table2[[#This Row],[6M Return vs Nifty Z-Score]],Table2[6M Return vs Nifty Z-Score])</f>
        <v>321</v>
      </c>
      <c r="AU457">
        <f>_xlfn.RANK.AVG(Table2[[#This Row],[Sharpe Ratio Z-Score]],Table2[Sharpe Ratio Z-Score])</f>
        <v>575</v>
      </c>
      <c r="AV457">
        <f>(Table2[[#This Row],[Rank 1Y]]+Table2[[#This Row],[Rank 6M]]+Table2[[#This Row],[Rank Sharpe]])/3</f>
        <v>428.33333333333331</v>
      </c>
    </row>
    <row r="458" spans="1:48" x14ac:dyDescent="0.3">
      <c r="A458" t="s">
        <v>472</v>
      </c>
      <c r="B458" t="s">
        <v>473</v>
      </c>
      <c r="C458" t="s">
        <v>3116</v>
      </c>
      <c r="D458" t="s">
        <v>192</v>
      </c>
      <c r="E458">
        <v>45315.264190050002</v>
      </c>
      <c r="F458">
        <v>729.45</v>
      </c>
      <c r="G458">
        <v>15.7208923687429</v>
      </c>
      <c r="H458">
        <f>(Table2[[#This Row],[1Y Return vs Nifty]]-AVERAGE(Table2[1Y Return vs Nifty]))/_xlfn.STDEV.P(Table2[1Y Return vs Nifty])</f>
        <v>-0.14557043893412625</v>
      </c>
      <c r="I458">
        <v>-8.1794593761082997</v>
      </c>
      <c r="J458">
        <f>(Table2[[#This Row],[1M Return vs Nifty]]-AVERAGE(Table2[1M Return vs Nifty]))/_xlfn.STDEV.P(Table2[1M Return vs Nifty])</f>
        <v>-0.79545184282674464</v>
      </c>
      <c r="K458">
        <v>0.48139739976871299</v>
      </c>
      <c r="L458">
        <f>(Table2[[#This Row],[6M Return vs Nifty]]-AVERAGE(Table2[6M Return vs Nifty]))/_xlfn.STDEV.P(Table2[6M Return vs Nifty])</f>
        <v>-9.094536876923591E-2</v>
      </c>
      <c r="M458">
        <v>-1.69775023396743</v>
      </c>
      <c r="N458">
        <f>(Table2[[#This Row],[1W Return vs Nifty]]-AVERAGE(Table2[1W Return vs Nifty]))/_xlfn.STDEV.P(Table2[1W Return vs Nifty])</f>
        <v>0.60040396402761687</v>
      </c>
      <c r="O458">
        <v>676.74</v>
      </c>
      <c r="P458">
        <v>688.15371405594794</v>
      </c>
      <c r="Q458">
        <v>657.71380418349804</v>
      </c>
      <c r="R458">
        <v>75.454416460216507</v>
      </c>
      <c r="S458" s="1">
        <f>(Table2[[#This Row],[Close Price]]-Table2[[#This Row],[20D EMA]])/Table2[[#This Row],[20D EMA]]</f>
        <v>7.7888110648107148E-2</v>
      </c>
      <c r="T458" s="1">
        <f>(Table2[[#This Row],[Close Price]]-Table2[[#This Row],[50D EMA]])/Table2[[#This Row],[50D EMA]]</f>
        <v>6.0010263841567602E-2</v>
      </c>
      <c r="U458" s="1">
        <f>(Table2[[#This Row],[Close Price]]-Table2[[#This Row],[200D EMA]])/Table2[[#This Row],[200D EMA]]</f>
        <v>0.10906901354390314</v>
      </c>
      <c r="V458">
        <v>1.8769769459685099</v>
      </c>
      <c r="W458">
        <v>663.75</v>
      </c>
      <c r="X458">
        <v>744.9</v>
      </c>
      <c r="Y458">
        <v>626.85</v>
      </c>
      <c r="Z458">
        <v>744.9</v>
      </c>
      <c r="AA458">
        <v>626.85</v>
      </c>
      <c r="AB458">
        <v>745.7</v>
      </c>
      <c r="AC458" s="1">
        <f>(Table2[[#This Row],[Close Price]]/Table2[[#This Row],[Day Low]])-1</f>
        <v>9.8983050847457621E-2</v>
      </c>
      <c r="AD458" s="1">
        <f>(Table2[[#This Row],[Day High]]/Table2[[#This Row],[Close Price]])-1</f>
        <v>2.1180341353074228E-2</v>
      </c>
      <c r="AE458" s="1">
        <f>(Table2[[#This Row],[Close Price]]/Table2[[#This Row],[Current Week Low]])-1</f>
        <v>0.16367552045944</v>
      </c>
      <c r="AF458" s="1">
        <f>(Table2[[#This Row],[Current Week High]]/Table2[[#This Row],[Close Price]])-1</f>
        <v>2.1180341353074228E-2</v>
      </c>
      <c r="AG458" s="1">
        <f>(Table2[[#This Row],[Close Price]]/Table2[[#This Row],[Current Month Low]])-1</f>
        <v>0.16367552045944</v>
      </c>
      <c r="AH458" s="1">
        <f>(Table2[[#This Row],[Current Month High]]/Table2[[#This Row],[Close Price]])-1</f>
        <v>2.2277058057440513E-2</v>
      </c>
      <c r="AI458">
        <v>5.3739118513948796</v>
      </c>
      <c r="AJ458">
        <v>49.446834665027602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0.13</v>
      </c>
      <c r="AM458" t="s">
        <v>3156</v>
      </c>
      <c r="AN458">
        <v>8.32</v>
      </c>
      <c r="AO458" t="s">
        <v>3156</v>
      </c>
      <c r="AP458">
        <v>-9.1005718768720004E-3</v>
      </c>
      <c r="AQ458">
        <f>(Table2[[#This Row],[Sharpe Ratio]]-AVERAGE(Table2[Sharpe Ratio]))/_xlfn.STDEV.P(Table2[Sharpe Ratio])</f>
        <v>-0.81125588015017347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351</v>
      </c>
      <c r="AT458">
        <f>_xlfn.RANK.AVG(Table2[[#This Row],[6M Return vs Nifty Z-Score]],Table2[6M Return vs Nifty Z-Score])</f>
        <v>361</v>
      </c>
      <c r="AU458">
        <f>_xlfn.RANK.AVG(Table2[[#This Row],[Sharpe Ratio Z-Score]],Table2[Sharpe Ratio Z-Score])</f>
        <v>577</v>
      </c>
      <c r="AV458">
        <f>(Table2[[#This Row],[Rank 1Y]]+Table2[[#This Row],[Rank 6M]]+Table2[[#This Row],[Rank Sharpe]])/3</f>
        <v>429.66666666666669</v>
      </c>
    </row>
    <row r="459" spans="1:48" x14ac:dyDescent="0.3">
      <c r="A459" t="s">
        <v>70</v>
      </c>
      <c r="B459" t="s">
        <v>71</v>
      </c>
      <c r="C459" t="s">
        <v>3117</v>
      </c>
      <c r="D459" t="s">
        <v>72</v>
      </c>
      <c r="E459">
        <v>326656.22992158</v>
      </c>
      <c r="F459">
        <v>2830.2</v>
      </c>
      <c r="G459">
        <v>-1.14487461396021</v>
      </c>
      <c r="H459">
        <f>(Table2[[#This Row],[1Y Return vs Nifty]]-AVERAGE(Table2[1Y Return vs Nifty]))/_xlfn.STDEV.P(Table2[1Y Return vs Nifty])</f>
        <v>-0.43388138371470664</v>
      </c>
      <c r="I459">
        <v>-1.24276543175478</v>
      </c>
      <c r="J459">
        <f>(Table2[[#This Row],[1M Return vs Nifty]]-AVERAGE(Table2[1M Return vs Nifty]))/_xlfn.STDEV.P(Table2[1M Return vs Nifty])</f>
        <v>2.5600703938389595E-3</v>
      </c>
      <c r="K459">
        <v>-15.924129671124399</v>
      </c>
      <c r="L459">
        <f>(Table2[[#This Row],[6M Return vs Nifty]]-AVERAGE(Table2[6M Return vs Nifty]))/_xlfn.STDEV.P(Table2[6M Return vs Nifty])</f>
        <v>-0.6703456657780521</v>
      </c>
      <c r="M459">
        <v>-6.8082643406614904</v>
      </c>
      <c r="N459">
        <f>(Table2[[#This Row],[1W Return vs Nifty]]-AVERAGE(Table2[1W Return vs Nifty]))/_xlfn.STDEV.P(Table2[1W Return vs Nifty])</f>
        <v>-0.4244425875857164</v>
      </c>
      <c r="O459">
        <v>3005.44</v>
      </c>
      <c r="P459">
        <v>3044.1598101505801</v>
      </c>
      <c r="Q459">
        <v>3011.3668530150198</v>
      </c>
      <c r="R459">
        <v>20.033442350104099</v>
      </c>
      <c r="S459" s="1">
        <f>(Table2[[#This Row],[Close Price]]-Table2[[#This Row],[20D EMA]])/Table2[[#This Row],[20D EMA]]</f>
        <v>-5.8307602214650846E-2</v>
      </c>
      <c r="T459" s="1">
        <f>(Table2[[#This Row],[Close Price]]-Table2[[#This Row],[50D EMA]])/Table2[[#This Row],[50D EMA]]</f>
        <v>-7.0285340946011882E-2</v>
      </c>
      <c r="U459" s="1">
        <f>(Table2[[#This Row],[Close Price]]-Table2[[#This Row],[200D EMA]])/Table2[[#This Row],[200D EMA]]</f>
        <v>-6.0161003908784282E-2</v>
      </c>
      <c r="V459">
        <v>0.748041883570147</v>
      </c>
      <c r="W459">
        <v>2807.9</v>
      </c>
      <c r="X459">
        <v>2875.15</v>
      </c>
      <c r="Y459">
        <v>2807.9</v>
      </c>
      <c r="Z459">
        <v>3014.95</v>
      </c>
      <c r="AA459">
        <v>2807.9</v>
      </c>
      <c r="AB459">
        <v>3211</v>
      </c>
      <c r="AC459" s="1">
        <f>(Table2[[#This Row],[Close Price]]/Table2[[#This Row],[Day Low]])-1</f>
        <v>7.9418782720181991E-3</v>
      </c>
      <c r="AD459" s="1">
        <f>(Table2[[#This Row],[Day High]]/Table2[[#This Row],[Close Price]])-1</f>
        <v>1.5882269804254223E-2</v>
      </c>
      <c r="AE459" s="1">
        <f>(Table2[[#This Row],[Close Price]]/Table2[[#This Row],[Current Week Low]])-1</f>
        <v>7.9418782720181991E-3</v>
      </c>
      <c r="AF459" s="1">
        <f>(Table2[[#This Row],[Current Week High]]/Table2[[#This Row],[Close Price]])-1</f>
        <v>6.5278072221044425E-2</v>
      </c>
      <c r="AG459" s="1">
        <f>(Table2[[#This Row],[Close Price]]/Table2[[#This Row],[Current Month Low]])-1</f>
        <v>7.9418782720181991E-3</v>
      </c>
      <c r="AH459" s="1">
        <f>(Table2[[#This Row],[Current Month High]]/Table2[[#This Row],[Close Price]])-1</f>
        <v>0.13454879513815277</v>
      </c>
      <c r="AI459">
        <v>32.283937530916504</v>
      </c>
      <c r="AJ459">
        <v>32.128851540616203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-0.12</v>
      </c>
      <c r="AM459" t="s">
        <v>3155</v>
      </c>
      <c r="AN459">
        <v>-10.46</v>
      </c>
      <c r="AO459" t="s">
        <v>3155</v>
      </c>
      <c r="AP459">
        <v>7.3710092582971995E-2</v>
      </c>
      <c r="AQ459">
        <f>(Table2[[#This Row],[Sharpe Ratio]]-AVERAGE(Table2[Sharpe Ratio]))/_xlfn.STDEV.P(Table2[Sharpe Ratio])</f>
        <v>0.16496966999406013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450</v>
      </c>
      <c r="AT459">
        <f>_xlfn.RANK.AVG(Table2[[#This Row],[6M Return vs Nifty Z-Score]],Table2[6M Return vs Nifty Z-Score])</f>
        <v>548</v>
      </c>
      <c r="AU459">
        <f>_xlfn.RANK.AVG(Table2[[#This Row],[Sharpe Ratio Z-Score]],Table2[Sharpe Ratio Z-Score])</f>
        <v>296</v>
      </c>
      <c r="AV459">
        <f>(Table2[[#This Row],[Rank 1Y]]+Table2[[#This Row],[Rank 6M]]+Table2[[#This Row],[Rank Sharpe]])/3</f>
        <v>431.33333333333331</v>
      </c>
    </row>
    <row r="460" spans="1:48" x14ac:dyDescent="0.3">
      <c r="A460" t="s">
        <v>1291</v>
      </c>
      <c r="B460" t="s">
        <v>1292</v>
      </c>
      <c r="C460" t="s">
        <v>3112</v>
      </c>
      <c r="D460" t="s">
        <v>256</v>
      </c>
      <c r="E460">
        <v>8583.8423371999997</v>
      </c>
      <c r="F460">
        <v>642.85</v>
      </c>
      <c r="G460">
        <v>-24.631146029402998</v>
      </c>
      <c r="H460">
        <f>(Table2[[#This Row],[1Y Return vs Nifty]]-AVERAGE(Table2[1Y Return vs Nifty]))/_xlfn.STDEV.P(Table2[1Y Return vs Nifty])</f>
        <v>-0.83536618473821711</v>
      </c>
      <c r="I460">
        <v>-9.2778781189345807</v>
      </c>
      <c r="J460">
        <f>(Table2[[#This Row],[1M Return vs Nifty]]-AVERAGE(Table2[1M Return vs Nifty]))/_xlfn.STDEV.P(Table2[1M Return vs Nifty])</f>
        <v>-0.92181625352611873</v>
      </c>
      <c r="K460">
        <v>1.71217473423469</v>
      </c>
      <c r="L460">
        <f>(Table2[[#This Row],[6M Return vs Nifty]]-AVERAGE(Table2[6M Return vs Nifty]))/_xlfn.STDEV.P(Table2[6M Return vs Nifty])</f>
        <v>-4.7477533200178237E-2</v>
      </c>
      <c r="M460">
        <v>-5.3828145731016397</v>
      </c>
      <c r="N460">
        <f>(Table2[[#This Row],[1W Return vs Nifty]]-AVERAGE(Table2[1W Return vs Nifty]))/_xlfn.STDEV.P(Table2[1W Return vs Nifty])</f>
        <v>-0.13858733931075162</v>
      </c>
      <c r="O460">
        <v>666.54</v>
      </c>
      <c r="P460">
        <v>678.90458667001599</v>
      </c>
      <c r="Q460">
        <v>644.62916034004695</v>
      </c>
      <c r="R460">
        <v>39.141387108855497</v>
      </c>
      <c r="S460" s="1">
        <f>(Table2[[#This Row],[Close Price]]-Table2[[#This Row],[20D EMA]])/Table2[[#This Row],[20D EMA]]</f>
        <v>-3.5541752933057197E-2</v>
      </c>
      <c r="T460" s="1">
        <f>(Table2[[#This Row],[Close Price]]-Table2[[#This Row],[50D EMA]])/Table2[[#This Row],[50D EMA]]</f>
        <v>-5.3107001157351771E-2</v>
      </c>
      <c r="U460" s="1">
        <f>(Table2[[#This Row],[Close Price]]-Table2[[#This Row],[200D EMA]])/Table2[[#This Row],[200D EMA]]</f>
        <v>-2.7599749584837387E-3</v>
      </c>
      <c r="V460">
        <v>0.286759393741297</v>
      </c>
      <c r="W460">
        <v>626.5</v>
      </c>
      <c r="X460">
        <v>647.04999999999995</v>
      </c>
      <c r="Y460">
        <v>616.65</v>
      </c>
      <c r="Z460">
        <v>652</v>
      </c>
      <c r="AA460">
        <v>616.65</v>
      </c>
      <c r="AB460">
        <v>704.25</v>
      </c>
      <c r="AC460" s="1">
        <f>(Table2[[#This Row],[Close Price]]/Table2[[#This Row],[Day Low]])-1</f>
        <v>2.6097366320830151E-2</v>
      </c>
      <c r="AD460" s="1">
        <f>(Table2[[#This Row],[Day High]]/Table2[[#This Row],[Close Price]])-1</f>
        <v>6.5334059267323497E-3</v>
      </c>
      <c r="AE460" s="1">
        <f>(Table2[[#This Row],[Close Price]]/Table2[[#This Row],[Current Week Low]])-1</f>
        <v>4.2487634800940643E-2</v>
      </c>
      <c r="AF460" s="1">
        <f>(Table2[[#This Row],[Current Week High]]/Table2[[#This Row],[Close Price]])-1</f>
        <v>1.4233491483238714E-2</v>
      </c>
      <c r="AG460" s="1">
        <f>(Table2[[#This Row],[Close Price]]/Table2[[#This Row],[Current Month Low]])-1</f>
        <v>4.2487634800940643E-2</v>
      </c>
      <c r="AH460" s="1">
        <f>(Table2[[#This Row],[Current Month High]]/Table2[[#This Row],[Close Price]])-1</f>
        <v>9.5512172357470559E-2</v>
      </c>
      <c r="AI460">
        <v>33.001477794197697</v>
      </c>
      <c r="AJ460">
        <v>16.5427846265409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7.0000000000000007E-2</v>
      </c>
      <c r="AM460" t="s">
        <v>3156</v>
      </c>
      <c r="AN460">
        <v>-2.73</v>
      </c>
      <c r="AO460" t="s">
        <v>3155</v>
      </c>
      <c r="AP460">
        <v>5.5568490427117E-2</v>
      </c>
      <c r="AQ460">
        <f>(Table2[[#This Row],[Sharpe Ratio]]-AVERAGE(Table2[Sharpe Ratio]))/_xlfn.STDEV.P(Table2[Sharpe Ratio])</f>
        <v>-4.8895242944602735E-2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599</v>
      </c>
      <c r="AT460">
        <f>_xlfn.RANK.AVG(Table2[[#This Row],[6M Return vs Nifty Z-Score]],Table2[6M Return vs Nifty Z-Score])</f>
        <v>347</v>
      </c>
      <c r="AU460">
        <f>_xlfn.RANK.AVG(Table2[[#This Row],[Sharpe Ratio Z-Score]],Table2[Sharpe Ratio Z-Score])</f>
        <v>348</v>
      </c>
      <c r="AV460">
        <f>(Table2[[#This Row],[Rank 1Y]]+Table2[[#This Row],[Rank 6M]]+Table2[[#This Row],[Rank Sharpe]])/3</f>
        <v>431.33333333333331</v>
      </c>
    </row>
    <row r="461" spans="1:48" x14ac:dyDescent="0.3">
      <c r="A461" t="s">
        <v>239</v>
      </c>
      <c r="B461" t="s">
        <v>240</v>
      </c>
      <c r="C461" t="s">
        <v>3123</v>
      </c>
      <c r="D461" t="s">
        <v>135</v>
      </c>
      <c r="E461">
        <v>105998.084446765</v>
      </c>
      <c r="F461">
        <v>1065.05</v>
      </c>
      <c r="G461">
        <v>13.846111782747901</v>
      </c>
      <c r="H461">
        <f>(Table2[[#This Row],[1Y Return vs Nifty]]-AVERAGE(Table2[1Y Return vs Nifty]))/_xlfn.STDEV.P(Table2[1Y Return vs Nifty])</f>
        <v>-0.17761877462848541</v>
      </c>
      <c r="I461">
        <v>-17.674179510949202</v>
      </c>
      <c r="J461">
        <f>(Table2[[#This Row],[1M Return vs Nifty]]-AVERAGE(Table2[1M Return vs Nifty]))/_xlfn.STDEV.P(Table2[1M Return vs Nifty])</f>
        <v>-1.8877444884415904</v>
      </c>
      <c r="K461">
        <v>-23.740885877591499</v>
      </c>
      <c r="L461">
        <f>(Table2[[#This Row],[6M Return vs Nifty]]-AVERAGE(Table2[6M Return vs Nifty]))/_xlfn.STDEV.P(Table2[6M Return vs Nifty])</f>
        <v>-0.94641304527163805</v>
      </c>
      <c r="M461">
        <v>-9.12809564607754</v>
      </c>
      <c r="N461">
        <f>(Table2[[#This Row],[1W Return vs Nifty]]-AVERAGE(Table2[1W Return vs Nifty]))/_xlfn.STDEV.P(Table2[1W Return vs Nifty])</f>
        <v>-0.88965431854760546</v>
      </c>
      <c r="O461">
        <v>1177.01</v>
      </c>
      <c r="P461">
        <v>1230.4842572575301</v>
      </c>
      <c r="Q461">
        <v>1193.63368989538</v>
      </c>
      <c r="R461">
        <v>21.706802985323201</v>
      </c>
      <c r="S461" s="1">
        <f>(Table2[[#This Row],[Close Price]]-Table2[[#This Row],[20D EMA]])/Table2[[#This Row],[20D EMA]]</f>
        <v>-9.5122386385842125E-2</v>
      </c>
      <c r="T461" s="1">
        <f>(Table2[[#This Row],[Close Price]]-Table2[[#This Row],[50D EMA]])/Table2[[#This Row],[50D EMA]]</f>
        <v>-0.13444646388751491</v>
      </c>
      <c r="U461" s="1">
        <f>(Table2[[#This Row],[Close Price]]-Table2[[#This Row],[200D EMA]])/Table2[[#This Row],[200D EMA]]</f>
        <v>-0.10772458165674782</v>
      </c>
      <c r="V461">
        <v>0.67392290694038104</v>
      </c>
      <c r="W461">
        <v>1050</v>
      </c>
      <c r="X461">
        <v>1083.9000000000001</v>
      </c>
      <c r="Y461">
        <v>1043.5</v>
      </c>
      <c r="Z461">
        <v>1181.95</v>
      </c>
      <c r="AA461">
        <v>1043.5</v>
      </c>
      <c r="AB461">
        <v>1252</v>
      </c>
      <c r="AC461" s="1">
        <f>(Table2[[#This Row],[Close Price]]/Table2[[#This Row],[Day Low]])-1</f>
        <v>1.4333333333333309E-2</v>
      </c>
      <c r="AD461" s="1">
        <f>(Table2[[#This Row],[Day High]]/Table2[[#This Row],[Close Price]])-1</f>
        <v>1.7698699591568667E-2</v>
      </c>
      <c r="AE461" s="1">
        <f>(Table2[[#This Row],[Close Price]]/Table2[[#This Row],[Current Week Low]])-1</f>
        <v>2.0651653090560496E-2</v>
      </c>
      <c r="AF461" s="1">
        <f>(Table2[[#This Row],[Current Week High]]/Table2[[#This Row],[Close Price]])-1</f>
        <v>0.10976010515938217</v>
      </c>
      <c r="AG461" s="1">
        <f>(Table2[[#This Row],[Close Price]]/Table2[[#This Row],[Current Month Low]])-1</f>
        <v>2.0651653090560496E-2</v>
      </c>
      <c r="AH461" s="1">
        <f>(Table2[[#This Row],[Current Month High]]/Table2[[#This Row],[Close Price]])-1</f>
        <v>0.17553166518003849</v>
      </c>
      <c r="AI461">
        <v>54.917609501901303</v>
      </c>
      <c r="AJ461">
        <v>51.781388057574397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-0.09</v>
      </c>
      <c r="AM461" t="s">
        <v>3155</v>
      </c>
      <c r="AN461">
        <v>-8.73</v>
      </c>
      <c r="AO461" t="s">
        <v>3155</v>
      </c>
      <c r="AP461">
        <v>7.2929007245775002E-2</v>
      </c>
      <c r="AQ461">
        <f>(Table2[[#This Row],[Sharpe Ratio]]-AVERAGE(Table2[Sharpe Ratio]))/_xlfn.STDEV.P(Table2[Sharpe Ratio])</f>
        <v>0.15576173200698501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367</v>
      </c>
      <c r="AT461">
        <f>_xlfn.RANK.AVG(Table2[[#This Row],[6M Return vs Nifty Z-Score]],Table2[6M Return vs Nifty Z-Score])</f>
        <v>631</v>
      </c>
      <c r="AU461">
        <f>_xlfn.RANK.AVG(Table2[[#This Row],[Sharpe Ratio Z-Score]],Table2[Sharpe Ratio Z-Score])</f>
        <v>300</v>
      </c>
      <c r="AV461">
        <f>(Table2[[#This Row],[Rank 1Y]]+Table2[[#This Row],[Rank 6M]]+Table2[[#This Row],[Rank Sharpe]])/3</f>
        <v>432.66666666666669</v>
      </c>
    </row>
    <row r="462" spans="1:48" x14ac:dyDescent="0.3">
      <c r="A462" t="s">
        <v>807</v>
      </c>
      <c r="B462" t="s">
        <v>808</v>
      </c>
      <c r="C462" t="s">
        <v>3116</v>
      </c>
      <c r="D462" t="s">
        <v>192</v>
      </c>
      <c r="E462">
        <v>19066.75306802</v>
      </c>
      <c r="F462">
        <v>502.6</v>
      </c>
      <c r="G462">
        <v>-17.102115487270499</v>
      </c>
      <c r="H462">
        <f>(Table2[[#This Row],[1Y Return vs Nifty]]-AVERAGE(Table2[1Y Return vs Nifty]))/_xlfn.STDEV.P(Table2[1Y Return vs Nifty])</f>
        <v>-0.70666157787923134</v>
      </c>
      <c r="I462">
        <v>-7.6293265360208702</v>
      </c>
      <c r="J462">
        <f>(Table2[[#This Row],[1M Return vs Nifty]]-AVERAGE(Table2[1M Return vs Nifty]))/_xlfn.STDEV.P(Table2[1M Return vs Nifty])</f>
        <v>-0.73216339969152466</v>
      </c>
      <c r="K462">
        <v>-5.7215327872151498</v>
      </c>
      <c r="L462">
        <f>(Table2[[#This Row],[6M Return vs Nifty]]-AVERAGE(Table2[6M Return vs Nifty]))/_xlfn.STDEV.P(Table2[6M Return vs Nifty])</f>
        <v>-0.31001663524746353</v>
      </c>
      <c r="M462">
        <v>-4.5825687646243001</v>
      </c>
      <c r="N462">
        <f>(Table2[[#This Row],[1W Return vs Nifty]]-AVERAGE(Table2[1W Return vs Nifty]))/_xlfn.STDEV.P(Table2[1W Return vs Nifty])</f>
        <v>2.189145795678173E-2</v>
      </c>
      <c r="O462">
        <v>536</v>
      </c>
      <c r="P462">
        <v>550.194302774368</v>
      </c>
      <c r="Q462">
        <v>529.83114634686001</v>
      </c>
      <c r="R462">
        <v>25.291339117734601</v>
      </c>
      <c r="S462" s="1">
        <f>(Table2[[#This Row],[Close Price]]-Table2[[#This Row],[20D EMA]])/Table2[[#This Row],[20D EMA]]</f>
        <v>-6.2313432835820852E-2</v>
      </c>
      <c r="T462" s="1">
        <f>(Table2[[#This Row],[Close Price]]-Table2[[#This Row],[50D EMA]])/Table2[[#This Row],[50D EMA]]</f>
        <v>-8.6504535823749104E-2</v>
      </c>
      <c r="U462" s="1">
        <f>(Table2[[#This Row],[Close Price]]-Table2[[#This Row],[200D EMA]])/Table2[[#This Row],[200D EMA]]</f>
        <v>-5.1395895720016439E-2</v>
      </c>
      <c r="V462">
        <v>0.63763670163237196</v>
      </c>
      <c r="W462">
        <v>501.1</v>
      </c>
      <c r="X462">
        <v>517.75</v>
      </c>
      <c r="Y462">
        <v>501</v>
      </c>
      <c r="Z462">
        <v>536.6</v>
      </c>
      <c r="AA462">
        <v>501</v>
      </c>
      <c r="AB462">
        <v>578</v>
      </c>
      <c r="AC462" s="1">
        <f>(Table2[[#This Row],[Close Price]]/Table2[[#This Row],[Day Low]])-1</f>
        <v>2.9934144881260671E-3</v>
      </c>
      <c r="AD462" s="1">
        <f>(Table2[[#This Row],[Day High]]/Table2[[#This Row],[Close Price]])-1</f>
        <v>3.0143255073617148E-2</v>
      </c>
      <c r="AE462" s="1">
        <f>(Table2[[#This Row],[Close Price]]/Table2[[#This Row],[Current Week Low]])-1</f>
        <v>3.1936127744511822E-3</v>
      </c>
      <c r="AF462" s="1">
        <f>(Table2[[#This Row],[Current Week High]]/Table2[[#This Row],[Close Price]])-1</f>
        <v>6.7648229208117749E-2</v>
      </c>
      <c r="AG462" s="1">
        <f>(Table2[[#This Row],[Close Price]]/Table2[[#This Row],[Current Month Low]])-1</f>
        <v>3.1936127744511822E-3</v>
      </c>
      <c r="AH462" s="1">
        <f>(Table2[[#This Row],[Current Month High]]/Table2[[#This Row],[Close Price]])-1</f>
        <v>0.15001989653800241</v>
      </c>
      <c r="AI462">
        <v>23.8360525268603</v>
      </c>
      <c r="AJ462">
        <v>23.549655850540798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-7.0000000000000007E-2</v>
      </c>
      <c r="AM462" t="s">
        <v>3155</v>
      </c>
      <c r="AN462">
        <v>-6.72</v>
      </c>
      <c r="AO462" t="s">
        <v>3155</v>
      </c>
      <c r="AP462">
        <v>6.7209107191710998E-2</v>
      </c>
      <c r="AQ462">
        <f>(Table2[[#This Row],[Sharpe Ratio]]-AVERAGE(Table2[Sharpe Ratio]))/_xlfn.STDEV.P(Table2[Sharpe Ratio])</f>
        <v>8.8331859134072863E-2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557</v>
      </c>
      <c r="AT462">
        <f>_xlfn.RANK.AVG(Table2[[#This Row],[6M Return vs Nifty Z-Score]],Table2[6M Return vs Nifty Z-Score])</f>
        <v>424</v>
      </c>
      <c r="AU462">
        <f>_xlfn.RANK.AVG(Table2[[#This Row],[Sharpe Ratio Z-Score]],Table2[Sharpe Ratio Z-Score])</f>
        <v>321</v>
      </c>
      <c r="AV462">
        <f>(Table2[[#This Row],[Rank 1Y]]+Table2[[#This Row],[Rank 6M]]+Table2[[#This Row],[Rank Sharpe]])/3</f>
        <v>434</v>
      </c>
    </row>
    <row r="463" spans="1:48" x14ac:dyDescent="0.3">
      <c r="A463" t="s">
        <v>532</v>
      </c>
      <c r="B463" t="s">
        <v>533</v>
      </c>
      <c r="C463" t="s">
        <v>3126</v>
      </c>
      <c r="D463" t="s">
        <v>534</v>
      </c>
      <c r="E463">
        <v>38293.408776349999</v>
      </c>
      <c r="F463">
        <v>33993.050000000003</v>
      </c>
      <c r="G463">
        <v>-10.552289784874899</v>
      </c>
      <c r="H463">
        <f>(Table2[[#This Row],[1Y Return vs Nifty]]-AVERAGE(Table2[1Y Return vs Nifty]))/_xlfn.STDEV.P(Table2[1Y Return vs Nifty])</f>
        <v>-0.59469593538325338</v>
      </c>
      <c r="I463">
        <v>0.95330359724373104</v>
      </c>
      <c r="J463">
        <f>(Table2[[#This Row],[1M Return vs Nifty]]-AVERAGE(Table2[1M Return vs Nifty]))/_xlfn.STDEV.P(Table2[1M Return vs Nifty])</f>
        <v>0.25520048691705899</v>
      </c>
      <c r="K463">
        <v>3.335556931692</v>
      </c>
      <c r="L463">
        <f>(Table2[[#This Row],[6M Return vs Nifty]]-AVERAGE(Table2[6M Return vs Nifty]))/_xlfn.STDEV.P(Table2[6M Return vs Nifty])</f>
        <v>9.8560790209367526E-3</v>
      </c>
      <c r="M463">
        <v>0.72390382923364405</v>
      </c>
      <c r="N463">
        <f>(Table2[[#This Row],[1W Return vs Nifty]]-AVERAGE(Table2[1W Return vs Nifty]))/_xlfn.STDEV.P(Table2[1W Return vs Nifty])</f>
        <v>1.0860349130981215</v>
      </c>
      <c r="O463">
        <v>34252.97</v>
      </c>
      <c r="P463">
        <v>34908.252563107002</v>
      </c>
      <c r="Q463">
        <v>33841.049035862998</v>
      </c>
      <c r="R463">
        <v>46.369015125348703</v>
      </c>
      <c r="S463" s="1">
        <f>(Table2[[#This Row],[Close Price]]-Table2[[#This Row],[20D EMA]])/Table2[[#This Row],[20D EMA]]</f>
        <v>-7.5882470921499138E-3</v>
      </c>
      <c r="T463" s="1">
        <f>(Table2[[#This Row],[Close Price]]-Table2[[#This Row],[50D EMA]])/Table2[[#This Row],[50D EMA]]</f>
        <v>-2.6217369702264515E-2</v>
      </c>
      <c r="U463" s="1">
        <f>(Table2[[#This Row],[Close Price]]-Table2[[#This Row],[200D EMA]])/Table2[[#This Row],[200D EMA]]</f>
        <v>4.4916150198512595E-3</v>
      </c>
      <c r="V463">
        <v>0.81585956864806897</v>
      </c>
      <c r="W463">
        <v>33880.199999999997</v>
      </c>
      <c r="X463">
        <v>34199.9</v>
      </c>
      <c r="Y463">
        <v>33131.599999999999</v>
      </c>
      <c r="Z463">
        <v>34369.949999999997</v>
      </c>
      <c r="AA463">
        <v>33131.599999999999</v>
      </c>
      <c r="AB463">
        <v>35254</v>
      </c>
      <c r="AC463" s="1">
        <f>(Table2[[#This Row],[Close Price]]/Table2[[#This Row],[Day Low]])-1</f>
        <v>3.3308540091263605E-3</v>
      </c>
      <c r="AD463" s="1">
        <f>(Table2[[#This Row],[Day High]]/Table2[[#This Row],[Close Price]])-1</f>
        <v>6.0850673887751228E-3</v>
      </c>
      <c r="AE463" s="1">
        <f>(Table2[[#This Row],[Close Price]]/Table2[[#This Row],[Current Week Low]])-1</f>
        <v>2.6000857187700177E-2</v>
      </c>
      <c r="AF463" s="1">
        <f>(Table2[[#This Row],[Current Week High]]/Table2[[#This Row],[Close Price]])-1</f>
        <v>1.1087560545464337E-2</v>
      </c>
      <c r="AG463" s="1">
        <f>(Table2[[#This Row],[Close Price]]/Table2[[#This Row],[Current Month Low]])-1</f>
        <v>2.6000857187700177E-2</v>
      </c>
      <c r="AH463" s="1">
        <f>(Table2[[#This Row],[Current Month High]]/Table2[[#This Row],[Close Price]])-1</f>
        <v>3.7094347226859448E-2</v>
      </c>
      <c r="AI463">
        <v>20.190744872848999</v>
      </c>
      <c r="AJ463">
        <v>19.278254111116301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</v>
      </c>
      <c r="AM463">
        <v>0</v>
      </c>
      <c r="AN463">
        <v>0.22</v>
      </c>
      <c r="AO463" t="s">
        <v>3156</v>
      </c>
      <c r="AP463">
        <v>2.2072969453151001E-2</v>
      </c>
      <c r="AQ463">
        <f>(Table2[[#This Row],[Sharpe Ratio]]-AVERAGE(Table2[Sharpe Ratio]))/_xlfn.STDEV.P(Table2[Sharpe Ratio])</f>
        <v>-0.44376205875229313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523</v>
      </c>
      <c r="AT463">
        <f>_xlfn.RANK.AVG(Table2[[#This Row],[6M Return vs Nifty Z-Score]],Table2[6M Return vs Nifty Z-Score])</f>
        <v>328</v>
      </c>
      <c r="AU463">
        <f>_xlfn.RANK.AVG(Table2[[#This Row],[Sharpe Ratio Z-Score]],Table2[Sharpe Ratio Z-Score])</f>
        <v>453</v>
      </c>
      <c r="AV463">
        <f>(Table2[[#This Row],[Rank 1Y]]+Table2[[#This Row],[Rank 6M]]+Table2[[#This Row],[Rank Sharpe]])/3</f>
        <v>434.66666666666669</v>
      </c>
    </row>
    <row r="464" spans="1:48" x14ac:dyDescent="0.3">
      <c r="A464" t="s">
        <v>1843</v>
      </c>
      <c r="B464" t="s">
        <v>1844</v>
      </c>
      <c r="C464" t="s">
        <v>3121</v>
      </c>
      <c r="D464" t="s">
        <v>138</v>
      </c>
      <c r="E464">
        <v>3962.5842349999998</v>
      </c>
      <c r="F464">
        <v>599.75</v>
      </c>
      <c r="G464">
        <v>-1.5544436026446</v>
      </c>
      <c r="H464">
        <f>(Table2[[#This Row],[1Y Return vs Nifty]]-AVERAGE(Table2[1Y Return vs Nifty]))/_xlfn.STDEV.P(Table2[1Y Return vs Nifty])</f>
        <v>-0.44088273871987926</v>
      </c>
      <c r="I464">
        <v>6.7696841362847202</v>
      </c>
      <c r="J464">
        <f>(Table2[[#This Row],[1M Return vs Nifty]]-AVERAGE(Table2[1M Return vs Nifty]))/_xlfn.STDEV.P(Table2[1M Return vs Nifty])</f>
        <v>0.92432918125094865</v>
      </c>
      <c r="K464">
        <v>3.9905204998474599</v>
      </c>
      <c r="L464">
        <f>(Table2[[#This Row],[6M Return vs Nifty]]-AVERAGE(Table2[6M Return vs Nifty]))/_xlfn.STDEV.P(Table2[6M Return vs Nifty])</f>
        <v>3.2987678772615346E-2</v>
      </c>
      <c r="M464">
        <v>-4.87194787422687</v>
      </c>
      <c r="N464">
        <f>(Table2[[#This Row],[1W Return vs Nifty]]-AVERAGE(Table2[1W Return vs Nifty]))/_xlfn.STDEV.P(Table2[1W Return vs Nifty])</f>
        <v>-3.6139725676322107E-2</v>
      </c>
      <c r="O464">
        <v>581.34</v>
      </c>
      <c r="P464">
        <v>562.65425911168302</v>
      </c>
      <c r="Q464">
        <v>530.41427830341104</v>
      </c>
      <c r="R464">
        <v>56.111558526109299</v>
      </c>
      <c r="S464" s="1">
        <f>(Table2[[#This Row],[Close Price]]-Table2[[#This Row],[20D EMA]])/Table2[[#This Row],[20D EMA]]</f>
        <v>3.1668214814050244E-2</v>
      </c>
      <c r="T464" s="1">
        <f>(Table2[[#This Row],[Close Price]]-Table2[[#This Row],[50D EMA]])/Table2[[#This Row],[50D EMA]]</f>
        <v>6.5929903288892963E-2</v>
      </c>
      <c r="U464" s="1">
        <f>(Table2[[#This Row],[Close Price]]-Table2[[#This Row],[200D EMA]])/Table2[[#This Row],[200D EMA]]</f>
        <v>0.13071993823086167</v>
      </c>
      <c r="V464">
        <v>1.2138459338545999</v>
      </c>
      <c r="W464">
        <v>563</v>
      </c>
      <c r="X464">
        <v>607.9</v>
      </c>
      <c r="Y464">
        <v>530.54999999999995</v>
      </c>
      <c r="Z464">
        <v>607.9</v>
      </c>
      <c r="AA464">
        <v>527.45000000000005</v>
      </c>
      <c r="AB464">
        <v>659</v>
      </c>
      <c r="AC464" s="1">
        <f>(Table2[[#This Row],[Close Price]]/Table2[[#This Row],[Day Low]])-1</f>
        <v>6.5275310834813416E-2</v>
      </c>
      <c r="AD464" s="1">
        <f>(Table2[[#This Row],[Day High]]/Table2[[#This Row],[Close Price]])-1</f>
        <v>1.3588995414756111E-2</v>
      </c>
      <c r="AE464" s="1">
        <f>(Table2[[#This Row],[Close Price]]/Table2[[#This Row],[Current Week Low]])-1</f>
        <v>0.13043068513806433</v>
      </c>
      <c r="AF464" s="1">
        <f>(Table2[[#This Row],[Current Week High]]/Table2[[#This Row],[Close Price]])-1</f>
        <v>1.3588995414756111E-2</v>
      </c>
      <c r="AG464" s="1">
        <f>(Table2[[#This Row],[Close Price]]/Table2[[#This Row],[Current Month Low]])-1</f>
        <v>0.13707460422788875</v>
      </c>
      <c r="AH464" s="1">
        <f>(Table2[[#This Row],[Current Month High]]/Table2[[#This Row],[Close Price]])-1</f>
        <v>9.8791162984576797E-2</v>
      </c>
      <c r="AI464">
        <v>11.213005418924499</v>
      </c>
      <c r="AJ464">
        <v>41.117647058823501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0.19</v>
      </c>
      <c r="AM464" t="s">
        <v>3156</v>
      </c>
      <c r="AN464">
        <v>9.3000000000000007</v>
      </c>
      <c r="AO464" t="s">
        <v>3156</v>
      </c>
      <c r="AQ464">
        <f>(Table2[[#This Row],[Sharpe Ratio]]-AVERAGE(Table2[Sharpe Ratio]))/_xlfn.STDEV.P(Table2[Sharpe Ratio])</f>
        <v>-0.70397246629187049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-0.22367807066450784</v>
      </c>
      <c r="AS464">
        <f>_xlfn.RANK.AVG(Table2[[#This Row],[1Y Return vs Nifty Z-Score]],Table2[1Y Return vs Nifty Z-Score])</f>
        <v>454</v>
      </c>
      <c r="AT464">
        <f>_xlfn.RANK.AVG(Table2[[#This Row],[6M Return vs Nifty Z-Score]],Table2[6M Return vs Nifty Z-Score])</f>
        <v>318</v>
      </c>
      <c r="AU464">
        <f>_xlfn.RANK.AVG(Table2[[#This Row],[Sharpe Ratio Z-Score]],Table2[Sharpe Ratio Z-Score])</f>
        <v>532.5</v>
      </c>
      <c r="AV464">
        <f>(Table2[[#This Row],[Rank 1Y]]+Table2[[#This Row],[Rank 6M]]+Table2[[#This Row],[Rank Sharpe]])/3</f>
        <v>434.83333333333331</v>
      </c>
    </row>
    <row r="465" spans="1:48" x14ac:dyDescent="0.3">
      <c r="A465" t="s">
        <v>227</v>
      </c>
      <c r="B465" t="s">
        <v>228</v>
      </c>
      <c r="C465" t="s">
        <v>3114</v>
      </c>
      <c r="D465" t="s">
        <v>51</v>
      </c>
      <c r="E465">
        <v>109662.93186664001</v>
      </c>
      <c r="F465">
        <v>6582.7</v>
      </c>
      <c r="G465">
        <v>-7.1565968413432399</v>
      </c>
      <c r="H465">
        <f>(Table2[[#This Row],[1Y Return vs Nifty]]-AVERAGE(Table2[1Y Return vs Nifty]))/_xlfn.STDEV.P(Table2[1Y Return vs Nifty])</f>
        <v>-0.53664844535576739</v>
      </c>
      <c r="I465">
        <v>4.7746454871476596</v>
      </c>
      <c r="J465">
        <f>(Table2[[#This Row],[1M Return vs Nifty]]-AVERAGE(Table2[1M Return vs Nifty]))/_xlfn.STDEV.P(Table2[1M Return vs Nifty])</f>
        <v>0.69481572395868652</v>
      </c>
      <c r="K465">
        <v>1.7045168613774699</v>
      </c>
      <c r="L465">
        <f>(Table2[[#This Row],[6M Return vs Nifty]]-AVERAGE(Table2[6M Return vs Nifty]))/_xlfn.STDEV.P(Table2[6M Return vs Nifty])</f>
        <v>-4.7747989235437299E-2</v>
      </c>
      <c r="M465">
        <v>-0.30922107270138899</v>
      </c>
      <c r="N465">
        <f>(Table2[[#This Row],[1W Return vs Nifty]]-AVERAGE(Table2[1W Return vs Nifty]))/_xlfn.STDEV.P(Table2[1W Return vs Nifty])</f>
        <v>0.87885526912705614</v>
      </c>
      <c r="O465">
        <v>6663.52</v>
      </c>
      <c r="P465">
        <v>6674.87874623891</v>
      </c>
      <c r="Q465">
        <v>6331.1707758778903</v>
      </c>
      <c r="R465">
        <v>36.326002951605403</v>
      </c>
      <c r="S465" s="1">
        <f>(Table2[[#This Row],[Close Price]]-Table2[[#This Row],[20D EMA]])/Table2[[#This Row],[20D EMA]]</f>
        <v>-1.2128724758085909E-2</v>
      </c>
      <c r="T465" s="1">
        <f>(Table2[[#This Row],[Close Price]]-Table2[[#This Row],[50D EMA]])/Table2[[#This Row],[50D EMA]]</f>
        <v>-1.3809800858307743E-2</v>
      </c>
      <c r="U465" s="1">
        <f>(Table2[[#This Row],[Close Price]]-Table2[[#This Row],[200D EMA]])/Table2[[#This Row],[200D EMA]]</f>
        <v>3.9728706273482586E-2</v>
      </c>
      <c r="V465">
        <v>0.81105454542389099</v>
      </c>
      <c r="W465">
        <v>6569.2</v>
      </c>
      <c r="X465">
        <v>6644</v>
      </c>
      <c r="Y465">
        <v>6569.2</v>
      </c>
      <c r="Z465">
        <v>6770</v>
      </c>
      <c r="AA465">
        <v>6545.05</v>
      </c>
      <c r="AB465">
        <v>6795</v>
      </c>
      <c r="AC465" s="1">
        <f>(Table2[[#This Row],[Close Price]]/Table2[[#This Row],[Day Low]])-1</f>
        <v>2.0550447543079553E-3</v>
      </c>
      <c r="AD465" s="1">
        <f>(Table2[[#This Row],[Day High]]/Table2[[#This Row],[Close Price]])-1</f>
        <v>9.3122882707703525E-3</v>
      </c>
      <c r="AE465" s="1">
        <f>(Table2[[#This Row],[Close Price]]/Table2[[#This Row],[Current Week Low]])-1</f>
        <v>2.0550447543079553E-3</v>
      </c>
      <c r="AF465" s="1">
        <f>(Table2[[#This Row],[Current Week High]]/Table2[[#This Row],[Close Price]])-1</f>
        <v>2.8453370197639272E-2</v>
      </c>
      <c r="AG465" s="1">
        <f>(Table2[[#This Row],[Close Price]]/Table2[[#This Row],[Current Month Low]])-1</f>
        <v>5.7524388660132875E-3</v>
      </c>
      <c r="AH465" s="1">
        <f>(Table2[[#This Row],[Current Month High]]/Table2[[#This Row],[Close Price]])-1</f>
        <v>3.225120391328784E-2</v>
      </c>
      <c r="AI465">
        <v>7.9716529691463904</v>
      </c>
      <c r="AJ465">
        <v>26.455417775259001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-0.08</v>
      </c>
      <c r="AM465" t="s">
        <v>3155</v>
      </c>
      <c r="AN465">
        <v>-1.1000000000000001</v>
      </c>
      <c r="AO465" t="s">
        <v>3155</v>
      </c>
      <c r="AP465">
        <v>1.9489445425988999E-2</v>
      </c>
      <c r="AQ465">
        <f>(Table2[[#This Row],[Sharpe Ratio]]-AVERAGE(Table2[Sharpe Ratio]))/_xlfn.STDEV.P(Table2[Sharpe Ratio])</f>
        <v>-0.47421830712535229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498</v>
      </c>
      <c r="AT465">
        <f>_xlfn.RANK.AVG(Table2[[#This Row],[6M Return vs Nifty Z-Score]],Table2[6M Return vs Nifty Z-Score])</f>
        <v>348</v>
      </c>
      <c r="AU465">
        <f>_xlfn.RANK.AVG(Table2[[#This Row],[Sharpe Ratio Z-Score]],Table2[Sharpe Ratio Z-Score])</f>
        <v>462</v>
      </c>
      <c r="AV465">
        <f>(Table2[[#This Row],[Rank 1Y]]+Table2[[#This Row],[Rank 6M]]+Table2[[#This Row],[Rank Sharpe]])/3</f>
        <v>436</v>
      </c>
    </row>
    <row r="466" spans="1:48" x14ac:dyDescent="0.3">
      <c r="A466" t="s">
        <v>1926</v>
      </c>
      <c r="B466" t="s">
        <v>1927</v>
      </c>
      <c r="C466" t="s">
        <v>3117</v>
      </c>
      <c r="D466" t="s">
        <v>117</v>
      </c>
      <c r="E466">
        <v>3591.9538180879999</v>
      </c>
      <c r="F466">
        <v>199.31</v>
      </c>
      <c r="G466">
        <v>-7.5503739229094702</v>
      </c>
      <c r="H466">
        <f>(Table2[[#This Row],[1Y Return vs Nifty]]-AVERAGE(Table2[1Y Return vs Nifty]))/_xlfn.STDEV.P(Table2[1Y Return vs Nifty])</f>
        <v>-0.54337984645574289</v>
      </c>
      <c r="I466">
        <v>-0.97619132394481101</v>
      </c>
      <c r="J466">
        <f>(Table2[[#This Row],[1M Return vs Nifty]]-AVERAGE(Table2[1M Return vs Nifty]))/_xlfn.STDEV.P(Table2[1M Return vs Nifty])</f>
        <v>3.3227318436642624E-2</v>
      </c>
      <c r="K466">
        <v>-16.103979005741799</v>
      </c>
      <c r="L466">
        <f>(Table2[[#This Row],[6M Return vs Nifty]]-AVERAGE(Table2[6M Return vs Nifty]))/_xlfn.STDEV.P(Table2[6M Return vs Nifty])</f>
        <v>-0.67669747376592471</v>
      </c>
      <c r="M466">
        <v>-8.1025088660881099</v>
      </c>
      <c r="N466">
        <f>(Table2[[#This Row],[1W Return vs Nifty]]-AVERAGE(Table2[1W Return vs Nifty]))/_xlfn.STDEV.P(Table2[1W Return vs Nifty])</f>
        <v>-0.6839863460288258</v>
      </c>
      <c r="O466">
        <v>216.36</v>
      </c>
      <c r="P466">
        <v>220.97454448425901</v>
      </c>
      <c r="Q466">
        <v>215.72049085996801</v>
      </c>
      <c r="R466">
        <v>25.6409984648601</v>
      </c>
      <c r="S466" s="1">
        <f>(Table2[[#This Row],[Close Price]]-Table2[[#This Row],[20D EMA]])/Table2[[#This Row],[20D EMA]]</f>
        <v>-7.8803845442780601E-2</v>
      </c>
      <c r="T466" s="1">
        <f>(Table2[[#This Row],[Close Price]]-Table2[[#This Row],[50D EMA]])/Table2[[#This Row],[50D EMA]]</f>
        <v>-9.804090572885997E-2</v>
      </c>
      <c r="U466" s="1">
        <f>(Table2[[#This Row],[Close Price]]-Table2[[#This Row],[200D EMA]])/Table2[[#This Row],[200D EMA]]</f>
        <v>-7.607293491011316E-2</v>
      </c>
      <c r="V466">
        <v>0.52020051374898701</v>
      </c>
      <c r="W466">
        <v>197</v>
      </c>
      <c r="X466">
        <v>204</v>
      </c>
      <c r="Y466">
        <v>197</v>
      </c>
      <c r="Z466">
        <v>220.7</v>
      </c>
      <c r="AA466">
        <v>197</v>
      </c>
      <c r="AB466">
        <v>246.13</v>
      </c>
      <c r="AC466" s="1">
        <f>(Table2[[#This Row],[Close Price]]/Table2[[#This Row],[Day Low]])-1</f>
        <v>1.1725888324873202E-2</v>
      </c>
      <c r="AD466" s="1">
        <f>(Table2[[#This Row],[Day High]]/Table2[[#This Row],[Close Price]])-1</f>
        <v>2.3531182579900722E-2</v>
      </c>
      <c r="AE466" s="1">
        <f>(Table2[[#This Row],[Close Price]]/Table2[[#This Row],[Current Week Low]])-1</f>
        <v>1.1725888324873202E-2</v>
      </c>
      <c r="AF466" s="1">
        <f>(Table2[[#This Row],[Current Week High]]/Table2[[#This Row],[Close Price]])-1</f>
        <v>0.10732025487933372</v>
      </c>
      <c r="AG466" s="1">
        <f>(Table2[[#This Row],[Close Price]]/Table2[[#This Row],[Current Month Low]])-1</f>
        <v>1.1725888324873202E-2</v>
      </c>
      <c r="AH466" s="1">
        <f>(Table2[[#This Row],[Current Month High]]/Table2[[#This Row],[Close Price]])-1</f>
        <v>0.23491044102152414</v>
      </c>
      <c r="AI466">
        <v>37.950930710952697</v>
      </c>
      <c r="AJ466">
        <v>25.3127947186419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-0.19</v>
      </c>
      <c r="AM466" t="s">
        <v>3155</v>
      </c>
      <c r="AN466">
        <v>-8.25</v>
      </c>
      <c r="AO466" t="s">
        <v>3155</v>
      </c>
      <c r="AP466">
        <v>8.8050445872347005E-2</v>
      </c>
      <c r="AQ466">
        <f>(Table2[[#This Row],[Sharpe Ratio]]-AVERAGE(Table2[Sharpe Ratio]))/_xlfn.STDEV.P(Table2[Sharpe Ratio])</f>
        <v>0.33402300835932947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501</v>
      </c>
      <c r="AT466">
        <f>_xlfn.RANK.AVG(Table2[[#This Row],[6M Return vs Nifty Z-Score]],Table2[6M Return vs Nifty Z-Score])</f>
        <v>553</v>
      </c>
      <c r="AU466">
        <f>_xlfn.RANK.AVG(Table2[[#This Row],[Sharpe Ratio Z-Score]],Table2[Sharpe Ratio Z-Score])</f>
        <v>255</v>
      </c>
      <c r="AV466">
        <f>(Table2[[#This Row],[Rank 1Y]]+Table2[[#This Row],[Rank 6M]]+Table2[[#This Row],[Rank Sharpe]])/3</f>
        <v>436.33333333333331</v>
      </c>
    </row>
    <row r="467" spans="1:48" x14ac:dyDescent="0.3">
      <c r="A467" t="s">
        <v>940</v>
      </c>
      <c r="B467" t="s">
        <v>941</v>
      </c>
      <c r="C467" t="s">
        <v>3113</v>
      </c>
      <c r="D467" t="s">
        <v>48</v>
      </c>
      <c r="E467">
        <v>15152.3812603799</v>
      </c>
      <c r="F467">
        <v>1566.6</v>
      </c>
      <c r="G467">
        <v>15.5473754599661</v>
      </c>
      <c r="H467">
        <f>(Table2[[#This Row],[1Y Return vs Nifty]]-AVERAGE(Table2[1Y Return vs Nifty]))/_xlfn.STDEV.P(Table2[1Y Return vs Nifty])</f>
        <v>-0.14853661438029189</v>
      </c>
      <c r="I467">
        <v>-4.8740741862421597</v>
      </c>
      <c r="J467">
        <f>(Table2[[#This Row],[1M Return vs Nifty]]-AVERAGE(Table2[1M Return vs Nifty]))/_xlfn.STDEV.P(Table2[1M Return vs Nifty])</f>
        <v>-0.41519335363057902</v>
      </c>
      <c r="K467">
        <v>7.31963911483271</v>
      </c>
      <c r="L467">
        <f>(Table2[[#This Row],[6M Return vs Nifty]]-AVERAGE(Table2[6M Return vs Nifty]))/_xlfn.STDEV.P(Table2[6M Return vs Nifty])</f>
        <v>0.1505634388176734</v>
      </c>
      <c r="M467">
        <v>-3.34170053407153</v>
      </c>
      <c r="N467">
        <f>(Table2[[#This Row],[1W Return vs Nifty]]-AVERAGE(Table2[1W Return vs Nifty]))/_xlfn.STDEV.P(Table2[1W Return vs Nifty])</f>
        <v>0.27073130078644853</v>
      </c>
      <c r="O467">
        <v>1610.29</v>
      </c>
      <c r="P467">
        <v>1623.91547383284</v>
      </c>
      <c r="Q467">
        <v>1512.75726332261</v>
      </c>
      <c r="R467">
        <v>39.771220525802804</v>
      </c>
      <c r="S467" s="1">
        <f>(Table2[[#This Row],[Close Price]]-Table2[[#This Row],[20D EMA]])/Table2[[#This Row],[20D EMA]]</f>
        <v>-2.7131758875730494E-2</v>
      </c>
      <c r="T467" s="1">
        <f>(Table2[[#This Row],[Close Price]]-Table2[[#This Row],[50D EMA]])/Table2[[#This Row],[50D EMA]]</f>
        <v>-3.5294616472593542E-2</v>
      </c>
      <c r="U467" s="1">
        <f>(Table2[[#This Row],[Close Price]]-Table2[[#This Row],[200D EMA]])/Table2[[#This Row],[200D EMA]]</f>
        <v>3.5592449616887026E-2</v>
      </c>
      <c r="V467">
        <v>1.04187587746434</v>
      </c>
      <c r="W467">
        <v>1546.05</v>
      </c>
      <c r="X467">
        <v>1591.75</v>
      </c>
      <c r="Y467">
        <v>1520.45</v>
      </c>
      <c r="Z467">
        <v>1631.7</v>
      </c>
      <c r="AA467">
        <v>1520.45</v>
      </c>
      <c r="AB467">
        <v>1749</v>
      </c>
      <c r="AC467" s="1">
        <f>(Table2[[#This Row],[Close Price]]/Table2[[#This Row],[Day Low]])-1</f>
        <v>1.3291937518191466E-2</v>
      </c>
      <c r="AD467" s="1">
        <f>(Table2[[#This Row],[Day High]]/Table2[[#This Row],[Close Price]])-1</f>
        <v>1.6053874632963261E-2</v>
      </c>
      <c r="AE467" s="1">
        <f>(Table2[[#This Row],[Close Price]]/Table2[[#This Row],[Current Week Low]])-1</f>
        <v>3.0352856062349831E-2</v>
      </c>
      <c r="AF467" s="1">
        <f>(Table2[[#This Row],[Current Week High]]/Table2[[#This Row],[Close Price]])-1</f>
        <v>4.1554959785522927E-2</v>
      </c>
      <c r="AG467" s="1">
        <f>(Table2[[#This Row],[Close Price]]/Table2[[#This Row],[Current Month Low]])-1</f>
        <v>3.0352856062349831E-2</v>
      </c>
      <c r="AH467" s="1">
        <f>(Table2[[#This Row],[Current Month High]]/Table2[[#This Row],[Close Price]])-1</f>
        <v>0.11643048640367692</v>
      </c>
      <c r="AI467">
        <v>18.728456530065099</v>
      </c>
      <c r="AJ467">
        <v>52.846480316112903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</v>
      </c>
      <c r="AM467" t="s">
        <v>3157</v>
      </c>
      <c r="AN467">
        <v>-2.2200000000000002</v>
      </c>
      <c r="AO467" t="s">
        <v>3155</v>
      </c>
      <c r="AP467">
        <v>-6.1880648826435999E-2</v>
      </c>
      <c r="AQ467">
        <f>(Table2[[#This Row],[Sharpe Ratio]]-AVERAGE(Table2[Sharpe Ratio]))/_xlfn.STDEV.P(Table2[Sharpe Ratio])</f>
        <v>-1.4334614860685801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355</v>
      </c>
      <c r="AT467">
        <f>_xlfn.RANK.AVG(Table2[[#This Row],[6M Return vs Nifty Z-Score]],Table2[6M Return vs Nifty Z-Score])</f>
        <v>278</v>
      </c>
      <c r="AU467">
        <f>_xlfn.RANK.AVG(Table2[[#This Row],[Sharpe Ratio Z-Score]],Table2[Sharpe Ratio Z-Score])</f>
        <v>681</v>
      </c>
      <c r="AV467">
        <f>(Table2[[#This Row],[Rank 1Y]]+Table2[[#This Row],[Rank 6M]]+Table2[[#This Row],[Rank Sharpe]])/3</f>
        <v>438</v>
      </c>
    </row>
    <row r="468" spans="1:48" x14ac:dyDescent="0.3">
      <c r="A468" t="s">
        <v>259</v>
      </c>
      <c r="B468" t="s">
        <v>260</v>
      </c>
      <c r="C468" t="s">
        <v>3110</v>
      </c>
      <c r="D468" t="s">
        <v>34</v>
      </c>
      <c r="E468">
        <v>97649.861714496001</v>
      </c>
      <c r="F468">
        <v>51.66</v>
      </c>
      <c r="G468">
        <v>6.2606378562410399</v>
      </c>
      <c r="H468">
        <f>(Table2[[#This Row],[1Y Return vs Nifty]]-AVERAGE(Table2[1Y Return vs Nifty]))/_xlfn.STDEV.P(Table2[1Y Return vs Nifty])</f>
        <v>-0.30728824987989439</v>
      </c>
      <c r="I468">
        <v>-8.5960447419619594</v>
      </c>
      <c r="J468">
        <f>(Table2[[#This Row],[1M Return vs Nifty]]-AVERAGE(Table2[1M Return vs Nifty]))/_xlfn.STDEV.P(Table2[1M Return vs Nifty])</f>
        <v>-0.84337670263624842</v>
      </c>
      <c r="K468">
        <v>-27.238334147992902</v>
      </c>
      <c r="L468">
        <f>(Table2[[#This Row],[6M Return vs Nifty]]-AVERAGE(Table2[6M Return vs Nifty]))/_xlfn.STDEV.P(Table2[6M Return vs Nifty])</f>
        <v>-1.0699337683722598</v>
      </c>
      <c r="M468">
        <v>-2.7415810565507601</v>
      </c>
      <c r="N468">
        <f>(Table2[[#This Row],[1W Return vs Nifty]]-AVERAGE(Table2[1W Return vs Nifty]))/_xlfn.STDEV.P(Table2[1W Return vs Nifty])</f>
        <v>0.39107738813753368</v>
      </c>
      <c r="O468">
        <v>54.7</v>
      </c>
      <c r="P468">
        <v>57.407531556081501</v>
      </c>
      <c r="Q468">
        <v>57.306777326788797</v>
      </c>
      <c r="R468">
        <v>36.347629183247697</v>
      </c>
      <c r="S468" s="1">
        <f>(Table2[[#This Row],[Close Price]]-Table2[[#This Row],[20D EMA]])/Table2[[#This Row],[20D EMA]]</f>
        <v>-5.5575868372943441E-2</v>
      </c>
      <c r="T468" s="1">
        <f>(Table2[[#This Row],[Close Price]]-Table2[[#This Row],[50D EMA]])/Table2[[#This Row],[50D EMA]]</f>
        <v>-0.10011807510773622</v>
      </c>
      <c r="U468" s="1">
        <f>(Table2[[#This Row],[Close Price]]-Table2[[#This Row],[200D EMA]])/Table2[[#This Row],[200D EMA]]</f>
        <v>-9.8535942696417189E-2</v>
      </c>
      <c r="V468">
        <v>0.71025727188150101</v>
      </c>
      <c r="W468">
        <v>51.45</v>
      </c>
      <c r="X468">
        <v>53.55</v>
      </c>
      <c r="Y468">
        <v>48.44</v>
      </c>
      <c r="Z468">
        <v>55.85</v>
      </c>
      <c r="AA468">
        <v>48.44</v>
      </c>
      <c r="AB468">
        <v>58.08</v>
      </c>
      <c r="AC468" s="1">
        <f>(Table2[[#This Row],[Close Price]]/Table2[[#This Row],[Day Low]])-1</f>
        <v>4.0816326530610514E-3</v>
      </c>
      <c r="AD468" s="1">
        <f>(Table2[[#This Row],[Day High]]/Table2[[#This Row],[Close Price]])-1</f>
        <v>3.6585365853658569E-2</v>
      </c>
      <c r="AE468" s="1">
        <f>(Table2[[#This Row],[Close Price]]/Table2[[#This Row],[Current Week Low]])-1</f>
        <v>6.6473988439306408E-2</v>
      </c>
      <c r="AF468" s="1">
        <f>(Table2[[#This Row],[Current Week High]]/Table2[[#This Row],[Close Price]])-1</f>
        <v>8.1107239643825046E-2</v>
      </c>
      <c r="AG468" s="1">
        <f>(Table2[[#This Row],[Close Price]]/Table2[[#This Row],[Current Month Low]])-1</f>
        <v>6.6473988439306408E-2</v>
      </c>
      <c r="AH468" s="1">
        <f>(Table2[[#This Row],[Current Month High]]/Table2[[#This Row],[Close Price]])-1</f>
        <v>0.12427409988385607</v>
      </c>
      <c r="AI468">
        <v>62.117692605497403</v>
      </c>
      <c r="AJ468">
        <v>40.954979536152699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-0.17</v>
      </c>
      <c r="AM468" t="s">
        <v>3155</v>
      </c>
      <c r="AN468">
        <v>-5.57</v>
      </c>
      <c r="AO468" t="s">
        <v>3155</v>
      </c>
      <c r="AP468">
        <v>9.0438098188472996E-2</v>
      </c>
      <c r="AQ468">
        <f>(Table2[[#This Row],[Sharpe Ratio]]-AVERAGE(Table2[Sharpe Ratio]))/_xlfn.STDEV.P(Table2[Sharpe Ratio])</f>
        <v>0.36217019460722544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409</v>
      </c>
      <c r="AT468">
        <f>_xlfn.RANK.AVG(Table2[[#This Row],[6M Return vs Nifty Z-Score]],Table2[6M Return vs Nifty Z-Score])</f>
        <v>658</v>
      </c>
      <c r="AU468">
        <f>_xlfn.RANK.AVG(Table2[[#This Row],[Sharpe Ratio Z-Score]],Table2[Sharpe Ratio Z-Score])</f>
        <v>248</v>
      </c>
      <c r="AV468">
        <f>(Table2[[#This Row],[Rank 1Y]]+Table2[[#This Row],[Rank 6M]]+Table2[[#This Row],[Rank Sharpe]])/3</f>
        <v>438.33333333333331</v>
      </c>
    </row>
    <row r="469" spans="1:48" x14ac:dyDescent="0.3">
      <c r="A469" t="s">
        <v>620</v>
      </c>
      <c r="B469" t="s">
        <v>621</v>
      </c>
      <c r="C469" t="s">
        <v>617</v>
      </c>
      <c r="D469" t="s">
        <v>617</v>
      </c>
      <c r="E469">
        <v>30206.103179999998</v>
      </c>
      <c r="F469">
        <v>883.7</v>
      </c>
      <c r="G469">
        <v>-15.1880920861256</v>
      </c>
      <c r="H469">
        <f>(Table2[[#This Row],[1Y Return vs Nifty]]-AVERAGE(Table2[1Y Return vs Nifty]))/_xlfn.STDEV.P(Table2[1Y Return vs Nifty])</f>
        <v>-0.67394240799610849</v>
      </c>
      <c r="I469">
        <v>3.5159716583744398</v>
      </c>
      <c r="J469">
        <f>(Table2[[#This Row],[1M Return vs Nifty]]-AVERAGE(Table2[1M Return vs Nifty]))/_xlfn.STDEV.P(Table2[1M Return vs Nifty])</f>
        <v>0.55001522990811547</v>
      </c>
      <c r="K469">
        <v>-9.3760392003183401</v>
      </c>
      <c r="L469">
        <f>(Table2[[#This Row],[6M Return vs Nifty]]-AVERAGE(Table2[6M Return vs Nifty]))/_xlfn.STDEV.P(Table2[6M Return vs Nifty])</f>
        <v>-0.43908424106241889</v>
      </c>
      <c r="M469">
        <v>-3.6877836564121602</v>
      </c>
      <c r="N469">
        <f>(Table2[[#This Row],[1W Return vs Nifty]]-AVERAGE(Table2[1W Return vs Nifty]))/_xlfn.STDEV.P(Table2[1W Return vs Nifty])</f>
        <v>0.20132887138354635</v>
      </c>
      <c r="O469">
        <v>925.6</v>
      </c>
      <c r="P469">
        <v>909.97398270183703</v>
      </c>
      <c r="Q469">
        <v>847.62176719736306</v>
      </c>
      <c r="R469">
        <v>25.756574658764901</v>
      </c>
      <c r="S469" s="1">
        <f>(Table2[[#This Row],[Close Price]]-Table2[[#This Row],[20D EMA]])/Table2[[#This Row],[20D EMA]]</f>
        <v>-4.5267934312878108E-2</v>
      </c>
      <c r="T469" s="1">
        <f>(Table2[[#This Row],[Close Price]]-Table2[[#This Row],[50D EMA]])/Table2[[#This Row],[50D EMA]]</f>
        <v>-2.887333396480847E-2</v>
      </c>
      <c r="U469" s="1">
        <f>(Table2[[#This Row],[Close Price]]-Table2[[#This Row],[200D EMA]])/Table2[[#This Row],[200D EMA]]</f>
        <v>4.2564070672616902E-2</v>
      </c>
      <c r="V469">
        <v>0.40965830667594999</v>
      </c>
      <c r="W469">
        <v>874.35</v>
      </c>
      <c r="X469">
        <v>911.55</v>
      </c>
      <c r="Y469">
        <v>872.95</v>
      </c>
      <c r="Z469">
        <v>933.4</v>
      </c>
      <c r="AA469">
        <v>872.95</v>
      </c>
      <c r="AB469">
        <v>986.5</v>
      </c>
      <c r="AC469" s="1">
        <f>(Table2[[#This Row],[Close Price]]/Table2[[#This Row],[Day Low]])-1</f>
        <v>1.0693658146051277E-2</v>
      </c>
      <c r="AD469" s="1">
        <f>(Table2[[#This Row],[Day High]]/Table2[[#This Row],[Close Price]])-1</f>
        <v>3.1515220097317886E-2</v>
      </c>
      <c r="AE469" s="1">
        <f>(Table2[[#This Row],[Close Price]]/Table2[[#This Row],[Current Week Low]])-1</f>
        <v>1.2314565553582568E-2</v>
      </c>
      <c r="AF469" s="1">
        <f>(Table2[[#This Row],[Current Week High]]/Table2[[#This Row],[Close Price]])-1</f>
        <v>5.6240805703292818E-2</v>
      </c>
      <c r="AG469" s="1">
        <f>(Table2[[#This Row],[Close Price]]/Table2[[#This Row],[Current Month Low]])-1</f>
        <v>1.2314565553582568E-2</v>
      </c>
      <c r="AH469" s="1">
        <f>(Table2[[#This Row],[Current Month High]]/Table2[[#This Row],[Close Price]])-1</f>
        <v>0.11632907095168044</v>
      </c>
      <c r="AI469">
        <v>19.158085323073401</v>
      </c>
      <c r="AJ469">
        <v>24.4647887323943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-0.08</v>
      </c>
      <c r="AM469" t="s">
        <v>3155</v>
      </c>
      <c r="AN469">
        <v>-6.06</v>
      </c>
      <c r="AO469" t="s">
        <v>3155</v>
      </c>
      <c r="AP469">
        <v>7.3047863281570993E-2</v>
      </c>
      <c r="AQ469">
        <f>(Table2[[#This Row],[Sharpe Ratio]]-AVERAGE(Table2[Sharpe Ratio]))/_xlfn.STDEV.P(Table2[Sharpe Ratio])</f>
        <v>0.15716288365441766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-0.2045196641124479</v>
      </c>
      <c r="AS469">
        <f>_xlfn.RANK.AVG(Table2[[#This Row],[1Y Return vs Nifty Z-Score]],Table2[1Y Return vs Nifty Z-Score])</f>
        <v>549</v>
      </c>
      <c r="AT469">
        <f>_xlfn.RANK.AVG(Table2[[#This Row],[6M Return vs Nifty Z-Score]],Table2[6M Return vs Nifty Z-Score])</f>
        <v>468</v>
      </c>
      <c r="AU469">
        <f>_xlfn.RANK.AVG(Table2[[#This Row],[Sharpe Ratio Z-Score]],Table2[Sharpe Ratio Z-Score])</f>
        <v>298</v>
      </c>
      <c r="AV469">
        <f>(Table2[[#This Row],[Rank 1Y]]+Table2[[#This Row],[Rank 6M]]+Table2[[#This Row],[Rank Sharpe]])/3</f>
        <v>438.33333333333331</v>
      </c>
    </row>
    <row r="470" spans="1:48" x14ac:dyDescent="0.3">
      <c r="A470" t="s">
        <v>1259</v>
      </c>
      <c r="B470" t="s">
        <v>1260</v>
      </c>
      <c r="C470" t="s">
        <v>3114</v>
      </c>
      <c r="D470" t="s">
        <v>249</v>
      </c>
      <c r="E470">
        <v>8787.15826844</v>
      </c>
      <c r="F470">
        <v>1340.2</v>
      </c>
      <c r="G470">
        <v>4.6449556157714298</v>
      </c>
      <c r="H470">
        <f>(Table2[[#This Row],[1Y Return vs Nifty]]-AVERAGE(Table2[1Y Return vs Nifty]))/_xlfn.STDEV.P(Table2[1Y Return vs Nifty])</f>
        <v>-0.33490744286961877</v>
      </c>
      <c r="I470">
        <v>0.623429386661282</v>
      </c>
      <c r="J470">
        <f>(Table2[[#This Row],[1M Return vs Nifty]]-AVERAGE(Table2[1M Return vs Nifty]))/_xlfn.STDEV.P(Table2[1M Return vs Nifty])</f>
        <v>0.21725106143846906</v>
      </c>
      <c r="K470">
        <v>-0.62398430346400902</v>
      </c>
      <c r="L470">
        <f>(Table2[[#This Row],[6M Return vs Nifty]]-AVERAGE(Table2[6M Return vs Nifty]))/_xlfn.STDEV.P(Table2[6M Return vs Nifty])</f>
        <v>-0.12998455869550532</v>
      </c>
      <c r="M470">
        <v>0.95357491957693596</v>
      </c>
      <c r="N470">
        <f>(Table2[[#This Row],[1W Return vs Nifty]]-AVERAGE(Table2[1W Return vs Nifty]))/_xlfn.STDEV.P(Table2[1W Return vs Nifty])</f>
        <v>1.1320924368676546</v>
      </c>
      <c r="O470">
        <v>1361.02</v>
      </c>
      <c r="P470">
        <v>1353.76143285747</v>
      </c>
      <c r="Q470">
        <v>1261.2605175722799</v>
      </c>
      <c r="R470">
        <v>42.650121626192998</v>
      </c>
      <c r="S470" s="1">
        <f>(Table2[[#This Row],[Close Price]]-Table2[[#This Row],[20D EMA]])/Table2[[#This Row],[20D EMA]]</f>
        <v>-1.5297350516524325E-2</v>
      </c>
      <c r="T470" s="1">
        <f>(Table2[[#This Row],[Close Price]]-Table2[[#This Row],[50D EMA]])/Table2[[#This Row],[50D EMA]]</f>
        <v>-1.0017594332588576E-2</v>
      </c>
      <c r="U470" s="1">
        <f>(Table2[[#This Row],[Close Price]]-Table2[[#This Row],[200D EMA]])/Table2[[#This Row],[200D EMA]]</f>
        <v>6.2587769400461138E-2</v>
      </c>
      <c r="V470">
        <v>0.52498401468248601</v>
      </c>
      <c r="W470">
        <v>1307</v>
      </c>
      <c r="X470">
        <v>1367.95</v>
      </c>
      <c r="Y470">
        <v>1292</v>
      </c>
      <c r="Z470">
        <v>1387</v>
      </c>
      <c r="AA470">
        <v>1292</v>
      </c>
      <c r="AB470">
        <v>1450</v>
      </c>
      <c r="AC470" s="1">
        <f>(Table2[[#This Row],[Close Price]]/Table2[[#This Row],[Day Low]])-1</f>
        <v>2.5401683244070439E-2</v>
      </c>
      <c r="AD470" s="1">
        <f>(Table2[[#This Row],[Day High]]/Table2[[#This Row],[Close Price]])-1</f>
        <v>2.0705864796298989E-2</v>
      </c>
      <c r="AE470" s="1">
        <f>(Table2[[#This Row],[Close Price]]/Table2[[#This Row],[Current Week Low]])-1</f>
        <v>3.7306501547987647E-2</v>
      </c>
      <c r="AF470" s="1">
        <f>(Table2[[#This Row],[Current Week High]]/Table2[[#This Row],[Close Price]])-1</f>
        <v>3.492016116997454E-2</v>
      </c>
      <c r="AG470" s="1">
        <f>(Table2[[#This Row],[Close Price]]/Table2[[#This Row],[Current Month Low]])-1</f>
        <v>3.7306501547987647E-2</v>
      </c>
      <c r="AH470" s="1">
        <f>(Table2[[#This Row],[Current Month High]]/Table2[[#This Row],[Close Price]])-1</f>
        <v>8.1928070437248035E-2</v>
      </c>
      <c r="AI470">
        <v>23.410684972392101</v>
      </c>
      <c r="AJ470">
        <v>37.189067458286402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-0.01</v>
      </c>
      <c r="AM470" t="s">
        <v>3155</v>
      </c>
      <c r="AN470">
        <v>-4.9800000000000004</v>
      </c>
      <c r="AO470" t="s">
        <v>3155</v>
      </c>
      <c r="AQ470">
        <f>(Table2[[#This Row],[Sharpe Ratio]]-AVERAGE(Table2[Sharpe Ratio]))/_xlfn.STDEV.P(Table2[Sharpe Ratio])</f>
        <v>-0.70397246629187049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0.18047903044912905</v>
      </c>
      <c r="AS470">
        <f>_xlfn.RANK.AVG(Table2[[#This Row],[1Y Return vs Nifty Z-Score]],Table2[1Y Return vs Nifty Z-Score])</f>
        <v>414</v>
      </c>
      <c r="AT470">
        <f>_xlfn.RANK.AVG(Table2[[#This Row],[6M Return vs Nifty Z-Score]],Table2[6M Return vs Nifty Z-Score])</f>
        <v>371</v>
      </c>
      <c r="AU470">
        <f>_xlfn.RANK.AVG(Table2[[#This Row],[Sharpe Ratio Z-Score]],Table2[Sharpe Ratio Z-Score])</f>
        <v>532.5</v>
      </c>
      <c r="AV470">
        <f>(Table2[[#This Row],[Rank 1Y]]+Table2[[#This Row],[Rank 6M]]+Table2[[#This Row],[Rank Sharpe]])/3</f>
        <v>439.16666666666669</v>
      </c>
    </row>
    <row r="471" spans="1:48" x14ac:dyDescent="0.3">
      <c r="A471" t="s">
        <v>518</v>
      </c>
      <c r="B471" t="s">
        <v>519</v>
      </c>
      <c r="C471" t="s">
        <v>3114</v>
      </c>
      <c r="D471" t="s">
        <v>520</v>
      </c>
      <c r="E471">
        <v>38642.321022839998</v>
      </c>
      <c r="F471">
        <v>322.64999999999998</v>
      </c>
      <c r="G471">
        <v>17.242003760864101</v>
      </c>
      <c r="H471">
        <f>(Table2[[#This Row],[1Y Return vs Nifty]]-AVERAGE(Table2[1Y Return vs Nifty]))/_xlfn.STDEV.P(Table2[1Y Return vs Nifty])</f>
        <v>-0.11956788221501997</v>
      </c>
      <c r="I471">
        <v>-6.3453663214892897</v>
      </c>
      <c r="J471">
        <f>(Table2[[#This Row],[1M Return vs Nifty]]-AVERAGE(Table2[1M Return vs Nifty]))/_xlfn.STDEV.P(Table2[1M Return vs Nifty])</f>
        <v>-0.5844539064492148</v>
      </c>
      <c r="K471">
        <v>2.4980693416233999</v>
      </c>
      <c r="L471">
        <f>(Table2[[#This Row],[6M Return vs Nifty]]-AVERAGE(Table2[6M Return vs Nifty]))/_xlfn.STDEV.P(Table2[6M Return vs Nifty])</f>
        <v>-1.9721791676546925E-2</v>
      </c>
      <c r="M471">
        <v>-4.6770147851641601</v>
      </c>
      <c r="N471">
        <f>(Table2[[#This Row],[1W Return vs Nifty]]-AVERAGE(Table2[1W Return vs Nifty]))/_xlfn.STDEV.P(Table2[1W Return vs Nifty])</f>
        <v>2.9515477162263366E-3</v>
      </c>
      <c r="O471">
        <v>344.1</v>
      </c>
      <c r="P471">
        <v>351.02590013212398</v>
      </c>
      <c r="Q471">
        <v>323.06220797819401</v>
      </c>
      <c r="R471">
        <v>19.722202425272599</v>
      </c>
      <c r="S471" s="1">
        <f>(Table2[[#This Row],[Close Price]]-Table2[[#This Row],[20D EMA]])/Table2[[#This Row],[20D EMA]]</f>
        <v>-6.2336530078465693E-2</v>
      </c>
      <c r="T471" s="1">
        <f>(Table2[[#This Row],[Close Price]]-Table2[[#This Row],[50D EMA]])/Table2[[#This Row],[50D EMA]]</f>
        <v>-8.0837055389484047E-2</v>
      </c>
      <c r="U471" s="1">
        <f>(Table2[[#This Row],[Close Price]]-Table2[[#This Row],[200D EMA]])/Table2[[#This Row],[200D EMA]]</f>
        <v>-1.2759399521650517E-3</v>
      </c>
      <c r="V471">
        <v>0.44646052745346299</v>
      </c>
      <c r="W471">
        <v>320.25</v>
      </c>
      <c r="X471">
        <v>329.05</v>
      </c>
      <c r="Y471">
        <v>320.25</v>
      </c>
      <c r="Z471">
        <v>343.15</v>
      </c>
      <c r="AA471">
        <v>320.25</v>
      </c>
      <c r="AB471">
        <v>371.8</v>
      </c>
      <c r="AC471" s="1">
        <f>(Table2[[#This Row],[Close Price]]/Table2[[#This Row],[Day Low]])-1</f>
        <v>7.4941451990631069E-3</v>
      </c>
      <c r="AD471" s="1">
        <f>(Table2[[#This Row],[Day High]]/Table2[[#This Row],[Close Price]])-1</f>
        <v>1.9835735316906966E-2</v>
      </c>
      <c r="AE471" s="1">
        <f>(Table2[[#This Row],[Close Price]]/Table2[[#This Row],[Current Week Low]])-1</f>
        <v>7.4941451990631069E-3</v>
      </c>
      <c r="AF471" s="1">
        <f>(Table2[[#This Row],[Current Week High]]/Table2[[#This Row],[Close Price]])-1</f>
        <v>6.3536339686967258E-2</v>
      </c>
      <c r="AG471" s="1">
        <f>(Table2[[#This Row],[Close Price]]/Table2[[#This Row],[Current Month Low]])-1</f>
        <v>7.4941451990631069E-3</v>
      </c>
      <c r="AH471" s="1">
        <f>(Table2[[#This Row],[Current Month High]]/Table2[[#This Row],[Close Price]])-1</f>
        <v>0.15233224856655836</v>
      </c>
      <c r="AI471">
        <v>22.671625600495901</v>
      </c>
      <c r="AJ471">
        <v>48.344827586206797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-0.08</v>
      </c>
      <c r="AM471" t="s">
        <v>3155</v>
      </c>
      <c r="AN471">
        <v>-5.85</v>
      </c>
      <c r="AO471" t="s">
        <v>3155</v>
      </c>
      <c r="AP471">
        <v>-4.0396154700198E-2</v>
      </c>
      <c r="AQ471">
        <f>(Table2[[#This Row],[Sharpe Ratio]]-AVERAGE(Table2[Sharpe Ratio]))/_xlfn.STDEV.P(Table2[Sharpe Ratio])</f>
        <v>-1.180188405424146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338</v>
      </c>
      <c r="AT471">
        <f>_xlfn.RANK.AVG(Table2[[#This Row],[6M Return vs Nifty Z-Score]],Table2[6M Return vs Nifty Z-Score])</f>
        <v>337</v>
      </c>
      <c r="AU471">
        <f>_xlfn.RANK.AVG(Table2[[#This Row],[Sharpe Ratio Z-Score]],Table2[Sharpe Ratio Z-Score])</f>
        <v>644</v>
      </c>
      <c r="AV471">
        <f>(Table2[[#This Row],[Rank 1Y]]+Table2[[#This Row],[Rank 6M]]+Table2[[#This Row],[Rank Sharpe]])/3</f>
        <v>439.66666666666669</v>
      </c>
    </row>
    <row r="472" spans="1:48" x14ac:dyDescent="0.3">
      <c r="A472" t="s">
        <v>1714</v>
      </c>
      <c r="B472" t="s">
        <v>1715</v>
      </c>
      <c r="C472" t="s">
        <v>3120</v>
      </c>
      <c r="D472" t="s">
        <v>72</v>
      </c>
      <c r="E472">
        <v>4703.424</v>
      </c>
      <c r="F472">
        <v>668.1</v>
      </c>
      <c r="G472">
        <v>25.975417278599199</v>
      </c>
      <c r="H472">
        <f>(Table2[[#This Row],[1Y Return vs Nifty]]-AVERAGE(Table2[1Y Return vs Nifty]))/_xlfn.STDEV.P(Table2[1Y Return vs Nifty])</f>
        <v>2.9724984515559227E-2</v>
      </c>
      <c r="I472">
        <v>-7.7848899652463097E-2</v>
      </c>
      <c r="J472">
        <f>(Table2[[#This Row],[1M Return vs Nifty]]-AVERAGE(Table2[1M Return vs Nifty]))/_xlfn.STDEV.P(Table2[1M Return vs Nifty])</f>
        <v>0.1365745271339936</v>
      </c>
      <c r="K472">
        <v>-32.7601142773783</v>
      </c>
      <c r="L472">
        <f>(Table2[[#This Row],[6M Return vs Nifty]]-AVERAGE(Table2[6M Return vs Nifty]))/_xlfn.STDEV.P(Table2[6M Return vs Nifty])</f>
        <v>-1.2649485967991718</v>
      </c>
      <c r="M472">
        <v>-6.14774790901415</v>
      </c>
      <c r="N472">
        <f>(Table2[[#This Row],[1W Return vs Nifty]]-AVERAGE(Table2[1W Return vs Nifty]))/_xlfn.STDEV.P(Table2[1W Return vs Nifty])</f>
        <v>-0.29198468352259299</v>
      </c>
      <c r="O472">
        <v>693.95</v>
      </c>
      <c r="P472">
        <v>732.76255778871405</v>
      </c>
      <c r="Q472">
        <v>761.91272526316402</v>
      </c>
      <c r="R472">
        <v>40.026372288353102</v>
      </c>
      <c r="S472" s="1">
        <f>(Table2[[#This Row],[Close Price]]-Table2[[#This Row],[20D EMA]])/Table2[[#This Row],[20D EMA]]</f>
        <v>-3.7250522371928843E-2</v>
      </c>
      <c r="T472" s="1">
        <f>(Table2[[#This Row],[Close Price]]-Table2[[#This Row],[50D EMA]])/Table2[[#This Row],[50D EMA]]</f>
        <v>-8.8244898843970312E-2</v>
      </c>
      <c r="U472" s="1">
        <f>(Table2[[#This Row],[Close Price]]-Table2[[#This Row],[200D EMA]])/Table2[[#This Row],[200D EMA]]</f>
        <v>-0.12312791498627505</v>
      </c>
      <c r="V472">
        <v>0.71165861429787303</v>
      </c>
      <c r="W472">
        <v>663.2</v>
      </c>
      <c r="X472">
        <v>687.95</v>
      </c>
      <c r="Y472">
        <v>663.2</v>
      </c>
      <c r="Z472">
        <v>728.95</v>
      </c>
      <c r="AA472">
        <v>600.1</v>
      </c>
      <c r="AB472">
        <v>738.5</v>
      </c>
      <c r="AC472" s="1">
        <f>(Table2[[#This Row],[Close Price]]/Table2[[#This Row],[Day Low]])-1</f>
        <v>7.3884197828708587E-3</v>
      </c>
      <c r="AD472" s="1">
        <f>(Table2[[#This Row],[Day High]]/Table2[[#This Row],[Close Price]])-1</f>
        <v>2.9711121089657233E-2</v>
      </c>
      <c r="AE472" s="1">
        <f>(Table2[[#This Row],[Close Price]]/Table2[[#This Row],[Current Week Low]])-1</f>
        <v>7.3884197828708587E-3</v>
      </c>
      <c r="AF472" s="1">
        <f>(Table2[[#This Row],[Current Week High]]/Table2[[#This Row],[Close Price]])-1</f>
        <v>9.1079179763508433E-2</v>
      </c>
      <c r="AG472" s="1">
        <f>(Table2[[#This Row],[Close Price]]/Table2[[#This Row],[Current Month Low]])-1</f>
        <v>0.11331444759206799</v>
      </c>
      <c r="AH472" s="1">
        <f>(Table2[[#This Row],[Current Month High]]/Table2[[#This Row],[Close Price]])-1</f>
        <v>0.10537344708875906</v>
      </c>
      <c r="AI472">
        <v>74.375093548869899</v>
      </c>
      <c r="AJ472">
        <v>60.100647016534801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-0.28000000000000003</v>
      </c>
      <c r="AM472" t="s">
        <v>3155</v>
      </c>
      <c r="AN472">
        <v>6</v>
      </c>
      <c r="AO472" t="s">
        <v>3156</v>
      </c>
      <c r="AP472">
        <v>5.6597288519344001E-2</v>
      </c>
      <c r="AQ472">
        <f>(Table2[[#This Row],[Sharpe Ratio]]-AVERAGE(Table2[Sharpe Ratio]))/_xlfn.STDEV.P(Table2[Sharpe Ratio])</f>
        <v>-3.676710715288161E-2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285</v>
      </c>
      <c r="AT472">
        <f>_xlfn.RANK.AVG(Table2[[#This Row],[6M Return vs Nifty Z-Score]],Table2[6M Return vs Nifty Z-Score])</f>
        <v>691</v>
      </c>
      <c r="AU472">
        <f>_xlfn.RANK.AVG(Table2[[#This Row],[Sharpe Ratio Z-Score]],Table2[Sharpe Ratio Z-Score])</f>
        <v>346</v>
      </c>
      <c r="AV472">
        <f>(Table2[[#This Row],[Rank 1Y]]+Table2[[#This Row],[Rank 6M]]+Table2[[#This Row],[Rank Sharpe]])/3</f>
        <v>440.66666666666669</v>
      </c>
    </row>
    <row r="473" spans="1:48" x14ac:dyDescent="0.3">
      <c r="A473" t="s">
        <v>687</v>
      </c>
      <c r="B473" t="s">
        <v>688</v>
      </c>
      <c r="C473" t="s">
        <v>3121</v>
      </c>
      <c r="D473" t="s">
        <v>280</v>
      </c>
      <c r="E473">
        <v>25547.808949695002</v>
      </c>
      <c r="F473">
        <v>5167.6499999999996</v>
      </c>
      <c r="G473">
        <v>-23.748639346500099</v>
      </c>
      <c r="H473">
        <f>(Table2[[#This Row],[1Y Return vs Nifty]]-AVERAGE(Table2[1Y Return vs Nifty]))/_xlfn.STDEV.P(Table2[1Y Return vs Nifty])</f>
        <v>-0.8202802218060925</v>
      </c>
      <c r="I473">
        <v>1.8894728430189001</v>
      </c>
      <c r="J473">
        <f>(Table2[[#This Row],[1M Return vs Nifty]]-AVERAGE(Table2[1M Return vs Nifty]))/_xlfn.STDEV.P(Table2[1M Return vs Nifty])</f>
        <v>0.36289937300204089</v>
      </c>
      <c r="K473">
        <v>2.9311994897364801</v>
      </c>
      <c r="L473">
        <f>(Table2[[#This Row],[6M Return vs Nifty]]-AVERAGE(Table2[6M Return vs Nifty]))/_xlfn.STDEV.P(Table2[6M Return vs Nifty])</f>
        <v>-4.4247679737583678E-3</v>
      </c>
      <c r="M473">
        <v>-3.3285102708498799</v>
      </c>
      <c r="N473">
        <f>(Table2[[#This Row],[1W Return vs Nifty]]-AVERAGE(Table2[1W Return vs Nifty]))/_xlfn.STDEV.P(Table2[1W Return vs Nifty])</f>
        <v>0.27337643501274361</v>
      </c>
      <c r="O473">
        <v>5314.68</v>
      </c>
      <c r="P473">
        <v>5381.0677948965103</v>
      </c>
      <c r="Q473">
        <v>5283.6967028089302</v>
      </c>
      <c r="R473">
        <v>27.514014851642798</v>
      </c>
      <c r="S473" s="1">
        <f>(Table2[[#This Row],[Close Price]]-Table2[[#This Row],[20D EMA]])/Table2[[#This Row],[20D EMA]]</f>
        <v>-2.7664882928040944E-2</v>
      </c>
      <c r="T473" s="1">
        <f>(Table2[[#This Row],[Close Price]]-Table2[[#This Row],[50D EMA]])/Table2[[#This Row],[50D EMA]]</f>
        <v>-3.9660863425456098E-2</v>
      </c>
      <c r="U473" s="1">
        <f>(Table2[[#This Row],[Close Price]]-Table2[[#This Row],[200D EMA]])/Table2[[#This Row],[200D EMA]]</f>
        <v>-2.1963165059651818E-2</v>
      </c>
      <c r="V473">
        <v>0.75403903542268702</v>
      </c>
      <c r="W473">
        <v>5115.55</v>
      </c>
      <c r="X473">
        <v>5210.1000000000004</v>
      </c>
      <c r="Y473">
        <v>5115.55</v>
      </c>
      <c r="Z473">
        <v>5365</v>
      </c>
      <c r="AA473">
        <v>5074.1000000000004</v>
      </c>
      <c r="AB473">
        <v>5492.6</v>
      </c>
      <c r="AC473" s="1">
        <f>(Table2[[#This Row],[Close Price]]/Table2[[#This Row],[Day Low]])-1</f>
        <v>1.0184633128402565E-2</v>
      </c>
      <c r="AD473" s="1">
        <f>(Table2[[#This Row],[Day High]]/Table2[[#This Row],[Close Price]])-1</f>
        <v>8.2145656149315016E-3</v>
      </c>
      <c r="AE473" s="1">
        <f>(Table2[[#This Row],[Close Price]]/Table2[[#This Row],[Current Week Low]])-1</f>
        <v>1.0184633128402565E-2</v>
      </c>
      <c r="AF473" s="1">
        <f>(Table2[[#This Row],[Current Week High]]/Table2[[#This Row],[Close Price]])-1</f>
        <v>3.8189505868237994E-2</v>
      </c>
      <c r="AG473" s="1">
        <f>(Table2[[#This Row],[Close Price]]/Table2[[#This Row],[Current Month Low]])-1</f>
        <v>1.8436767111408736E-2</v>
      </c>
      <c r="AH473" s="1">
        <f>(Table2[[#This Row],[Current Month High]]/Table2[[#This Row],[Close Price]])-1</f>
        <v>6.2881580602401677E-2</v>
      </c>
      <c r="AI473">
        <v>42.230994746161201</v>
      </c>
      <c r="AJ473">
        <v>28.404770778978701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-0.03</v>
      </c>
      <c r="AM473" t="s">
        <v>3155</v>
      </c>
      <c r="AN473">
        <v>-0.02</v>
      </c>
      <c r="AO473" t="s">
        <v>3155</v>
      </c>
      <c r="AP473">
        <v>4.0845019568628002E-2</v>
      </c>
      <c r="AQ473">
        <f>(Table2[[#This Row],[Sharpe Ratio]]-AVERAGE(Table2[Sharpe Ratio]))/_xlfn.STDEV.P(Table2[Sharpe Ratio])</f>
        <v>-0.22246501843929017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594</v>
      </c>
      <c r="AT473">
        <f>_xlfn.RANK.AVG(Table2[[#This Row],[6M Return vs Nifty Z-Score]],Table2[6M Return vs Nifty Z-Score])</f>
        <v>331</v>
      </c>
      <c r="AU473">
        <f>_xlfn.RANK.AVG(Table2[[#This Row],[Sharpe Ratio Z-Score]],Table2[Sharpe Ratio Z-Score])</f>
        <v>401</v>
      </c>
      <c r="AV473">
        <f>(Table2[[#This Row],[Rank 1Y]]+Table2[[#This Row],[Rank 6M]]+Table2[[#This Row],[Rank Sharpe]])/3</f>
        <v>442</v>
      </c>
    </row>
    <row r="474" spans="1:48" x14ac:dyDescent="0.3">
      <c r="A474" t="s">
        <v>513</v>
      </c>
      <c r="B474" t="s">
        <v>514</v>
      </c>
      <c r="C474" t="s">
        <v>3122</v>
      </c>
      <c r="D474" t="s">
        <v>515</v>
      </c>
      <c r="E474">
        <v>39503.658970079901</v>
      </c>
      <c r="F474">
        <v>600.79999999999995</v>
      </c>
      <c r="G474">
        <v>-12.990105147715299</v>
      </c>
      <c r="H474">
        <f>(Table2[[#This Row],[1Y Return vs Nifty]]-AVERAGE(Table2[1Y Return vs Nifty]))/_xlfn.STDEV.P(Table2[1Y Return vs Nifty])</f>
        <v>-0.63636903872814987</v>
      </c>
      <c r="I474">
        <v>-7.9885373902927101</v>
      </c>
      <c r="J474">
        <f>(Table2[[#This Row],[1M Return vs Nifty]]-AVERAGE(Table2[1M Return vs Nifty]))/_xlfn.STDEV.P(Table2[1M Return vs Nifty])</f>
        <v>-0.7734877745834583</v>
      </c>
      <c r="K474">
        <v>27.584697346390701</v>
      </c>
      <c r="L474">
        <f>(Table2[[#This Row],[6M Return vs Nifty]]-AVERAGE(Table2[6M Return vs Nifty]))/_xlfn.STDEV.P(Table2[6M Return vs Nifty])</f>
        <v>0.86627227935213647</v>
      </c>
      <c r="M474">
        <v>-1.0277617259520799</v>
      </c>
      <c r="N474">
        <f>(Table2[[#This Row],[1W Return vs Nifty]]-AVERAGE(Table2[1W Return vs Nifty]))/_xlfn.STDEV.P(Table2[1W Return vs Nifty])</f>
        <v>0.73476136872799669</v>
      </c>
      <c r="O474">
        <v>629.51</v>
      </c>
      <c r="P474">
        <v>632.71683063311696</v>
      </c>
      <c r="Q474">
        <v>572.24919937401398</v>
      </c>
      <c r="R474">
        <v>28.378556453709901</v>
      </c>
      <c r="S474" s="1">
        <f>(Table2[[#This Row],[Close Price]]-Table2[[#This Row],[20D EMA]])/Table2[[#This Row],[20D EMA]]</f>
        <v>-4.5606900605232703E-2</v>
      </c>
      <c r="T474" s="1">
        <f>(Table2[[#This Row],[Close Price]]-Table2[[#This Row],[50D EMA]])/Table2[[#This Row],[50D EMA]]</f>
        <v>-5.0444099299808393E-2</v>
      </c>
      <c r="U474" s="1">
        <f>(Table2[[#This Row],[Close Price]]-Table2[[#This Row],[200D EMA]])/Table2[[#This Row],[200D EMA]]</f>
        <v>4.989225088863003E-2</v>
      </c>
      <c r="V474">
        <v>0.62598677811799297</v>
      </c>
      <c r="W474">
        <v>593.35</v>
      </c>
      <c r="X474">
        <v>608.35</v>
      </c>
      <c r="Y474">
        <v>593.35</v>
      </c>
      <c r="Z474">
        <v>637.35</v>
      </c>
      <c r="AA474">
        <v>593.35</v>
      </c>
      <c r="AB474">
        <v>685.95</v>
      </c>
      <c r="AC474" s="1">
        <f>(Table2[[#This Row],[Close Price]]/Table2[[#This Row],[Day Low]])-1</f>
        <v>1.2555827083508664E-2</v>
      </c>
      <c r="AD474" s="1">
        <f>(Table2[[#This Row],[Day High]]/Table2[[#This Row],[Close Price]])-1</f>
        <v>1.2566577896138575E-2</v>
      </c>
      <c r="AE474" s="1">
        <f>(Table2[[#This Row],[Close Price]]/Table2[[#This Row],[Current Week Low]])-1</f>
        <v>1.2555827083508664E-2</v>
      </c>
      <c r="AF474" s="1">
        <f>(Table2[[#This Row],[Current Week High]]/Table2[[#This Row],[Close Price]])-1</f>
        <v>6.0835552596538056E-2</v>
      </c>
      <c r="AG474" s="1">
        <f>(Table2[[#This Row],[Close Price]]/Table2[[#This Row],[Current Month Low]])-1</f>
        <v>1.2555827083508664E-2</v>
      </c>
      <c r="AH474" s="1">
        <f>(Table2[[#This Row],[Current Month High]]/Table2[[#This Row],[Close Price]])-1</f>
        <v>0.14172769640479377</v>
      </c>
      <c r="AI474">
        <v>19.082889480692401</v>
      </c>
      <c r="AJ474">
        <v>42.690891818073801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0.06</v>
      </c>
      <c r="AM474" t="s">
        <v>3156</v>
      </c>
      <c r="AN474">
        <v>-2.37</v>
      </c>
      <c r="AO474" t="s">
        <v>3155</v>
      </c>
      <c r="AP474">
        <v>-7.2897260234239994E-2</v>
      </c>
      <c r="AQ474">
        <f>(Table2[[#This Row],[Sharpe Ratio]]-AVERAGE(Table2[Sharpe Ratio]))/_xlfn.STDEV.P(Table2[Sharpe Ratio])</f>
        <v>-1.5633324103324928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537</v>
      </c>
      <c r="AT474">
        <f>_xlfn.RANK.AVG(Table2[[#This Row],[6M Return vs Nifty Z-Score]],Table2[6M Return vs Nifty Z-Score])</f>
        <v>102</v>
      </c>
      <c r="AU474">
        <f>_xlfn.RANK.AVG(Table2[[#This Row],[Sharpe Ratio Z-Score]],Table2[Sharpe Ratio Z-Score])</f>
        <v>690</v>
      </c>
      <c r="AV474">
        <f>(Table2[[#This Row],[Rank 1Y]]+Table2[[#This Row],[Rank 6M]]+Table2[[#This Row],[Rank Sharpe]])/3</f>
        <v>443</v>
      </c>
    </row>
    <row r="475" spans="1:48" x14ac:dyDescent="0.3">
      <c r="A475" t="s">
        <v>741</v>
      </c>
      <c r="B475" t="s">
        <v>742</v>
      </c>
      <c r="C475" t="s">
        <v>3124</v>
      </c>
      <c r="D475" t="s">
        <v>166</v>
      </c>
      <c r="E475">
        <v>22508.368906275002</v>
      </c>
      <c r="F475">
        <v>7645.05</v>
      </c>
      <c r="G475">
        <v>-5.9760504605806801</v>
      </c>
      <c r="H475">
        <f>(Table2[[#This Row],[1Y Return vs Nifty]]-AVERAGE(Table2[1Y Return vs Nifty]))/_xlfn.STDEV.P(Table2[1Y Return vs Nifty])</f>
        <v>-0.51646765887010004</v>
      </c>
      <c r="I475">
        <v>5.18759944742109</v>
      </c>
      <c r="J475">
        <f>(Table2[[#This Row],[1M Return vs Nifty]]-AVERAGE(Table2[1M Return vs Nifty]))/_xlfn.STDEV.P(Table2[1M Return vs Nifty])</f>
        <v>0.7423228192051281</v>
      </c>
      <c r="K475">
        <v>20.609110054935201</v>
      </c>
      <c r="L475">
        <f>(Table2[[#This Row],[6M Return vs Nifty]]-AVERAGE(Table2[6M Return vs Nifty]))/_xlfn.STDEV.P(Table2[6M Return vs Nifty])</f>
        <v>0.61991278532216409</v>
      </c>
      <c r="M475">
        <v>-2.2466148538639499</v>
      </c>
      <c r="N475">
        <f>(Table2[[#This Row],[1W Return vs Nifty]]-AVERAGE(Table2[1W Return vs Nifty]))/_xlfn.STDEV.P(Table2[1W Return vs Nifty])</f>
        <v>0.49033636588387786</v>
      </c>
      <c r="O475">
        <v>7727.66</v>
      </c>
      <c r="P475">
        <v>7675.76507642859</v>
      </c>
      <c r="Q475">
        <v>7095.6477591426901</v>
      </c>
      <c r="R475">
        <v>45.6630037254237</v>
      </c>
      <c r="S475" s="1">
        <f>(Table2[[#This Row],[Close Price]]-Table2[[#This Row],[20D EMA]])/Table2[[#This Row],[20D EMA]]</f>
        <v>-1.0690170116180018E-2</v>
      </c>
      <c r="T475" s="1">
        <f>(Table2[[#This Row],[Close Price]]-Table2[[#This Row],[50D EMA]])/Table2[[#This Row],[50D EMA]]</f>
        <v>-4.0015654625637671E-3</v>
      </c>
      <c r="U475" s="1">
        <f>(Table2[[#This Row],[Close Price]]-Table2[[#This Row],[200D EMA]])/Table2[[#This Row],[200D EMA]]</f>
        <v>7.7428060059690718E-2</v>
      </c>
      <c r="V475">
        <v>0.87520406622879099</v>
      </c>
      <c r="W475">
        <v>7547.15</v>
      </c>
      <c r="X475">
        <v>7725</v>
      </c>
      <c r="Y475">
        <v>7386.8</v>
      </c>
      <c r="Z475">
        <v>7834.85</v>
      </c>
      <c r="AA475">
        <v>7386.8</v>
      </c>
      <c r="AB475">
        <v>8180</v>
      </c>
      <c r="AC475" s="1">
        <f>(Table2[[#This Row],[Close Price]]/Table2[[#This Row],[Day Low]])-1</f>
        <v>1.2971784050933133E-2</v>
      </c>
      <c r="AD475" s="1">
        <f>(Table2[[#This Row],[Day High]]/Table2[[#This Row],[Close Price]])-1</f>
        <v>1.0457747169737353E-2</v>
      </c>
      <c r="AE475" s="1">
        <f>(Table2[[#This Row],[Close Price]]/Table2[[#This Row],[Current Week Low]])-1</f>
        <v>3.4961011534087927E-2</v>
      </c>
      <c r="AF475" s="1">
        <f>(Table2[[#This Row],[Current Week High]]/Table2[[#This Row],[Close Price]])-1</f>
        <v>2.4826521736286855E-2</v>
      </c>
      <c r="AG475" s="1">
        <f>(Table2[[#This Row],[Close Price]]/Table2[[#This Row],[Current Month Low]])-1</f>
        <v>3.4961011534087927E-2</v>
      </c>
      <c r="AH475" s="1">
        <f>(Table2[[#This Row],[Current Month High]]/Table2[[#This Row],[Close Price]])-1</f>
        <v>6.9973381469055074E-2</v>
      </c>
      <c r="AI475">
        <v>6.9973381469055003</v>
      </c>
      <c r="AJ475">
        <v>47.734716948317299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0.01</v>
      </c>
      <c r="AM475" t="s">
        <v>3156</v>
      </c>
      <c r="AN475">
        <v>-2.27</v>
      </c>
      <c r="AO475" t="s">
        <v>3155</v>
      </c>
      <c r="AP475">
        <v>-8.2120341475390005E-2</v>
      </c>
      <c r="AQ475">
        <f>(Table2[[#This Row],[Sharpe Ratio]]-AVERAGE(Table2[Sharpe Ratio]))/_xlfn.STDEV.P(Table2[Sharpe Ratio])</f>
        <v>-1.6720600436318573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-0.33595573209078755</v>
      </c>
      <c r="AS475">
        <f>_xlfn.RANK.AVG(Table2[[#This Row],[1Y Return vs Nifty Z-Score]],Table2[1Y Return vs Nifty Z-Score])</f>
        <v>491</v>
      </c>
      <c r="AT475">
        <f>_xlfn.RANK.AVG(Table2[[#This Row],[6M Return vs Nifty Z-Score]],Table2[6M Return vs Nifty Z-Score])</f>
        <v>145</v>
      </c>
      <c r="AU475">
        <f>_xlfn.RANK.AVG(Table2[[#This Row],[Sharpe Ratio Z-Score]],Table2[Sharpe Ratio Z-Score])</f>
        <v>697</v>
      </c>
      <c r="AV475">
        <f>(Table2[[#This Row],[Rank 1Y]]+Table2[[#This Row],[Rank 6M]]+Table2[[#This Row],[Rank Sharpe]])/3</f>
        <v>444.33333333333331</v>
      </c>
    </row>
    <row r="476" spans="1:48" x14ac:dyDescent="0.3">
      <c r="A476" t="s">
        <v>1788</v>
      </c>
      <c r="B476" t="s">
        <v>1789</v>
      </c>
      <c r="C476" t="s">
        <v>3116</v>
      </c>
      <c r="D476" t="s">
        <v>192</v>
      </c>
      <c r="E476">
        <v>4270.3864315020001</v>
      </c>
      <c r="F476">
        <v>167.94</v>
      </c>
      <c r="G476">
        <v>0.87891514012133198</v>
      </c>
      <c r="H476">
        <f>(Table2[[#This Row],[1Y Return vs Nifty]]-AVERAGE(Table2[1Y Return vs Nifty]))/_xlfn.STDEV.P(Table2[1Y Return vs Nifty])</f>
        <v>-0.39928581882667613</v>
      </c>
      <c r="I476">
        <v>0.25011746130817097</v>
      </c>
      <c r="J476">
        <f>(Table2[[#This Row],[1M Return vs Nifty]]-AVERAGE(Table2[1M Return vs Nifty]))/_xlfn.STDEV.P(Table2[1M Return vs Nifty])</f>
        <v>0.17430446956503157</v>
      </c>
      <c r="K476">
        <v>-15.8984383749761</v>
      </c>
      <c r="L476">
        <f>(Table2[[#This Row],[6M Return vs Nifty]]-AVERAGE(Table2[6M Return vs Nifty]))/_xlfn.STDEV.P(Table2[6M Return vs Nifty])</f>
        <v>-0.66943831641008966</v>
      </c>
      <c r="M476">
        <v>-3.0510368985572298</v>
      </c>
      <c r="N476">
        <f>(Table2[[#This Row],[1W Return vs Nifty]]-AVERAGE(Table2[1W Return vs Nifty]))/_xlfn.STDEV.P(Table2[1W Return vs Nifty])</f>
        <v>0.32902007923753168</v>
      </c>
      <c r="O476">
        <v>172.33</v>
      </c>
      <c r="P476">
        <v>175.051831003111</v>
      </c>
      <c r="Q476">
        <v>171.623300009427</v>
      </c>
      <c r="R476">
        <v>41.6972010869953</v>
      </c>
      <c r="S476" s="1">
        <f>(Table2[[#This Row],[Close Price]]-Table2[[#This Row],[20D EMA]])/Table2[[#This Row],[20D EMA]]</f>
        <v>-2.5474380548946872E-2</v>
      </c>
      <c r="T476" s="1">
        <f>(Table2[[#This Row],[Close Price]]-Table2[[#This Row],[50D EMA]])/Table2[[#This Row],[50D EMA]]</f>
        <v>-4.0627001513538104E-2</v>
      </c>
      <c r="U476" s="1">
        <f>(Table2[[#This Row],[Close Price]]-Table2[[#This Row],[200D EMA]])/Table2[[#This Row],[200D EMA]]</f>
        <v>-2.1461538201541879E-2</v>
      </c>
      <c r="V476">
        <v>0.71094588457086605</v>
      </c>
      <c r="W476">
        <v>166.1</v>
      </c>
      <c r="X476">
        <v>171.07</v>
      </c>
      <c r="Y476">
        <v>155.72</v>
      </c>
      <c r="Z476">
        <v>176.95</v>
      </c>
      <c r="AA476">
        <v>155.72</v>
      </c>
      <c r="AB476">
        <v>182.76</v>
      </c>
      <c r="AC476" s="1">
        <f>(Table2[[#This Row],[Close Price]]/Table2[[#This Row],[Day Low]])-1</f>
        <v>1.1077664057796532E-2</v>
      </c>
      <c r="AD476" s="1">
        <f>(Table2[[#This Row],[Day High]]/Table2[[#This Row],[Close Price]])-1</f>
        <v>1.8637608669763051E-2</v>
      </c>
      <c r="AE476" s="1">
        <f>(Table2[[#This Row],[Close Price]]/Table2[[#This Row],[Current Week Low]])-1</f>
        <v>7.847418443359877E-2</v>
      </c>
      <c r="AF476" s="1">
        <f>(Table2[[#This Row],[Current Week High]]/Table2[[#This Row],[Close Price]])-1</f>
        <v>5.3650113135643718E-2</v>
      </c>
      <c r="AG476" s="1">
        <f>(Table2[[#This Row],[Close Price]]/Table2[[#This Row],[Current Month Low]])-1</f>
        <v>7.847418443359877E-2</v>
      </c>
      <c r="AH476" s="1">
        <f>(Table2[[#This Row],[Current Month High]]/Table2[[#This Row],[Close Price]])-1</f>
        <v>8.8245802072168589E-2</v>
      </c>
      <c r="AI476">
        <v>34.393235679409301</v>
      </c>
      <c r="AJ476">
        <v>33.232844109480297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-0.06</v>
      </c>
      <c r="AM476" t="s">
        <v>3155</v>
      </c>
      <c r="AN476">
        <v>-2.95</v>
      </c>
      <c r="AO476" t="s">
        <v>3155</v>
      </c>
      <c r="AP476">
        <v>5.4755638683348998E-2</v>
      </c>
      <c r="AQ476">
        <f>(Table2[[#This Row],[Sharpe Ratio]]-AVERAGE(Table2[Sharpe Ratio]))/_xlfn.STDEV.P(Table2[Sharpe Ratio])</f>
        <v>-5.8477663831110763E-2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435</v>
      </c>
      <c r="AT476">
        <f>_xlfn.RANK.AVG(Table2[[#This Row],[6M Return vs Nifty Z-Score]],Table2[6M Return vs Nifty Z-Score])</f>
        <v>547</v>
      </c>
      <c r="AU476">
        <f>_xlfn.RANK.AVG(Table2[[#This Row],[Sharpe Ratio Z-Score]],Table2[Sharpe Ratio Z-Score])</f>
        <v>351</v>
      </c>
      <c r="AV476">
        <f>(Table2[[#This Row],[Rank 1Y]]+Table2[[#This Row],[Rank 6M]]+Table2[[#This Row],[Rank Sharpe]])/3</f>
        <v>444.33333333333331</v>
      </c>
    </row>
    <row r="477" spans="1:48" x14ac:dyDescent="0.3">
      <c r="A477" t="s">
        <v>1245</v>
      </c>
      <c r="B477" t="s">
        <v>1246</v>
      </c>
      <c r="C477" t="s">
        <v>3123</v>
      </c>
      <c r="D477" t="s">
        <v>135</v>
      </c>
      <c r="E477">
        <v>9007.9891989389998</v>
      </c>
      <c r="F477">
        <v>167.29</v>
      </c>
      <c r="G477">
        <v>-8.1898092190147302</v>
      </c>
      <c r="H477">
        <f>(Table2[[#This Row],[1Y Return vs Nifty]]-AVERAGE(Table2[1Y Return vs Nifty]))/_xlfn.STDEV.P(Table2[1Y Return vs Nifty])</f>
        <v>-0.5543106386655029</v>
      </c>
      <c r="I477">
        <v>-8.1853475986552997</v>
      </c>
      <c r="J477">
        <f>(Table2[[#This Row],[1M Return vs Nifty]]-AVERAGE(Table2[1M Return vs Nifty]))/_xlfn.STDEV.P(Table2[1M Return vs Nifty])</f>
        <v>-0.79612923637731714</v>
      </c>
      <c r="K477">
        <v>-32.122853267196803</v>
      </c>
      <c r="L477">
        <f>(Table2[[#This Row],[6M Return vs Nifty]]-AVERAGE(Table2[6M Return vs Nifty]))/_xlfn.STDEV.P(Table2[6M Return vs Nifty])</f>
        <v>-1.2424422050827855</v>
      </c>
      <c r="M477">
        <v>-7.8492075412649402</v>
      </c>
      <c r="N477">
        <f>(Table2[[#This Row],[1W Return vs Nifty]]-AVERAGE(Table2[1W Return vs Nifty]))/_xlfn.STDEV.P(Table2[1W Return vs Nifty])</f>
        <v>-0.63319008877476968</v>
      </c>
      <c r="O477">
        <v>180.64</v>
      </c>
      <c r="P477">
        <v>188.15272874459001</v>
      </c>
      <c r="Q477">
        <v>194.55289098359901</v>
      </c>
      <c r="R477">
        <v>34.9556050661878</v>
      </c>
      <c r="S477" s="1">
        <f>(Table2[[#This Row],[Close Price]]-Table2[[#This Row],[20D EMA]])/Table2[[#This Row],[20D EMA]]</f>
        <v>-7.3903897254207235E-2</v>
      </c>
      <c r="T477" s="1">
        <f>(Table2[[#This Row],[Close Price]]-Table2[[#This Row],[50D EMA]])/Table2[[#This Row],[50D EMA]]</f>
        <v>-0.11088188241431436</v>
      </c>
      <c r="U477" s="1">
        <f>(Table2[[#This Row],[Close Price]]-Table2[[#This Row],[200D EMA]])/Table2[[#This Row],[200D EMA]]</f>
        <v>-0.14013099906028798</v>
      </c>
      <c r="V477">
        <v>1.3080262955995201</v>
      </c>
      <c r="W477">
        <v>165.35</v>
      </c>
      <c r="X477">
        <v>171.79</v>
      </c>
      <c r="Y477">
        <v>161.01</v>
      </c>
      <c r="Z477">
        <v>180.65</v>
      </c>
      <c r="AA477">
        <v>161.01</v>
      </c>
      <c r="AB477">
        <v>205.9</v>
      </c>
      <c r="AC477" s="1">
        <f>(Table2[[#This Row],[Close Price]]/Table2[[#This Row],[Day Low]])-1</f>
        <v>1.1732688237072963E-2</v>
      </c>
      <c r="AD477" s="1">
        <f>(Table2[[#This Row],[Day High]]/Table2[[#This Row],[Close Price]])-1</f>
        <v>2.689939625799509E-2</v>
      </c>
      <c r="AE477" s="1">
        <f>(Table2[[#This Row],[Close Price]]/Table2[[#This Row],[Current Week Low]])-1</f>
        <v>3.9003788584559995E-2</v>
      </c>
      <c r="AF477" s="1">
        <f>(Table2[[#This Row],[Current Week High]]/Table2[[#This Row],[Close Price]])-1</f>
        <v>7.9861318668181136E-2</v>
      </c>
      <c r="AG477" s="1">
        <f>(Table2[[#This Row],[Close Price]]/Table2[[#This Row],[Current Month Low]])-1</f>
        <v>3.9003788584559995E-2</v>
      </c>
      <c r="AH477" s="1">
        <f>(Table2[[#This Row],[Current Month High]]/Table2[[#This Row],[Close Price]])-1</f>
        <v>0.23079681989359813</v>
      </c>
      <c r="AI477">
        <v>70.3030665311734</v>
      </c>
      <c r="AJ477">
        <v>23.4157137587605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-0.14000000000000001</v>
      </c>
      <c r="AM477" t="s">
        <v>3155</v>
      </c>
      <c r="AN477">
        <v>-2.0699999999999998</v>
      </c>
      <c r="AO477" t="s">
        <v>3155</v>
      </c>
      <c r="AP477">
        <v>0.12935538915273401</v>
      </c>
      <c r="AQ477">
        <f>(Table2[[#This Row],[Sharpe Ratio]]-AVERAGE(Table2[Sharpe Ratio]))/_xlfn.STDEV.P(Table2[Sharpe Ratio])</f>
        <v>0.82095233371361764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503</v>
      </c>
      <c r="AT477">
        <f>_xlfn.RANK.AVG(Table2[[#This Row],[6M Return vs Nifty Z-Score]],Table2[6M Return vs Nifty Z-Score])</f>
        <v>687</v>
      </c>
      <c r="AU477">
        <f>_xlfn.RANK.AVG(Table2[[#This Row],[Sharpe Ratio Z-Score]],Table2[Sharpe Ratio Z-Score])</f>
        <v>144</v>
      </c>
      <c r="AV477">
        <f>(Table2[[#This Row],[Rank 1Y]]+Table2[[#This Row],[Rank 6M]]+Table2[[#This Row],[Rank Sharpe]])/3</f>
        <v>444.66666666666669</v>
      </c>
    </row>
    <row r="478" spans="1:48" x14ac:dyDescent="0.3">
      <c r="A478" t="s">
        <v>327</v>
      </c>
      <c r="B478" t="s">
        <v>328</v>
      </c>
      <c r="C478" t="s">
        <v>3112</v>
      </c>
      <c r="D478" t="s">
        <v>197</v>
      </c>
      <c r="E478">
        <v>82119.057206275</v>
      </c>
      <c r="F478">
        <v>634.25</v>
      </c>
      <c r="G478">
        <v>-9.6612933880549505</v>
      </c>
      <c r="H478">
        <f>(Table2[[#This Row],[1Y Return vs Nifty]]-AVERAGE(Table2[1Y Return vs Nifty]))/_xlfn.STDEV.P(Table2[1Y Return vs Nifty])</f>
        <v>-0.57946484549408894</v>
      </c>
      <c r="I478">
        <v>-1.05003944551832</v>
      </c>
      <c r="J478">
        <f>(Table2[[#This Row],[1M Return vs Nifty]]-AVERAGE(Table2[1M Return vs Nifty]))/_xlfn.STDEV.P(Table2[1M Return vs Nifty])</f>
        <v>2.4731674653397349E-2</v>
      </c>
      <c r="K478">
        <v>15.6194501936866</v>
      </c>
      <c r="L478">
        <f>(Table2[[#This Row],[6M Return vs Nifty]]-AVERAGE(Table2[6M Return vs Nifty]))/_xlfn.STDEV.P(Table2[6M Return vs Nifty])</f>
        <v>0.44369105266538933</v>
      </c>
      <c r="M478">
        <v>-2.12450486487139</v>
      </c>
      <c r="N478">
        <f>(Table2[[#This Row],[1W Return vs Nifty]]-AVERAGE(Table2[1W Return vs Nifty]))/_xlfn.STDEV.P(Table2[1W Return vs Nifty])</f>
        <v>0.51482392203261162</v>
      </c>
      <c r="O478">
        <v>673.35</v>
      </c>
      <c r="P478">
        <v>672.52951454243498</v>
      </c>
      <c r="Q478">
        <v>618.03346375576598</v>
      </c>
      <c r="R478">
        <v>15.9287285433674</v>
      </c>
      <c r="S478" s="1">
        <f>(Table2[[#This Row],[Close Price]]-Table2[[#This Row],[20D EMA]])/Table2[[#This Row],[20D EMA]]</f>
        <v>-5.8067869607187975E-2</v>
      </c>
      <c r="T478" s="1">
        <f>(Table2[[#This Row],[Close Price]]-Table2[[#This Row],[50D EMA]])/Table2[[#This Row],[50D EMA]]</f>
        <v>-5.6918713178675875E-2</v>
      </c>
      <c r="U478" s="1">
        <f>(Table2[[#This Row],[Close Price]]-Table2[[#This Row],[200D EMA]])/Table2[[#This Row],[200D EMA]]</f>
        <v>2.6238929111842495E-2</v>
      </c>
      <c r="V478">
        <v>0.591748993218144</v>
      </c>
      <c r="W478">
        <v>631.20000000000005</v>
      </c>
      <c r="X478">
        <v>661.1</v>
      </c>
      <c r="Y478">
        <v>631.20000000000005</v>
      </c>
      <c r="Z478">
        <v>670.1</v>
      </c>
      <c r="AA478">
        <v>631.20000000000005</v>
      </c>
      <c r="AB478">
        <v>719.85</v>
      </c>
      <c r="AC478" s="1">
        <f>(Table2[[#This Row],[Close Price]]/Table2[[#This Row],[Day Low]])-1</f>
        <v>4.8320659062102145E-3</v>
      </c>
      <c r="AD478" s="1">
        <f>(Table2[[#This Row],[Day High]]/Table2[[#This Row],[Close Price]])-1</f>
        <v>4.2333464722112746E-2</v>
      </c>
      <c r="AE478" s="1">
        <f>(Table2[[#This Row],[Close Price]]/Table2[[#This Row],[Current Week Low]])-1</f>
        <v>4.8320659062102145E-3</v>
      </c>
      <c r="AF478" s="1">
        <f>(Table2[[#This Row],[Current Week High]]/Table2[[#This Row],[Close Price]])-1</f>
        <v>5.6523452897122572E-2</v>
      </c>
      <c r="AG478" s="1">
        <f>(Table2[[#This Row],[Close Price]]/Table2[[#This Row],[Current Month Low]])-1</f>
        <v>4.8320659062102145E-3</v>
      </c>
      <c r="AH478" s="1">
        <f>(Table2[[#This Row],[Current Month High]]/Table2[[#This Row],[Close Price]])-1</f>
        <v>0.13496255419787162</v>
      </c>
      <c r="AI478">
        <v>13.496255419787101</v>
      </c>
      <c r="AJ478">
        <v>30.423606827061398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0.06</v>
      </c>
      <c r="AM478" t="s">
        <v>3156</v>
      </c>
      <c r="AN478">
        <v>-9.1199999999999992</v>
      </c>
      <c r="AO478" t="s">
        <v>3155</v>
      </c>
      <c r="AP478">
        <v>-3.0081753156629001E-2</v>
      </c>
      <c r="AQ478">
        <f>(Table2[[#This Row],[Sharpe Ratio]]-AVERAGE(Table2[Sharpe Ratio]))/_xlfn.STDEV.P(Table2[Sharpe Ratio])</f>
        <v>-1.058595584173909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-0.65481378031659943</v>
      </c>
      <c r="AS478">
        <f>_xlfn.RANK.AVG(Table2[[#This Row],[1Y Return vs Nifty Z-Score]],Table2[1Y Return vs Nifty Z-Score])</f>
        <v>518</v>
      </c>
      <c r="AT478">
        <f>_xlfn.RANK.AVG(Table2[[#This Row],[6M Return vs Nifty Z-Score]],Table2[6M Return vs Nifty Z-Score])</f>
        <v>192</v>
      </c>
      <c r="AU478">
        <f>_xlfn.RANK.AVG(Table2[[#This Row],[Sharpe Ratio Z-Score]],Table2[Sharpe Ratio Z-Score])</f>
        <v>625</v>
      </c>
      <c r="AV478">
        <f>(Table2[[#This Row],[Rank 1Y]]+Table2[[#This Row],[Rank 6M]]+Table2[[#This Row],[Rank Sharpe]])/3</f>
        <v>445</v>
      </c>
    </row>
    <row r="479" spans="1:48" x14ac:dyDescent="0.3">
      <c r="A479" t="s">
        <v>1690</v>
      </c>
      <c r="B479" t="s">
        <v>1691</v>
      </c>
      <c r="C479" t="s">
        <v>3122</v>
      </c>
      <c r="D479" t="s">
        <v>1492</v>
      </c>
      <c r="E479">
        <v>4858.7995023149997</v>
      </c>
      <c r="F479">
        <v>858.85</v>
      </c>
      <c r="G479">
        <v>-26.814293757087398</v>
      </c>
      <c r="H479">
        <f>(Table2[[#This Row],[1Y Return vs Nifty]]-AVERAGE(Table2[1Y Return vs Nifty]))/_xlfn.STDEV.P(Table2[1Y Return vs Nifty])</f>
        <v>-0.87268588591811491</v>
      </c>
      <c r="I479">
        <v>0.33904100982178598</v>
      </c>
      <c r="J479">
        <f>(Table2[[#This Row],[1M Return vs Nifty]]-AVERAGE(Table2[1M Return vs Nifty]))/_xlfn.STDEV.P(Table2[1M Return vs Nifty])</f>
        <v>0.1845344222844357</v>
      </c>
      <c r="K479">
        <v>-23.3628737400266</v>
      </c>
      <c r="L479">
        <f>(Table2[[#This Row],[6M Return vs Nifty]]-AVERAGE(Table2[6M Return vs Nifty]))/_xlfn.STDEV.P(Table2[6M Return vs Nifty])</f>
        <v>-0.93306264550504792</v>
      </c>
      <c r="M479">
        <v>-3.9821201145859302</v>
      </c>
      <c r="N479">
        <f>(Table2[[#This Row],[1W Return vs Nifty]]-AVERAGE(Table2[1W Return vs Nifty]))/_xlfn.STDEV.P(Table2[1W Return vs Nifty])</f>
        <v>0.14230355653736459</v>
      </c>
      <c r="O479">
        <v>877.9</v>
      </c>
      <c r="P479">
        <v>872.76675556541102</v>
      </c>
      <c r="Q479">
        <v>857.84459219732196</v>
      </c>
      <c r="R479">
        <v>36.360587316209703</v>
      </c>
      <c r="S479" s="1">
        <f>(Table2[[#This Row],[Close Price]]-Table2[[#This Row],[20D EMA]])/Table2[[#This Row],[20D EMA]]</f>
        <v>-2.1699510194782955E-2</v>
      </c>
      <c r="T479" s="1">
        <f>(Table2[[#This Row],[Close Price]]-Table2[[#This Row],[50D EMA]])/Table2[[#This Row],[50D EMA]]</f>
        <v>-1.5945561029527527E-2</v>
      </c>
      <c r="U479" s="1">
        <f>(Table2[[#This Row],[Close Price]]-Table2[[#This Row],[200D EMA]])/Table2[[#This Row],[200D EMA]]</f>
        <v>1.1720162507555913E-3</v>
      </c>
      <c r="V479">
        <v>0.44763102233055202</v>
      </c>
      <c r="W479">
        <v>851.55</v>
      </c>
      <c r="X479">
        <v>870.4</v>
      </c>
      <c r="Y479">
        <v>844.1</v>
      </c>
      <c r="Z479">
        <v>891.1</v>
      </c>
      <c r="AA479">
        <v>799</v>
      </c>
      <c r="AB479">
        <v>923.35</v>
      </c>
      <c r="AC479" s="1">
        <f>(Table2[[#This Row],[Close Price]]/Table2[[#This Row],[Day Low]])-1</f>
        <v>8.5726029005930293E-3</v>
      </c>
      <c r="AD479" s="1">
        <f>(Table2[[#This Row],[Day High]]/Table2[[#This Row],[Close Price]])-1</f>
        <v>1.344821563718912E-2</v>
      </c>
      <c r="AE479" s="1">
        <f>(Table2[[#This Row],[Close Price]]/Table2[[#This Row],[Current Week Low]])-1</f>
        <v>1.7474232910792642E-2</v>
      </c>
      <c r="AF479" s="1">
        <f>(Table2[[#This Row],[Current Week High]]/Table2[[#This Row],[Close Price]])-1</f>
        <v>3.7550212493450585E-2</v>
      </c>
      <c r="AG479" s="1">
        <f>(Table2[[#This Row],[Close Price]]/Table2[[#This Row],[Current Month Low]])-1</f>
        <v>7.4906132665832237E-2</v>
      </c>
      <c r="AH479" s="1">
        <f>(Table2[[#This Row],[Current Month High]]/Table2[[#This Row],[Close Price]])-1</f>
        <v>7.5100424986901171E-2</v>
      </c>
      <c r="AI479">
        <v>28.765209291494401</v>
      </c>
      <c r="AJ479">
        <v>11.5317187195636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0.03</v>
      </c>
      <c r="AM479" t="s">
        <v>3156</v>
      </c>
      <c r="AN479">
        <v>-5.77</v>
      </c>
      <c r="AO479" t="s">
        <v>3155</v>
      </c>
      <c r="AP479">
        <v>0.15562965805812001</v>
      </c>
      <c r="AQ479">
        <f>(Table2[[#This Row],[Sharpe Ratio]]-AVERAGE(Table2[Sharpe Ratio]))/_xlfn.STDEV.P(Table2[Sharpe Ratio])</f>
        <v>1.1306903702829996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-0.34822018231836294</v>
      </c>
      <c r="AS479">
        <f>_xlfn.RANK.AVG(Table2[[#This Row],[1Y Return vs Nifty Z-Score]],Table2[1Y Return vs Nifty Z-Score])</f>
        <v>613</v>
      </c>
      <c r="AT479">
        <f>_xlfn.RANK.AVG(Table2[[#This Row],[6M Return vs Nifty Z-Score]],Table2[6M Return vs Nifty Z-Score])</f>
        <v>627</v>
      </c>
      <c r="AU479">
        <f>_xlfn.RANK.AVG(Table2[[#This Row],[Sharpe Ratio Z-Score]],Table2[Sharpe Ratio Z-Score])</f>
        <v>95</v>
      </c>
      <c r="AV479">
        <f>(Table2[[#This Row],[Rank 1Y]]+Table2[[#This Row],[Rank 6M]]+Table2[[#This Row],[Rank Sharpe]])/3</f>
        <v>445</v>
      </c>
    </row>
    <row r="480" spans="1:48" x14ac:dyDescent="0.3">
      <c r="A480" t="s">
        <v>421</v>
      </c>
      <c r="B480" t="s">
        <v>422</v>
      </c>
      <c r="C480" t="s">
        <v>3110</v>
      </c>
      <c r="D480" t="s">
        <v>34</v>
      </c>
      <c r="E480">
        <v>53526.824753952002</v>
      </c>
      <c r="F480">
        <v>44.77</v>
      </c>
      <c r="G480">
        <v>-4.3858934602839801</v>
      </c>
      <c r="H480">
        <f>(Table2[[#This Row],[1Y Return vs Nifty]]-AVERAGE(Table2[1Y Return vs Nifty]))/_xlfn.STDEV.P(Table2[1Y Return vs Nifty])</f>
        <v>-0.48928480572294264</v>
      </c>
      <c r="I480">
        <v>-7.1359217438463798</v>
      </c>
      <c r="J480">
        <f>(Table2[[#This Row],[1M Return vs Nifty]]-AVERAGE(Table2[1M Return vs Nifty]))/_xlfn.STDEV.P(Table2[1M Return vs Nifty])</f>
        <v>-0.67540107092886137</v>
      </c>
      <c r="K480">
        <v>-26.692001253833901</v>
      </c>
      <c r="L480">
        <f>(Table2[[#This Row],[6M Return vs Nifty]]-AVERAGE(Table2[6M Return vs Nifty]))/_xlfn.STDEV.P(Table2[6M Return vs Nifty])</f>
        <v>-1.0506387198332201</v>
      </c>
      <c r="M480">
        <v>-3.3521858031675</v>
      </c>
      <c r="N480">
        <f>(Table2[[#This Row],[1W Return vs Nifty]]-AVERAGE(Table2[1W Return vs Nifty]))/_xlfn.STDEV.P(Table2[1W Return vs Nifty])</f>
        <v>0.26862861764119172</v>
      </c>
      <c r="O480">
        <v>45.92</v>
      </c>
      <c r="P480">
        <v>48.143783078063102</v>
      </c>
      <c r="Q480">
        <v>49.030212582240999</v>
      </c>
      <c r="R480">
        <v>43.8681883016706</v>
      </c>
      <c r="S480" s="1">
        <f>(Table2[[#This Row],[Close Price]]-Table2[[#This Row],[20D EMA]])/Table2[[#This Row],[20D EMA]]</f>
        <v>-2.5043554006968609E-2</v>
      </c>
      <c r="T480" s="1">
        <f>(Table2[[#This Row],[Close Price]]-Table2[[#This Row],[50D EMA]])/Table2[[#This Row],[50D EMA]]</f>
        <v>-7.0077232455801247E-2</v>
      </c>
      <c r="U480" s="1">
        <f>(Table2[[#This Row],[Close Price]]-Table2[[#This Row],[200D EMA]])/Table2[[#This Row],[200D EMA]]</f>
        <v>-8.6889539283459424E-2</v>
      </c>
      <c r="V480">
        <v>0.961261519274346</v>
      </c>
      <c r="W480">
        <v>43.42</v>
      </c>
      <c r="X480">
        <v>45.29</v>
      </c>
      <c r="Y480">
        <v>41.83</v>
      </c>
      <c r="Z480">
        <v>48.43</v>
      </c>
      <c r="AA480">
        <v>41.83</v>
      </c>
      <c r="AB480">
        <v>48.54</v>
      </c>
      <c r="AC480" s="1">
        <f>(Table2[[#This Row],[Close Price]]/Table2[[#This Row],[Day Low]])-1</f>
        <v>3.109166282818987E-2</v>
      </c>
      <c r="AD480" s="1">
        <f>(Table2[[#This Row],[Day High]]/Table2[[#This Row],[Close Price]])-1</f>
        <v>1.1614920705829812E-2</v>
      </c>
      <c r="AE480" s="1">
        <f>(Table2[[#This Row],[Close Price]]/Table2[[#This Row],[Current Week Low]])-1</f>
        <v>7.0284484819507664E-2</v>
      </c>
      <c r="AF480" s="1">
        <f>(Table2[[#This Row],[Current Week High]]/Table2[[#This Row],[Close Price]])-1</f>
        <v>8.1751172660263549E-2</v>
      </c>
      <c r="AG480" s="1">
        <f>(Table2[[#This Row],[Close Price]]/Table2[[#This Row],[Current Month Low]])-1</f>
        <v>7.0284484819507664E-2</v>
      </c>
      <c r="AH480" s="1">
        <f>(Table2[[#This Row],[Current Month High]]/Table2[[#This Row],[Close Price]])-1</f>
        <v>8.420817511726586E-2</v>
      </c>
      <c r="AI480">
        <v>57.806566897475903</v>
      </c>
      <c r="AJ480">
        <v>28.8345323741007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-0.14000000000000001</v>
      </c>
      <c r="AM480" t="s">
        <v>3155</v>
      </c>
      <c r="AN480">
        <v>-1.45</v>
      </c>
      <c r="AO480" t="s">
        <v>3155</v>
      </c>
      <c r="AP480">
        <v>0.106390637836241</v>
      </c>
      <c r="AQ480">
        <f>(Table2[[#This Row],[Sharpe Ratio]]-AVERAGE(Table2[Sharpe Ratio]))/_xlfn.STDEV.P(Table2[Sharpe Ratio])</f>
        <v>0.55022902610460722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482</v>
      </c>
      <c r="AT480">
        <f>_xlfn.RANK.AVG(Table2[[#This Row],[6M Return vs Nifty Z-Score]],Table2[6M Return vs Nifty Z-Score])</f>
        <v>652</v>
      </c>
      <c r="AU480">
        <f>_xlfn.RANK.AVG(Table2[[#This Row],[Sharpe Ratio Z-Score]],Table2[Sharpe Ratio Z-Score])</f>
        <v>203</v>
      </c>
      <c r="AV480">
        <f>(Table2[[#This Row],[Rank 1Y]]+Table2[[#This Row],[Rank 6M]]+Table2[[#This Row],[Rank Sharpe]])/3</f>
        <v>445.66666666666669</v>
      </c>
    </row>
    <row r="481" spans="1:48" x14ac:dyDescent="0.3">
      <c r="A481" t="s">
        <v>1456</v>
      </c>
      <c r="B481" t="s">
        <v>1457</v>
      </c>
      <c r="C481" t="s">
        <v>3113</v>
      </c>
      <c r="D481" t="s">
        <v>48</v>
      </c>
      <c r="E481">
        <v>6883.8008346799998</v>
      </c>
      <c r="F481">
        <v>470.8</v>
      </c>
      <c r="G481">
        <v>31.524721975807399</v>
      </c>
      <c r="H481">
        <f>(Table2[[#This Row],[1Y Return vs Nifty]]-AVERAGE(Table2[1Y Return vs Nifty]))/_xlfn.STDEV.P(Table2[1Y Return vs Nifty])</f>
        <v>0.12458727460697525</v>
      </c>
      <c r="I481">
        <v>-6.6354879986485598</v>
      </c>
      <c r="J481">
        <f>(Table2[[#This Row],[1M Return vs Nifty]]-AVERAGE(Table2[1M Return vs Nifty]))/_xlfn.STDEV.P(Table2[1M Return vs Nifty])</f>
        <v>-0.61783011657379328</v>
      </c>
      <c r="K481">
        <v>-7.54701494984233</v>
      </c>
      <c r="L481">
        <f>(Table2[[#This Row],[6M Return vs Nifty]]-AVERAGE(Table2[6M Return vs Nifty]))/_xlfn.STDEV.P(Table2[6M Return vs Nifty])</f>
        <v>-0.37448788951682749</v>
      </c>
      <c r="M481">
        <v>-2.7511070258664101</v>
      </c>
      <c r="N481">
        <f>(Table2[[#This Row],[1W Return vs Nifty]]-AVERAGE(Table2[1W Return vs Nifty]))/_xlfn.STDEV.P(Table2[1W Return vs Nifty])</f>
        <v>0.38916707997673033</v>
      </c>
      <c r="O481">
        <v>503.37</v>
      </c>
      <c r="P481">
        <v>516.20152570104597</v>
      </c>
      <c r="Q481">
        <v>472.29607662887298</v>
      </c>
      <c r="R481">
        <v>34.049487774011098</v>
      </c>
      <c r="S481" s="1">
        <f>(Table2[[#This Row],[Close Price]]-Table2[[#This Row],[20D EMA]])/Table2[[#This Row],[20D EMA]]</f>
        <v>-6.4703895742694223E-2</v>
      </c>
      <c r="T481" s="1">
        <f>(Table2[[#This Row],[Close Price]]-Table2[[#This Row],[50D EMA]])/Table2[[#This Row],[50D EMA]]</f>
        <v>-8.7953102500785502E-2</v>
      </c>
      <c r="U481" s="1">
        <f>(Table2[[#This Row],[Close Price]]-Table2[[#This Row],[200D EMA]])/Table2[[#This Row],[200D EMA]]</f>
        <v>-3.1676668575178041E-3</v>
      </c>
      <c r="V481">
        <v>0.38654235122991798</v>
      </c>
      <c r="W481">
        <v>465.1</v>
      </c>
      <c r="X481">
        <v>490.6</v>
      </c>
      <c r="Y481">
        <v>458.15</v>
      </c>
      <c r="Z481">
        <v>502.6</v>
      </c>
      <c r="AA481">
        <v>458.15</v>
      </c>
      <c r="AB481">
        <v>540.35</v>
      </c>
      <c r="AC481" s="1">
        <f>(Table2[[#This Row],[Close Price]]/Table2[[#This Row],[Day Low]])-1</f>
        <v>1.2255428940012969E-2</v>
      </c>
      <c r="AD481" s="1">
        <f>(Table2[[#This Row],[Day High]]/Table2[[#This Row],[Close Price]])-1</f>
        <v>4.20560747663552E-2</v>
      </c>
      <c r="AE481" s="1">
        <f>(Table2[[#This Row],[Close Price]]/Table2[[#This Row],[Current Week Low]])-1</f>
        <v>2.7611044417767072E-2</v>
      </c>
      <c r="AF481" s="1">
        <f>(Table2[[#This Row],[Current Week High]]/Table2[[#This Row],[Close Price]])-1</f>
        <v>6.7544604927782581E-2</v>
      </c>
      <c r="AG481" s="1">
        <f>(Table2[[#This Row],[Close Price]]/Table2[[#This Row],[Current Month Low]])-1</f>
        <v>2.7611044417767072E-2</v>
      </c>
      <c r="AH481" s="1">
        <f>(Table2[[#This Row],[Current Month High]]/Table2[[#This Row],[Close Price]])-1</f>
        <v>0.14772727272727271</v>
      </c>
      <c r="AI481">
        <v>24.893797790994</v>
      </c>
      <c r="AJ481">
        <v>64.471615720523999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-0.05</v>
      </c>
      <c r="AM481" t="s">
        <v>3155</v>
      </c>
      <c r="AN481">
        <v>-5.95</v>
      </c>
      <c r="AO481" t="s">
        <v>3155</v>
      </c>
      <c r="AP481">
        <v>-3.3824560916696E-2</v>
      </c>
      <c r="AQ481">
        <f>(Table2[[#This Row],[Sharpe Ratio]]-AVERAGE(Table2[Sharpe Ratio]))/_xlfn.STDEV.P(Table2[Sharpe Ratio])</f>
        <v>-1.1027182172730225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258</v>
      </c>
      <c r="AT481">
        <f>_xlfn.RANK.AVG(Table2[[#This Row],[6M Return vs Nifty Z-Score]],Table2[6M Return vs Nifty Z-Score])</f>
        <v>450</v>
      </c>
      <c r="AU481">
        <f>_xlfn.RANK.AVG(Table2[[#This Row],[Sharpe Ratio Z-Score]],Table2[Sharpe Ratio Z-Score])</f>
        <v>629</v>
      </c>
      <c r="AV481">
        <f>(Table2[[#This Row],[Rank 1Y]]+Table2[[#This Row],[Rank 6M]]+Table2[[#This Row],[Rank Sharpe]])/3</f>
        <v>445.66666666666669</v>
      </c>
    </row>
    <row r="482" spans="1:48" x14ac:dyDescent="0.3">
      <c r="A482" t="s">
        <v>1942</v>
      </c>
      <c r="B482" t="s">
        <v>1943</v>
      </c>
      <c r="C482" t="s">
        <v>3121</v>
      </c>
      <c r="D482" t="s">
        <v>450</v>
      </c>
      <c r="E482">
        <v>3507.62664</v>
      </c>
      <c r="F482">
        <v>405.15</v>
      </c>
      <c r="G482">
        <v>-4.2042857632698496</v>
      </c>
      <c r="H482">
        <f>(Table2[[#This Row],[1Y Return vs Nifty]]-AVERAGE(Table2[1Y Return vs Nifty]))/_xlfn.STDEV.P(Table2[1Y Return vs Nifty])</f>
        <v>-0.48618032273327083</v>
      </c>
      <c r="I482">
        <v>-44.095867143098602</v>
      </c>
      <c r="J482">
        <f>(Table2[[#This Row],[1M Return vs Nifty]]-AVERAGE(Table2[1M Return vs Nifty]))/_xlfn.STDEV.P(Table2[1M Return vs Nifty])</f>
        <v>-4.9273512041179037</v>
      </c>
      <c r="K482">
        <v>-49.610238406344799</v>
      </c>
      <c r="L482">
        <f>(Table2[[#This Row],[6M Return vs Nifty]]-AVERAGE(Table2[6M Return vs Nifty]))/_xlfn.STDEV.P(Table2[6M Return vs Nifty])</f>
        <v>-1.8600508987715469</v>
      </c>
      <c r="M482">
        <v>-10.801515830943799</v>
      </c>
      <c r="N482">
        <f>(Table2[[#This Row],[1W Return vs Nifty]]-AVERAGE(Table2[1W Return vs Nifty]))/_xlfn.STDEV.P(Table2[1W Return vs Nifty])</f>
        <v>-1.2252367805182951</v>
      </c>
      <c r="O482">
        <v>415.26</v>
      </c>
      <c r="P482">
        <v>428.75770039278098</v>
      </c>
      <c r="Q482">
        <v>465.99369769716799</v>
      </c>
      <c r="R482">
        <v>43.777545410478702</v>
      </c>
      <c r="S482" s="1">
        <f>(Table2[[#This Row],[Close Price]]-Table2[[#This Row],[20D EMA]])/Table2[[#This Row],[20D EMA]]</f>
        <v>-2.4346192746712937E-2</v>
      </c>
      <c r="T482" s="1">
        <f>(Table2[[#This Row],[Close Price]]-Table2[[#This Row],[50D EMA]])/Table2[[#This Row],[50D EMA]]</f>
        <v>-5.5060702982486852E-2</v>
      </c>
      <c r="U482" s="1">
        <f>(Table2[[#This Row],[Close Price]]-Table2[[#This Row],[200D EMA]])/Table2[[#This Row],[200D EMA]]</f>
        <v>-0.13056764071669499</v>
      </c>
      <c r="V482">
        <v>0.94143001168521101</v>
      </c>
      <c r="W482">
        <v>400.3</v>
      </c>
      <c r="X482">
        <v>414.6</v>
      </c>
      <c r="Y482">
        <v>400</v>
      </c>
      <c r="Z482">
        <v>457.95</v>
      </c>
      <c r="AA482">
        <v>357.55</v>
      </c>
      <c r="AB482">
        <v>475.95</v>
      </c>
      <c r="AC482" s="1">
        <f>(Table2[[#This Row],[Close Price]]/Table2[[#This Row],[Day Low]])-1</f>
        <v>1.21159130652011E-2</v>
      </c>
      <c r="AD482" s="1">
        <f>(Table2[[#This Row],[Day High]]/Table2[[#This Row],[Close Price]])-1</f>
        <v>2.3324694557571357E-2</v>
      </c>
      <c r="AE482" s="1">
        <f>(Table2[[#This Row],[Close Price]]/Table2[[#This Row],[Current Week Low]])-1</f>
        <v>1.287499999999997E-2</v>
      </c>
      <c r="AF482" s="1">
        <f>(Table2[[#This Row],[Current Week High]]/Table2[[#This Row],[Close Price]])-1</f>
        <v>0.1303221029248427</v>
      </c>
      <c r="AG482" s="1">
        <f>(Table2[[#This Row],[Close Price]]/Table2[[#This Row],[Current Month Low]])-1</f>
        <v>0.13312823381345251</v>
      </c>
      <c r="AH482" s="1">
        <f>(Table2[[#This Row],[Current Month High]]/Table2[[#This Row],[Close Price]])-1</f>
        <v>0.17475009255831186</v>
      </c>
      <c r="AI482">
        <v>84.493397507096105</v>
      </c>
      <c r="AJ482">
        <v>30.693548387096701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-0.19</v>
      </c>
      <c r="AM482" t="s">
        <v>3155</v>
      </c>
      <c r="AN482">
        <v>8.27</v>
      </c>
      <c r="AO482" t="s">
        <v>3156</v>
      </c>
      <c r="AP482">
        <v>0.13563255690255899</v>
      </c>
      <c r="AQ482">
        <f>(Table2[[#This Row],[Sharpe Ratio]]-AVERAGE(Table2[Sharpe Ratio]))/_xlfn.STDEV.P(Table2[Sharpe Ratio])</f>
        <v>0.89495163778745523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478</v>
      </c>
      <c r="AT482">
        <f>_xlfn.RANK.AVG(Table2[[#This Row],[6M Return vs Nifty Z-Score]],Table2[6M Return vs Nifty Z-Score])</f>
        <v>729</v>
      </c>
      <c r="AU482">
        <f>_xlfn.RANK.AVG(Table2[[#This Row],[Sharpe Ratio Z-Score]],Table2[Sharpe Ratio Z-Score])</f>
        <v>130</v>
      </c>
      <c r="AV482">
        <f>(Table2[[#This Row],[Rank 1Y]]+Table2[[#This Row],[Rank 6M]]+Table2[[#This Row],[Rank Sharpe]])/3</f>
        <v>445.66666666666669</v>
      </c>
    </row>
    <row r="483" spans="1:48" x14ac:dyDescent="0.3">
      <c r="A483" t="s">
        <v>195</v>
      </c>
      <c r="B483" t="s">
        <v>196</v>
      </c>
      <c r="C483" t="s">
        <v>3112</v>
      </c>
      <c r="D483" t="s">
        <v>197</v>
      </c>
      <c r="E483">
        <v>128387.20328895999</v>
      </c>
      <c r="F483">
        <v>1255.0999999999999</v>
      </c>
      <c r="G483">
        <v>2.18678642917624</v>
      </c>
      <c r="H483">
        <f>(Table2[[#This Row],[1Y Return vs Nifty]]-AVERAGE(Table2[1Y Return vs Nifty]))/_xlfn.STDEV.P(Table2[1Y Return vs Nifty])</f>
        <v>-0.376928483557813</v>
      </c>
      <c r="I483">
        <v>-4.7316556781646399</v>
      </c>
      <c r="J483">
        <f>(Table2[[#This Row],[1M Return vs Nifty]]-AVERAGE(Table2[1M Return vs Nifty]))/_xlfn.STDEV.P(Table2[1M Return vs Nifty])</f>
        <v>-0.39880922784664197</v>
      </c>
      <c r="K483">
        <v>-5.4264266422830501</v>
      </c>
      <c r="L483">
        <f>(Table2[[#This Row],[6M Return vs Nifty]]-AVERAGE(Table2[6M Return vs Nifty]))/_xlfn.STDEV.P(Table2[6M Return vs Nifty])</f>
        <v>-0.29959425824708369</v>
      </c>
      <c r="M483">
        <v>-3.8959708633353398</v>
      </c>
      <c r="N483">
        <f>(Table2[[#This Row],[1W Return vs Nifty]]-AVERAGE(Table2[1W Return vs Nifty]))/_xlfn.STDEV.P(Table2[1W Return vs Nifty])</f>
        <v>0.15957965855469214</v>
      </c>
      <c r="O483">
        <v>1339.61</v>
      </c>
      <c r="P483">
        <v>1381.0009710603199</v>
      </c>
      <c r="Q483">
        <v>1314.4887489196201</v>
      </c>
      <c r="R483">
        <v>20.471280282994201</v>
      </c>
      <c r="S483" s="1">
        <f>(Table2[[#This Row],[Close Price]]-Table2[[#This Row],[20D EMA]])/Table2[[#This Row],[20D EMA]]</f>
        <v>-6.3085524891572917E-2</v>
      </c>
      <c r="T483" s="1">
        <f>(Table2[[#This Row],[Close Price]]-Table2[[#This Row],[50D EMA]])/Table2[[#This Row],[50D EMA]]</f>
        <v>-9.1166460921207296E-2</v>
      </c>
      <c r="U483" s="1">
        <f>(Table2[[#This Row],[Close Price]]-Table2[[#This Row],[200D EMA]])/Table2[[#This Row],[200D EMA]]</f>
        <v>-4.5180112015741382E-2</v>
      </c>
      <c r="V483">
        <v>0.85094971216551696</v>
      </c>
      <c r="W483">
        <v>1238.7</v>
      </c>
      <c r="X483">
        <v>1298.3499999999999</v>
      </c>
      <c r="Y483">
        <v>1238.7</v>
      </c>
      <c r="Z483">
        <v>1342.7</v>
      </c>
      <c r="AA483">
        <v>1238.7</v>
      </c>
      <c r="AB483">
        <v>1415.5</v>
      </c>
      <c r="AC483" s="1">
        <f>(Table2[[#This Row],[Close Price]]/Table2[[#This Row],[Day Low]])-1</f>
        <v>1.3239686768386161E-2</v>
      </c>
      <c r="AD483" s="1">
        <f>(Table2[[#This Row],[Day High]]/Table2[[#This Row],[Close Price]])-1</f>
        <v>3.4459405625049788E-2</v>
      </c>
      <c r="AE483" s="1">
        <f>(Table2[[#This Row],[Close Price]]/Table2[[#This Row],[Current Week Low]])-1</f>
        <v>1.3239686768386161E-2</v>
      </c>
      <c r="AF483" s="1">
        <f>(Table2[[#This Row],[Current Week High]]/Table2[[#This Row],[Close Price]])-1</f>
        <v>6.9795235439407355E-2</v>
      </c>
      <c r="AG483" s="1">
        <f>(Table2[[#This Row],[Close Price]]/Table2[[#This Row],[Current Month Low]])-1</f>
        <v>1.3239686768386161E-2</v>
      </c>
      <c r="AH483" s="1">
        <f>(Table2[[#This Row],[Current Month High]]/Table2[[#This Row],[Close Price]])-1</f>
        <v>0.12779858178631187</v>
      </c>
      <c r="AI483">
        <v>22.846785116723701</v>
      </c>
      <c r="AJ483">
        <v>30.766826422171199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</v>
      </c>
      <c r="AM483" t="s">
        <v>3155</v>
      </c>
      <c r="AN483">
        <v>-3.79</v>
      </c>
      <c r="AO483" t="s">
        <v>3155</v>
      </c>
      <c r="AP483">
        <v>8.6642682963759994E-3</v>
      </c>
      <c r="AQ483">
        <f>(Table2[[#This Row],[Sharpe Ratio]]-AVERAGE(Table2[Sharpe Ratio]))/_xlfn.STDEV.P(Table2[Sharpe Ratio])</f>
        <v>-0.60183248058594208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428</v>
      </c>
      <c r="AT483">
        <f>_xlfn.RANK.AVG(Table2[[#This Row],[6M Return vs Nifty Z-Score]],Table2[6M Return vs Nifty Z-Score])</f>
        <v>422</v>
      </c>
      <c r="AU483">
        <f>_xlfn.RANK.AVG(Table2[[#This Row],[Sharpe Ratio Z-Score]],Table2[Sharpe Ratio Z-Score])</f>
        <v>489</v>
      </c>
      <c r="AV483">
        <f>(Table2[[#This Row],[Rank 1Y]]+Table2[[#This Row],[Rank 6M]]+Table2[[#This Row],[Rank Sharpe]])/3</f>
        <v>446.33333333333331</v>
      </c>
    </row>
    <row r="484" spans="1:48" x14ac:dyDescent="0.3">
      <c r="A484" t="s">
        <v>592</v>
      </c>
      <c r="B484" t="s">
        <v>593</v>
      </c>
      <c r="C484" t="s">
        <v>3118</v>
      </c>
      <c r="D484" t="s">
        <v>77</v>
      </c>
      <c r="E484">
        <v>32403.986421869999</v>
      </c>
      <c r="F484">
        <v>4193.7</v>
      </c>
      <c r="G484">
        <v>9.0431984264621192</v>
      </c>
      <c r="H484">
        <f>(Table2[[#This Row],[1Y Return vs Nifty]]-AVERAGE(Table2[1Y Return vs Nifty]))/_xlfn.STDEV.P(Table2[1Y Return vs Nifty])</f>
        <v>-0.25972191816593326</v>
      </c>
      <c r="I484">
        <v>-6.18523900188793</v>
      </c>
      <c r="J484">
        <f>(Table2[[#This Row],[1M Return vs Nifty]]-AVERAGE(Table2[1M Return vs Nifty]))/_xlfn.STDEV.P(Table2[1M Return vs Nifty])</f>
        <v>-0.56603252160810025</v>
      </c>
      <c r="K484">
        <v>-8.4723337688529803</v>
      </c>
      <c r="L484">
        <f>(Table2[[#This Row],[6M Return vs Nifty]]-AVERAGE(Table2[6M Return vs Nifty]))/_xlfn.STDEV.P(Table2[6M Return vs Nifty])</f>
        <v>-0.40716772944186269</v>
      </c>
      <c r="M484">
        <v>-0.96855838130655203</v>
      </c>
      <c r="N484">
        <f>(Table2[[#This Row],[1W Return vs Nifty]]-AVERAGE(Table2[1W Return vs Nifty]))/_xlfn.STDEV.P(Table2[1W Return vs Nifty])</f>
        <v>0.7466338227193613</v>
      </c>
      <c r="O484">
        <v>4355.1099999999997</v>
      </c>
      <c r="P484">
        <v>4421.3851052439204</v>
      </c>
      <c r="Q484">
        <v>4195.2115703598802</v>
      </c>
      <c r="R484">
        <v>29.449647781003801</v>
      </c>
      <c r="S484" s="1">
        <f>(Table2[[#This Row],[Close Price]]-Table2[[#This Row],[20D EMA]])/Table2[[#This Row],[20D EMA]]</f>
        <v>-3.706220968012286E-2</v>
      </c>
      <c r="T484" s="1">
        <f>(Table2[[#This Row],[Close Price]]-Table2[[#This Row],[50D EMA]])/Table2[[#This Row],[50D EMA]]</f>
        <v>-5.1496329730219143E-2</v>
      </c>
      <c r="U484" s="1">
        <f>(Table2[[#This Row],[Close Price]]-Table2[[#This Row],[200D EMA]])/Table2[[#This Row],[200D EMA]]</f>
        <v>-3.6030849327360246E-4</v>
      </c>
      <c r="V484">
        <v>0.79718196179520795</v>
      </c>
      <c r="W484">
        <v>4168.55</v>
      </c>
      <c r="X484">
        <v>4261.8500000000004</v>
      </c>
      <c r="Y484">
        <v>4165</v>
      </c>
      <c r="Z484">
        <v>4309.95</v>
      </c>
      <c r="AA484">
        <v>4163.1499999999996</v>
      </c>
      <c r="AB484">
        <v>4658.6499999999996</v>
      </c>
      <c r="AC484" s="1">
        <f>(Table2[[#This Row],[Close Price]]/Table2[[#This Row],[Day Low]])-1</f>
        <v>6.0332729606216162E-3</v>
      </c>
      <c r="AD484" s="1">
        <f>(Table2[[#This Row],[Day High]]/Table2[[#This Row],[Close Price]])-1</f>
        <v>1.6250566325679117E-2</v>
      </c>
      <c r="AE484" s="1">
        <f>(Table2[[#This Row],[Close Price]]/Table2[[#This Row],[Current Week Low]])-1</f>
        <v>6.8907563025208951E-3</v>
      </c>
      <c r="AF484" s="1">
        <f>(Table2[[#This Row],[Current Week High]]/Table2[[#This Row],[Close Price]])-1</f>
        <v>2.7720151656055458E-2</v>
      </c>
      <c r="AG484" s="1">
        <f>(Table2[[#This Row],[Close Price]]/Table2[[#This Row],[Current Month Low]])-1</f>
        <v>7.3381934352594325E-3</v>
      </c>
      <c r="AH484" s="1">
        <f>(Table2[[#This Row],[Current Month High]]/Table2[[#This Row],[Close Price]])-1</f>
        <v>0.11086868397834837</v>
      </c>
      <c r="AI484">
        <v>16.734625748146001</v>
      </c>
      <c r="AJ484">
        <v>37.378998575008502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0.01</v>
      </c>
      <c r="AM484" t="s">
        <v>3156</v>
      </c>
      <c r="AN484">
        <v>-5.58</v>
      </c>
      <c r="AO484" t="s">
        <v>3155</v>
      </c>
      <c r="AP484">
        <v>8.7707353172220004E-3</v>
      </c>
      <c r="AQ484">
        <f>(Table2[[#This Row],[Sharpe Ratio]]-AVERAGE(Table2[Sharpe Ratio]))/_xlfn.STDEV.P(Table2[Sharpe Ratio])</f>
        <v>-0.60057737864133676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391</v>
      </c>
      <c r="AT484">
        <f>_xlfn.RANK.AVG(Table2[[#This Row],[6M Return vs Nifty Z-Score]],Table2[6M Return vs Nifty Z-Score])</f>
        <v>460</v>
      </c>
      <c r="AU484">
        <f>_xlfn.RANK.AVG(Table2[[#This Row],[Sharpe Ratio Z-Score]],Table2[Sharpe Ratio Z-Score])</f>
        <v>488</v>
      </c>
      <c r="AV484">
        <f>(Table2[[#This Row],[Rank 1Y]]+Table2[[#This Row],[Rank 6M]]+Table2[[#This Row],[Rank Sharpe]])/3</f>
        <v>446.33333333333331</v>
      </c>
    </row>
    <row r="485" spans="1:48" x14ac:dyDescent="0.3">
      <c r="A485" t="s">
        <v>986</v>
      </c>
      <c r="B485" t="s">
        <v>987</v>
      </c>
      <c r="C485" t="s">
        <v>3113</v>
      </c>
      <c r="D485" t="s">
        <v>450</v>
      </c>
      <c r="E485">
        <v>13968.74869131</v>
      </c>
      <c r="F485">
        <v>290.64999999999998</v>
      </c>
      <c r="G485">
        <v>0.89473169009750098</v>
      </c>
      <c r="H485">
        <f>(Table2[[#This Row],[1Y Return vs Nifty]]-AVERAGE(Table2[1Y Return vs Nifty]))/_xlfn.STDEV.P(Table2[1Y Return vs Nifty])</f>
        <v>-0.39901544366547087</v>
      </c>
      <c r="I485">
        <v>-13.7275433152113</v>
      </c>
      <c r="J485">
        <f>(Table2[[#This Row],[1M Return vs Nifty]]-AVERAGE(Table2[1M Return vs Nifty]))/_xlfn.STDEV.P(Table2[1M Return vs Nifty])</f>
        <v>-1.4337151299876145</v>
      </c>
      <c r="K485">
        <v>-22.725477090112001</v>
      </c>
      <c r="L485">
        <f>(Table2[[#This Row],[6M Return vs Nifty]]-AVERAGE(Table2[6M Return vs Nifty]))/_xlfn.STDEV.P(Table2[6M Return vs Nifty])</f>
        <v>-0.91055146334814085</v>
      </c>
      <c r="M485">
        <v>-2.9751516395877999</v>
      </c>
      <c r="N485">
        <f>(Table2[[#This Row],[1W Return vs Nifty]]-AVERAGE(Table2[1W Return vs Nifty]))/_xlfn.STDEV.P(Table2[1W Return vs Nifty])</f>
        <v>0.34423787227155078</v>
      </c>
      <c r="O485">
        <v>311.61</v>
      </c>
      <c r="P485">
        <v>326.07256476057302</v>
      </c>
      <c r="Q485">
        <v>322.53546689801698</v>
      </c>
      <c r="R485">
        <v>29.659885934512001</v>
      </c>
      <c r="S485" s="1">
        <f>(Table2[[#This Row],[Close Price]]-Table2[[#This Row],[20D EMA]])/Table2[[#This Row],[20D EMA]]</f>
        <v>-6.726356663778453E-2</v>
      </c>
      <c r="T485" s="1">
        <f>(Table2[[#This Row],[Close Price]]-Table2[[#This Row],[50D EMA]])/Table2[[#This Row],[50D EMA]]</f>
        <v>-0.10863399313150723</v>
      </c>
      <c r="U485" s="1">
        <f>(Table2[[#This Row],[Close Price]]-Table2[[#This Row],[200D EMA]])/Table2[[#This Row],[200D EMA]]</f>
        <v>-9.8858792816415811E-2</v>
      </c>
      <c r="V485">
        <v>0.53363656037015605</v>
      </c>
      <c r="W485">
        <v>287.55</v>
      </c>
      <c r="X485">
        <v>296</v>
      </c>
      <c r="Y485">
        <v>279.45</v>
      </c>
      <c r="Z485">
        <v>311.89999999999998</v>
      </c>
      <c r="AA485">
        <v>279.45</v>
      </c>
      <c r="AB485">
        <v>349.9</v>
      </c>
      <c r="AC485" s="1">
        <f>(Table2[[#This Row],[Close Price]]/Table2[[#This Row],[Day Low]])-1</f>
        <v>1.0780733785428431E-2</v>
      </c>
      <c r="AD485" s="1">
        <f>(Table2[[#This Row],[Day High]]/Table2[[#This Row],[Close Price]])-1</f>
        <v>1.8407018751075199E-2</v>
      </c>
      <c r="AE485" s="1">
        <f>(Table2[[#This Row],[Close Price]]/Table2[[#This Row],[Current Week Low]])-1</f>
        <v>4.0078726069064263E-2</v>
      </c>
      <c r="AF485" s="1">
        <f>(Table2[[#This Row],[Current Week High]]/Table2[[#This Row],[Close Price]])-1</f>
        <v>7.3111990366420132E-2</v>
      </c>
      <c r="AG485" s="1">
        <f>(Table2[[#This Row],[Close Price]]/Table2[[#This Row],[Current Month Low]])-1</f>
        <v>4.0078726069064263E-2</v>
      </c>
      <c r="AH485" s="1">
        <f>(Table2[[#This Row],[Current Month High]]/Table2[[#This Row],[Close Price]])-1</f>
        <v>0.203853431962842</v>
      </c>
      <c r="AI485">
        <v>42.086702219163897</v>
      </c>
      <c r="AJ485">
        <v>34.466805459171802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-0.14000000000000001</v>
      </c>
      <c r="AM485" t="s">
        <v>3155</v>
      </c>
      <c r="AN485">
        <v>-3.23</v>
      </c>
      <c r="AO485" t="s">
        <v>3155</v>
      </c>
      <c r="AP485">
        <v>7.7165828880225995E-2</v>
      </c>
      <c r="AQ485">
        <f>(Table2[[#This Row],[Sharpe Ratio]]-AVERAGE(Table2[Sharpe Ratio]))/_xlfn.STDEV.P(Table2[Sharpe Ratio])</f>
        <v>0.2057081194431172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434</v>
      </c>
      <c r="AT485">
        <f>_xlfn.RANK.AVG(Table2[[#This Row],[6M Return vs Nifty Z-Score]],Table2[6M Return vs Nifty Z-Score])</f>
        <v>621</v>
      </c>
      <c r="AU485">
        <f>_xlfn.RANK.AVG(Table2[[#This Row],[Sharpe Ratio Z-Score]],Table2[Sharpe Ratio Z-Score])</f>
        <v>287</v>
      </c>
      <c r="AV485">
        <f>(Table2[[#This Row],[Rank 1Y]]+Table2[[#This Row],[Rank 6M]]+Table2[[#This Row],[Rank Sharpe]])/3</f>
        <v>447.33333333333331</v>
      </c>
    </row>
    <row r="486" spans="1:48" x14ac:dyDescent="0.3">
      <c r="A486" t="s">
        <v>664</v>
      </c>
      <c r="B486" t="s">
        <v>665</v>
      </c>
      <c r="C486" t="s">
        <v>3110</v>
      </c>
      <c r="D486" t="s">
        <v>537</v>
      </c>
      <c r="E486">
        <v>27177.478327875</v>
      </c>
      <c r="F486">
        <v>836.25</v>
      </c>
      <c r="G486">
        <v>2.3801877142910901</v>
      </c>
      <c r="H486">
        <f>(Table2[[#This Row],[1Y Return vs Nifty]]-AVERAGE(Table2[1Y Return vs Nifty]))/_xlfn.STDEV.P(Table2[1Y Return vs Nifty])</f>
        <v>-0.3736223957119163</v>
      </c>
      <c r="I486">
        <v>-0.89016694165972299</v>
      </c>
      <c r="J486">
        <f>(Table2[[#This Row],[1M Return vs Nifty]]-AVERAGE(Table2[1M Return vs Nifty]))/_xlfn.STDEV.P(Table2[1M Return vs Nifty])</f>
        <v>4.3123744953603486E-2</v>
      </c>
      <c r="K486">
        <v>5.2340156721830002</v>
      </c>
      <c r="L486">
        <f>(Table2[[#This Row],[6M Return vs Nifty]]-AVERAGE(Table2[6M Return vs Nifty]))/_xlfn.STDEV.P(Table2[6M Return vs Nifty])</f>
        <v>7.6904675103597497E-2</v>
      </c>
      <c r="M486">
        <v>-2.4001237764380901</v>
      </c>
      <c r="N486">
        <f>(Table2[[#This Row],[1W Return vs Nifty]]-AVERAGE(Table2[1W Return vs Nifty]))/_xlfn.STDEV.P(Table2[1W Return vs Nifty])</f>
        <v>0.45955216557496675</v>
      </c>
      <c r="O486">
        <v>852.69</v>
      </c>
      <c r="P486">
        <v>840.38602152047599</v>
      </c>
      <c r="Q486">
        <v>773.48171788299396</v>
      </c>
      <c r="R486">
        <v>39.182575979022801</v>
      </c>
      <c r="S486" s="1">
        <f>(Table2[[#This Row],[Close Price]]-Table2[[#This Row],[20D EMA]])/Table2[[#This Row],[20D EMA]]</f>
        <v>-1.9280160433451845E-2</v>
      </c>
      <c r="T486" s="1">
        <f>(Table2[[#This Row],[Close Price]]-Table2[[#This Row],[50D EMA]])/Table2[[#This Row],[50D EMA]]</f>
        <v>-4.9215734371602926E-3</v>
      </c>
      <c r="U486" s="1">
        <f>(Table2[[#This Row],[Close Price]]-Table2[[#This Row],[200D EMA]])/Table2[[#This Row],[200D EMA]]</f>
        <v>8.1150311204254102E-2</v>
      </c>
      <c r="V486">
        <v>0.46526001236198</v>
      </c>
      <c r="W486">
        <v>830</v>
      </c>
      <c r="X486">
        <v>845.1</v>
      </c>
      <c r="Y486">
        <v>826.1</v>
      </c>
      <c r="Z486">
        <v>864.9</v>
      </c>
      <c r="AA486">
        <v>821.9</v>
      </c>
      <c r="AB486">
        <v>898.7</v>
      </c>
      <c r="AC486" s="1">
        <f>(Table2[[#This Row],[Close Price]]/Table2[[#This Row],[Day Low]])-1</f>
        <v>7.5301204819278045E-3</v>
      </c>
      <c r="AD486" s="1">
        <f>(Table2[[#This Row],[Day High]]/Table2[[#This Row],[Close Price]])-1</f>
        <v>1.0582959641255663E-2</v>
      </c>
      <c r="AE486" s="1">
        <f>(Table2[[#This Row],[Close Price]]/Table2[[#This Row],[Current Week Low]])-1</f>
        <v>1.2286648105556131E-2</v>
      </c>
      <c r="AF486" s="1">
        <f>(Table2[[#This Row],[Current Week High]]/Table2[[#This Row],[Close Price]])-1</f>
        <v>3.4260089686098727E-2</v>
      </c>
      <c r="AG486" s="1">
        <f>(Table2[[#This Row],[Close Price]]/Table2[[#This Row],[Current Month Low]])-1</f>
        <v>1.7459544956807349E-2</v>
      </c>
      <c r="AH486" s="1">
        <f>(Table2[[#This Row],[Current Month High]]/Table2[[#This Row],[Close Price]])-1</f>
        <v>7.4678624813154126E-2</v>
      </c>
      <c r="AI486">
        <v>10.307922272047801</v>
      </c>
      <c r="AJ486">
        <v>34.542675569141601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0.06</v>
      </c>
      <c r="AM486" t="s">
        <v>3156</v>
      </c>
      <c r="AN486">
        <v>-3.86</v>
      </c>
      <c r="AO486" t="s">
        <v>3155</v>
      </c>
      <c r="AP486">
        <v>-2.0650662287278999E-2</v>
      </c>
      <c r="AQ486">
        <f>(Table2[[#This Row],[Sharpe Ratio]]-AVERAGE(Table2[Sharpe Ratio]))/_xlfn.STDEV.P(Table2[Sharpe Ratio])</f>
        <v>-0.94741579914928797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-0.74145760922903636</v>
      </c>
      <c r="AS486">
        <f>_xlfn.RANK.AVG(Table2[[#This Row],[1Y Return vs Nifty Z-Score]],Table2[1Y Return vs Nifty Z-Score])</f>
        <v>427</v>
      </c>
      <c r="AT486">
        <f>_xlfn.RANK.AVG(Table2[[#This Row],[6M Return vs Nifty Z-Score]],Table2[6M Return vs Nifty Z-Score])</f>
        <v>305</v>
      </c>
      <c r="AU486">
        <f>_xlfn.RANK.AVG(Table2[[#This Row],[Sharpe Ratio Z-Score]],Table2[Sharpe Ratio Z-Score])</f>
        <v>611</v>
      </c>
      <c r="AV486">
        <f>(Table2[[#This Row],[Rank 1Y]]+Table2[[#This Row],[Rank 6M]]+Table2[[#This Row],[Rank Sharpe]])/3</f>
        <v>447.66666666666669</v>
      </c>
    </row>
    <row r="487" spans="1:48" x14ac:dyDescent="0.3">
      <c r="A487" t="s">
        <v>1490</v>
      </c>
      <c r="B487" t="s">
        <v>1491</v>
      </c>
      <c r="C487" t="s">
        <v>3127</v>
      </c>
      <c r="D487" t="s">
        <v>1492</v>
      </c>
      <c r="E487">
        <v>6657.5918472000003</v>
      </c>
      <c r="F487">
        <v>869.8</v>
      </c>
      <c r="G487">
        <v>-15.7318129916589</v>
      </c>
      <c r="H487">
        <f>(Table2[[#This Row],[1Y Return vs Nifty]]-AVERAGE(Table2[1Y Return vs Nifty]))/_xlfn.STDEV.P(Table2[1Y Return vs Nifty])</f>
        <v>-0.68323701571433604</v>
      </c>
      <c r="I487">
        <v>-11.753599442806699</v>
      </c>
      <c r="J487">
        <f>(Table2[[#This Row],[1M Return vs Nifty]]-AVERAGE(Table2[1M Return vs Nifty]))/_xlfn.STDEV.P(Table2[1M Return vs Nifty])</f>
        <v>-1.2066284603371704</v>
      </c>
      <c r="K487">
        <v>24.726400323590401</v>
      </c>
      <c r="L487">
        <f>(Table2[[#This Row],[6M Return vs Nifty]]-AVERAGE(Table2[6M Return vs Nifty]))/_xlfn.STDEV.P(Table2[6M Return vs Nifty])</f>
        <v>0.76532470620843784</v>
      </c>
      <c r="M487">
        <v>-4.3804220290784999</v>
      </c>
      <c r="N487">
        <f>(Table2[[#This Row],[1W Return vs Nifty]]-AVERAGE(Table2[1W Return vs Nifty]))/_xlfn.STDEV.P(Table2[1W Return vs Nifty])</f>
        <v>6.2429333504888086E-2</v>
      </c>
      <c r="O487">
        <v>924.79</v>
      </c>
      <c r="P487">
        <v>937.49372930219204</v>
      </c>
      <c r="Q487">
        <v>855.66334538820797</v>
      </c>
      <c r="R487">
        <v>32.545158753532696</v>
      </c>
      <c r="S487" s="1">
        <f>(Table2[[#This Row],[Close Price]]-Table2[[#This Row],[20D EMA]])/Table2[[#This Row],[20D EMA]]</f>
        <v>-5.9462148163366833E-2</v>
      </c>
      <c r="T487" s="1">
        <f>(Table2[[#This Row],[Close Price]]-Table2[[#This Row],[50D EMA]])/Table2[[#This Row],[50D EMA]]</f>
        <v>-7.2207127564019855E-2</v>
      </c>
      <c r="U487" s="1">
        <f>(Table2[[#This Row],[Close Price]]-Table2[[#This Row],[200D EMA]])/Table2[[#This Row],[200D EMA]]</f>
        <v>1.6521281048188747E-2</v>
      </c>
      <c r="V487">
        <v>0.37141529625121</v>
      </c>
      <c r="W487">
        <v>861</v>
      </c>
      <c r="X487">
        <v>886.8</v>
      </c>
      <c r="Y487">
        <v>850</v>
      </c>
      <c r="Z487">
        <v>935.45</v>
      </c>
      <c r="AA487">
        <v>850</v>
      </c>
      <c r="AB487">
        <v>1017</v>
      </c>
      <c r="AC487" s="1">
        <f>(Table2[[#This Row],[Close Price]]/Table2[[#This Row],[Day Low]])-1</f>
        <v>1.0220673635307653E-2</v>
      </c>
      <c r="AD487" s="1">
        <f>(Table2[[#This Row],[Day High]]/Table2[[#This Row],[Close Price]])-1</f>
        <v>1.9544722924810243E-2</v>
      </c>
      <c r="AE487" s="1">
        <f>(Table2[[#This Row],[Close Price]]/Table2[[#This Row],[Current Week Low]])-1</f>
        <v>2.3294117647058687E-2</v>
      </c>
      <c r="AF487" s="1">
        <f>(Table2[[#This Row],[Current Week High]]/Table2[[#This Row],[Close Price]])-1</f>
        <v>7.5477121177282225E-2</v>
      </c>
      <c r="AG487" s="1">
        <f>(Table2[[#This Row],[Close Price]]/Table2[[#This Row],[Current Month Low]])-1</f>
        <v>2.3294117647058687E-2</v>
      </c>
      <c r="AH487" s="1">
        <f>(Table2[[#This Row],[Current Month High]]/Table2[[#This Row],[Close Price]])-1</f>
        <v>0.16923430673718109</v>
      </c>
      <c r="AI487">
        <v>28.4203265118418</v>
      </c>
      <c r="AJ487">
        <v>47.049873203719301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-0.12</v>
      </c>
      <c r="AM487" t="s">
        <v>3155</v>
      </c>
      <c r="AN487">
        <v>-8.99</v>
      </c>
      <c r="AO487" t="s">
        <v>3155</v>
      </c>
      <c r="AP487">
        <v>-5.6624387969300999E-2</v>
      </c>
      <c r="AQ487">
        <f>(Table2[[#This Row],[Sharpe Ratio]]-AVERAGE(Table2[Sharpe Ratio]))/_xlfn.STDEV.P(Table2[Sharpe Ratio])</f>
        <v>-1.3714972912341521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554</v>
      </c>
      <c r="AT487">
        <f>_xlfn.RANK.AVG(Table2[[#This Row],[6M Return vs Nifty Z-Score]],Table2[6M Return vs Nifty Z-Score])</f>
        <v>118</v>
      </c>
      <c r="AU487">
        <f>_xlfn.RANK.AVG(Table2[[#This Row],[Sharpe Ratio Z-Score]],Table2[Sharpe Ratio Z-Score])</f>
        <v>673</v>
      </c>
      <c r="AV487">
        <f>(Table2[[#This Row],[Rank 1Y]]+Table2[[#This Row],[Rank 6M]]+Table2[[#This Row],[Rank Sharpe]])/3</f>
        <v>448.33333333333331</v>
      </c>
    </row>
    <row r="488" spans="1:48" x14ac:dyDescent="0.3">
      <c r="A488" t="s">
        <v>448</v>
      </c>
      <c r="B488" t="s">
        <v>449</v>
      </c>
      <c r="C488" t="s">
        <v>3110</v>
      </c>
      <c r="D488" t="s">
        <v>450</v>
      </c>
      <c r="E488">
        <v>48675.026588355002</v>
      </c>
      <c r="F488">
        <v>764.45</v>
      </c>
      <c r="G488">
        <v>-43.131707842509499</v>
      </c>
      <c r="H488">
        <f>(Table2[[#This Row],[1Y Return vs Nifty]]-AVERAGE(Table2[1Y Return vs Nifty]))/_xlfn.STDEV.P(Table2[1Y Return vs Nifty])</f>
        <v>-1.1516230416471571</v>
      </c>
      <c r="I488">
        <v>19.427708394815401</v>
      </c>
      <c r="J488">
        <f>(Table2[[#This Row],[1M Return vs Nifty]]-AVERAGE(Table2[1M Return vs Nifty]))/_xlfn.STDEV.P(Table2[1M Return vs Nifty])</f>
        <v>2.3805350103065992</v>
      </c>
      <c r="K488">
        <v>90.863641413529606</v>
      </c>
      <c r="L488">
        <f>(Table2[[#This Row],[6M Return vs Nifty]]-AVERAGE(Table2[6M Return vs Nifty]))/_xlfn.STDEV.P(Table2[6M Return vs Nifty])</f>
        <v>3.1011190373056792</v>
      </c>
      <c r="M488">
        <v>4.0751029254493298</v>
      </c>
      <c r="N488">
        <f>(Table2[[#This Row],[1W Return vs Nifty]]-AVERAGE(Table2[1W Return vs Nifty]))/_xlfn.STDEV.P(Table2[1W Return vs Nifty])</f>
        <v>1.7580739224470427</v>
      </c>
      <c r="O488">
        <v>711.41</v>
      </c>
      <c r="P488">
        <v>655.11838910478502</v>
      </c>
      <c r="Q488">
        <v>572.75157938551399</v>
      </c>
      <c r="R488">
        <v>63.1866120619692</v>
      </c>
      <c r="S488" s="1">
        <f>(Table2[[#This Row],[Close Price]]-Table2[[#This Row],[20D EMA]])/Table2[[#This Row],[20D EMA]]</f>
        <v>7.4556163112691809E-2</v>
      </c>
      <c r="T488" s="1">
        <f>(Table2[[#This Row],[Close Price]]-Table2[[#This Row],[50D EMA]])/Table2[[#This Row],[50D EMA]]</f>
        <v>0.16688832539812529</v>
      </c>
      <c r="U488" s="1">
        <f>(Table2[[#This Row],[Close Price]]-Table2[[#This Row],[200D EMA]])/Table2[[#This Row],[200D EMA]]</f>
        <v>0.33469732343672082</v>
      </c>
      <c r="V488">
        <v>1.1870173224001099</v>
      </c>
      <c r="W488">
        <v>739.35</v>
      </c>
      <c r="X488">
        <v>790</v>
      </c>
      <c r="Y488">
        <v>669.8</v>
      </c>
      <c r="Z488">
        <v>790</v>
      </c>
      <c r="AA488">
        <v>637.1</v>
      </c>
      <c r="AB488">
        <v>790</v>
      </c>
      <c r="AC488" s="1">
        <f>(Table2[[#This Row],[Close Price]]/Table2[[#This Row],[Day Low]])-1</f>
        <v>3.3948738757016317E-2</v>
      </c>
      <c r="AD488" s="1">
        <f>(Table2[[#This Row],[Day High]]/Table2[[#This Row],[Close Price]])-1</f>
        <v>3.3422722218588552E-2</v>
      </c>
      <c r="AE488" s="1">
        <f>(Table2[[#This Row],[Close Price]]/Table2[[#This Row],[Current Week Low]])-1</f>
        <v>0.14131083905643482</v>
      </c>
      <c r="AF488" s="1">
        <f>(Table2[[#This Row],[Current Week High]]/Table2[[#This Row],[Close Price]])-1</f>
        <v>3.3422722218588552E-2</v>
      </c>
      <c r="AG488" s="1">
        <f>(Table2[[#This Row],[Close Price]]/Table2[[#This Row],[Current Month Low]])-1</f>
        <v>0.19989012713859688</v>
      </c>
      <c r="AH488" s="1">
        <f>(Table2[[#This Row],[Current Month High]]/Table2[[#This Row],[Close Price]])-1</f>
        <v>3.3422722218588552E-2</v>
      </c>
      <c r="AI488">
        <v>24.619007129308599</v>
      </c>
      <c r="AJ488">
        <v>146.59677419354799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0.44</v>
      </c>
      <c r="AM488" t="s">
        <v>3156</v>
      </c>
      <c r="AN488">
        <v>1.85</v>
      </c>
      <c r="AO488" t="s">
        <v>3156</v>
      </c>
      <c r="AP488">
        <v>-4.2919566428961997E-2</v>
      </c>
      <c r="AQ488">
        <f>(Table2[[#This Row],[Sharpe Ratio]]-AVERAGE(Table2[Sharpe Ratio]))/_xlfn.STDEV.P(Table2[Sharpe Ratio])</f>
        <v>-1.2099360112333903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4.8781689171787734</v>
      </c>
      <c r="AS488">
        <f>_xlfn.RANK.AVG(Table2[[#This Row],[1Y Return vs Nifty Z-Score]],Table2[1Y Return vs Nifty Z-Score])</f>
        <v>693</v>
      </c>
      <c r="AT488">
        <f>_xlfn.RANK.AVG(Table2[[#This Row],[6M Return vs Nifty Z-Score]],Table2[6M Return vs Nifty Z-Score])</f>
        <v>10</v>
      </c>
      <c r="AU488">
        <f>_xlfn.RANK.AVG(Table2[[#This Row],[Sharpe Ratio Z-Score]],Table2[Sharpe Ratio Z-Score])</f>
        <v>646</v>
      </c>
      <c r="AV488">
        <f>(Table2[[#This Row],[Rank 1Y]]+Table2[[#This Row],[Rank 6M]]+Table2[[#This Row],[Rank Sharpe]])/3</f>
        <v>449.66666666666669</v>
      </c>
    </row>
    <row r="489" spans="1:48" x14ac:dyDescent="0.3">
      <c r="A489" t="s">
        <v>1092</v>
      </c>
      <c r="B489" t="s">
        <v>1093</v>
      </c>
      <c r="C489" t="s">
        <v>3117</v>
      </c>
      <c r="D489" t="s">
        <v>122</v>
      </c>
      <c r="E489">
        <v>11390.76</v>
      </c>
      <c r="F489">
        <v>358.2</v>
      </c>
      <c r="G489">
        <v>-27.096665783981599</v>
      </c>
      <c r="H489">
        <f>(Table2[[#This Row],[1Y Return vs Nifty]]-AVERAGE(Table2[1Y Return vs Nifty]))/_xlfn.STDEV.P(Table2[1Y Return vs Nifty])</f>
        <v>-0.87751287931467759</v>
      </c>
      <c r="I489">
        <v>3.565145868983</v>
      </c>
      <c r="J489">
        <f>(Table2[[#This Row],[1M Return vs Nifty]]-AVERAGE(Table2[1M Return vs Nifty]))/_xlfn.STDEV.P(Table2[1M Return vs Nifty])</f>
        <v>0.5556723348926581</v>
      </c>
      <c r="K489">
        <v>-22.8911687210129</v>
      </c>
      <c r="L489">
        <f>(Table2[[#This Row],[6M Return vs Nifty]]-AVERAGE(Table2[6M Return vs Nifty]))/_xlfn.STDEV.P(Table2[6M Return vs Nifty])</f>
        <v>-0.91640325827926405</v>
      </c>
      <c r="M489">
        <v>0.99580011035801197</v>
      </c>
      <c r="N489">
        <f>(Table2[[#This Row],[1W Return vs Nifty]]-AVERAGE(Table2[1W Return vs Nifty]))/_xlfn.STDEV.P(Table2[1W Return vs Nifty])</f>
        <v>1.1405601448633174</v>
      </c>
      <c r="O489">
        <v>348.79</v>
      </c>
      <c r="P489">
        <v>358.57967777145302</v>
      </c>
      <c r="Q489">
        <v>367.85883144841603</v>
      </c>
      <c r="R489">
        <v>58.1245009356766</v>
      </c>
      <c r="S489" s="1">
        <f>(Table2[[#This Row],[Close Price]]-Table2[[#This Row],[20D EMA]])/Table2[[#This Row],[20D EMA]]</f>
        <v>2.6978984489234116E-2</v>
      </c>
      <c r="T489" s="1">
        <f>(Table2[[#This Row],[Close Price]]-Table2[[#This Row],[50D EMA]])/Table2[[#This Row],[50D EMA]]</f>
        <v>-1.058837951477625E-3</v>
      </c>
      <c r="U489" s="1">
        <f>(Table2[[#This Row],[Close Price]]-Table2[[#This Row],[200D EMA]])/Table2[[#This Row],[200D EMA]]</f>
        <v>-2.6256897001453321E-2</v>
      </c>
      <c r="V489">
        <v>2.0665231705008802</v>
      </c>
      <c r="W489">
        <v>348.3</v>
      </c>
      <c r="X489">
        <v>366.6</v>
      </c>
      <c r="Y489">
        <v>326</v>
      </c>
      <c r="Z489">
        <v>373.5</v>
      </c>
      <c r="AA489">
        <v>308.8</v>
      </c>
      <c r="AB489">
        <v>373.5</v>
      </c>
      <c r="AC489" s="1">
        <f>(Table2[[#This Row],[Close Price]]/Table2[[#This Row],[Day Low]])-1</f>
        <v>2.8423772609819098E-2</v>
      </c>
      <c r="AD489" s="1">
        <f>(Table2[[#This Row],[Day High]]/Table2[[#This Row],[Close Price]])-1</f>
        <v>2.3450586264656792E-2</v>
      </c>
      <c r="AE489" s="1">
        <f>(Table2[[#This Row],[Close Price]]/Table2[[#This Row],[Current Week Low]])-1</f>
        <v>9.8773006134969199E-2</v>
      </c>
      <c r="AF489" s="1">
        <f>(Table2[[#This Row],[Current Week High]]/Table2[[#This Row],[Close Price]])-1</f>
        <v>4.2713567839196109E-2</v>
      </c>
      <c r="AG489" s="1">
        <f>(Table2[[#This Row],[Close Price]]/Table2[[#This Row],[Current Month Low]])-1</f>
        <v>0.15997409326424861</v>
      </c>
      <c r="AH489" s="1">
        <f>(Table2[[#This Row],[Current Month High]]/Table2[[#This Row],[Close Price]])-1</f>
        <v>4.2713567839196109E-2</v>
      </c>
      <c r="AI489">
        <v>41.261864879955297</v>
      </c>
      <c r="AJ489">
        <v>16.639531097362401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-0.06</v>
      </c>
      <c r="AM489" t="s">
        <v>3155</v>
      </c>
      <c r="AN489">
        <v>10.61</v>
      </c>
      <c r="AO489" t="s">
        <v>3156</v>
      </c>
      <c r="AP489">
        <v>0.145671862618722</v>
      </c>
      <c r="AQ489">
        <f>(Table2[[#This Row],[Sharpe Ratio]]-AVERAGE(Table2[Sharpe Ratio]))/_xlfn.STDEV.P(Table2[Sharpe Ratio])</f>
        <v>1.013301451905658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615</v>
      </c>
      <c r="AT489">
        <f>_xlfn.RANK.AVG(Table2[[#This Row],[6M Return vs Nifty Z-Score]],Table2[6M Return vs Nifty Z-Score])</f>
        <v>625</v>
      </c>
      <c r="AU489">
        <f>_xlfn.RANK.AVG(Table2[[#This Row],[Sharpe Ratio Z-Score]],Table2[Sharpe Ratio Z-Score])</f>
        <v>109</v>
      </c>
      <c r="AV489">
        <f>(Table2[[#This Row],[Rank 1Y]]+Table2[[#This Row],[Rank 6M]]+Table2[[#This Row],[Rank Sharpe]])/3</f>
        <v>449.66666666666669</v>
      </c>
    </row>
    <row r="490" spans="1:48" x14ac:dyDescent="0.3">
      <c r="A490" t="s">
        <v>1499</v>
      </c>
      <c r="B490" t="s">
        <v>1500</v>
      </c>
      <c r="C490" t="s">
        <v>3113</v>
      </c>
      <c r="D490" t="s">
        <v>48</v>
      </c>
      <c r="E490">
        <v>6630.9043476400002</v>
      </c>
      <c r="F490">
        <v>178.16</v>
      </c>
      <c r="G490">
        <v>-3.24730105197006</v>
      </c>
      <c r="H490">
        <f>(Table2[[#This Row],[1Y Return vs Nifty]]-AVERAGE(Table2[1Y Return vs Nifty]))/_xlfn.STDEV.P(Table2[1Y Return vs Nifty])</f>
        <v>-0.4698211991583765</v>
      </c>
      <c r="I490">
        <v>0.17060502516923901</v>
      </c>
      <c r="J490">
        <f>(Table2[[#This Row],[1M Return vs Nifty]]-AVERAGE(Table2[1M Return vs Nifty]))/_xlfn.STDEV.P(Table2[1M Return vs Nifty])</f>
        <v>0.16515719107803584</v>
      </c>
      <c r="K490">
        <v>-22.638194420365998</v>
      </c>
      <c r="L490">
        <f>(Table2[[#This Row],[6M Return vs Nifty]]-AVERAGE(Table2[6M Return vs Nifty]))/_xlfn.STDEV.P(Table2[6M Return vs Nifty])</f>
        <v>-0.90746886779628688</v>
      </c>
      <c r="M490">
        <v>-5.4559593773956898</v>
      </c>
      <c r="N490">
        <f>(Table2[[#This Row],[1W Return vs Nifty]]-AVERAGE(Table2[1W Return vs Nifty]))/_xlfn.STDEV.P(Table2[1W Return vs Nifty])</f>
        <v>-0.15325557011575017</v>
      </c>
      <c r="O490">
        <v>187.41</v>
      </c>
      <c r="P490">
        <v>190.42530331111001</v>
      </c>
      <c r="Q490">
        <v>190.032972985583</v>
      </c>
      <c r="R490">
        <v>27.494488924354901</v>
      </c>
      <c r="S490" s="1">
        <f>(Table2[[#This Row],[Close Price]]-Table2[[#This Row],[20D EMA]])/Table2[[#This Row],[20D EMA]]</f>
        <v>-4.9357024705191828E-2</v>
      </c>
      <c r="T490" s="1">
        <f>(Table2[[#This Row],[Close Price]]-Table2[[#This Row],[50D EMA]])/Table2[[#This Row],[50D EMA]]</f>
        <v>-6.4410050018780363E-2</v>
      </c>
      <c r="U490" s="1">
        <f>(Table2[[#This Row],[Close Price]]-Table2[[#This Row],[200D EMA]])/Table2[[#This Row],[200D EMA]]</f>
        <v>-6.2478488859318941E-2</v>
      </c>
      <c r="V490">
        <v>0.59666637860607596</v>
      </c>
      <c r="W490">
        <v>177.01</v>
      </c>
      <c r="X490">
        <v>181.24</v>
      </c>
      <c r="Y490">
        <v>175.1</v>
      </c>
      <c r="Z490">
        <v>192</v>
      </c>
      <c r="AA490">
        <v>175.1</v>
      </c>
      <c r="AB490">
        <v>198.4</v>
      </c>
      <c r="AC490" s="1">
        <f>(Table2[[#This Row],[Close Price]]/Table2[[#This Row],[Day Low]])-1</f>
        <v>6.4968080899383551E-3</v>
      </c>
      <c r="AD490" s="1">
        <f>(Table2[[#This Row],[Day High]]/Table2[[#This Row],[Close Price]])-1</f>
        <v>1.728783116299959E-2</v>
      </c>
      <c r="AE490" s="1">
        <f>(Table2[[#This Row],[Close Price]]/Table2[[#This Row],[Current Week Low]])-1</f>
        <v>1.7475728155339709E-2</v>
      </c>
      <c r="AF490" s="1">
        <f>(Table2[[#This Row],[Current Week High]]/Table2[[#This Row],[Close Price]])-1</f>
        <v>7.7682981589582312E-2</v>
      </c>
      <c r="AG490" s="1">
        <f>(Table2[[#This Row],[Close Price]]/Table2[[#This Row],[Current Month Low]])-1</f>
        <v>1.7475728155339709E-2</v>
      </c>
      <c r="AH490" s="1">
        <f>(Table2[[#This Row],[Current Month High]]/Table2[[#This Row],[Close Price]])-1</f>
        <v>0.11360574764256848</v>
      </c>
      <c r="AI490">
        <v>39.930399640772301</v>
      </c>
      <c r="AJ490">
        <v>29.854227405247801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0.02</v>
      </c>
      <c r="AM490" t="s">
        <v>3156</v>
      </c>
      <c r="AN490">
        <v>-5.53</v>
      </c>
      <c r="AO490" t="s">
        <v>3155</v>
      </c>
      <c r="AP490">
        <v>8.5058084524088001E-2</v>
      </c>
      <c r="AQ490">
        <f>(Table2[[#This Row],[Sharpe Ratio]]-AVERAGE(Table2[Sharpe Ratio]))/_xlfn.STDEV.P(Table2[Sharpe Ratio])</f>
        <v>0.29874712182359192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468</v>
      </c>
      <c r="AT490">
        <f>_xlfn.RANK.AVG(Table2[[#This Row],[6M Return vs Nifty Z-Score]],Table2[6M Return vs Nifty Z-Score])</f>
        <v>618</v>
      </c>
      <c r="AU490">
        <f>_xlfn.RANK.AVG(Table2[[#This Row],[Sharpe Ratio Z-Score]],Table2[Sharpe Ratio Z-Score])</f>
        <v>264</v>
      </c>
      <c r="AV490">
        <f>(Table2[[#This Row],[Rank 1Y]]+Table2[[#This Row],[Rank 6M]]+Table2[[#This Row],[Rank Sharpe]])/3</f>
        <v>450</v>
      </c>
    </row>
    <row r="491" spans="1:48" x14ac:dyDescent="0.3">
      <c r="A491" t="s">
        <v>451</v>
      </c>
      <c r="B491" t="s">
        <v>452</v>
      </c>
      <c r="C491" t="s">
        <v>617</v>
      </c>
      <c r="D491" t="s">
        <v>453</v>
      </c>
      <c r="E491">
        <v>48454.213275839997</v>
      </c>
      <c r="F491">
        <v>43441.599999999999</v>
      </c>
      <c r="G491">
        <v>-9.2970985237086499</v>
      </c>
      <c r="H491">
        <f>(Table2[[#This Row],[1Y Return vs Nifty]]-AVERAGE(Table2[1Y Return vs Nifty]))/_xlfn.STDEV.P(Table2[1Y Return vs Nifty])</f>
        <v>-0.57323913601217802</v>
      </c>
      <c r="I491">
        <v>5.9349783279149602</v>
      </c>
      <c r="J491">
        <f>(Table2[[#This Row],[1M Return vs Nifty]]-AVERAGE(Table2[1M Return vs Nifty]))/_xlfn.STDEV.P(Table2[1M Return vs Nifty])</f>
        <v>0.82830286317247881</v>
      </c>
      <c r="K491">
        <v>10.804953898293601</v>
      </c>
      <c r="L491">
        <f>(Table2[[#This Row],[6M Return vs Nifty]]-AVERAGE(Table2[6M Return vs Nifty]))/_xlfn.STDEV.P(Table2[6M Return vs Nifty])</f>
        <v>0.27365563890244171</v>
      </c>
      <c r="M491">
        <v>-5.6986712196163802</v>
      </c>
      <c r="N491">
        <f>(Table2[[#This Row],[1W Return vs Nifty]]-AVERAGE(Table2[1W Return vs Nifty]))/_xlfn.STDEV.P(Table2[1W Return vs Nifty])</f>
        <v>-0.20192824557315203</v>
      </c>
      <c r="O491">
        <v>43896.79</v>
      </c>
      <c r="P491">
        <v>42789.157720367599</v>
      </c>
      <c r="Q491">
        <v>39973.5438872585</v>
      </c>
      <c r="R491">
        <v>41.130792611469097</v>
      </c>
      <c r="S491" s="1">
        <f>(Table2[[#This Row],[Close Price]]-Table2[[#This Row],[20D EMA]])/Table2[[#This Row],[20D EMA]]</f>
        <v>-1.0369550939829594E-2</v>
      </c>
      <c r="T491" s="1">
        <f>(Table2[[#This Row],[Close Price]]-Table2[[#This Row],[50D EMA]])/Table2[[#This Row],[50D EMA]]</f>
        <v>1.5247841144623369E-2</v>
      </c>
      <c r="U491" s="1">
        <f>(Table2[[#This Row],[Close Price]]-Table2[[#This Row],[200D EMA]])/Table2[[#This Row],[200D EMA]]</f>
        <v>8.6758785323683432E-2</v>
      </c>
      <c r="V491">
        <v>1.14224995999556</v>
      </c>
      <c r="W491">
        <v>42845</v>
      </c>
      <c r="X491">
        <v>44325</v>
      </c>
      <c r="Y491">
        <v>42845</v>
      </c>
      <c r="Z491">
        <v>45900</v>
      </c>
      <c r="AA491">
        <v>40805</v>
      </c>
      <c r="AB491">
        <v>46810.400000000001</v>
      </c>
      <c r="AC491" s="1">
        <f>(Table2[[#This Row],[Close Price]]/Table2[[#This Row],[Day Low]])-1</f>
        <v>1.3924611973392453E-2</v>
      </c>
      <c r="AD491" s="1">
        <f>(Table2[[#This Row],[Day High]]/Table2[[#This Row],[Close Price]])-1</f>
        <v>2.033534676439186E-2</v>
      </c>
      <c r="AE491" s="1">
        <f>(Table2[[#This Row],[Close Price]]/Table2[[#This Row],[Current Week Low]])-1</f>
        <v>1.3924611973392453E-2</v>
      </c>
      <c r="AF491" s="1">
        <f>(Table2[[#This Row],[Current Week High]]/Table2[[#This Row],[Close Price]])-1</f>
        <v>5.6590917461603718E-2</v>
      </c>
      <c r="AG491" s="1">
        <f>(Table2[[#This Row],[Close Price]]/Table2[[#This Row],[Current Month Low]])-1</f>
        <v>6.4614630559980402E-2</v>
      </c>
      <c r="AH491" s="1">
        <f>(Table2[[#This Row],[Current Month High]]/Table2[[#This Row],[Close Price]])-1</f>
        <v>7.7547788295090569E-2</v>
      </c>
      <c r="AI491">
        <v>7.7547788295090498</v>
      </c>
      <c r="AJ491">
        <v>31.362365645047301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0.04</v>
      </c>
      <c r="AM491" t="s">
        <v>3156</v>
      </c>
      <c r="AN491">
        <v>2.78</v>
      </c>
      <c r="AO491" t="s">
        <v>3156</v>
      </c>
      <c r="AP491">
        <v>-2.0202560398307E-2</v>
      </c>
      <c r="AQ491">
        <f>(Table2[[#This Row],[Sharpe Ratio]]-AVERAGE(Table2[Sharpe Ratio]))/_xlfn.STDEV.P(Table2[Sharpe Ratio])</f>
        <v>-0.94213328492318282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-0.61534216443359246</v>
      </c>
      <c r="AS491">
        <f>_xlfn.RANK.AVG(Table2[[#This Row],[1Y Return vs Nifty Z-Score]],Table2[1Y Return vs Nifty Z-Score])</f>
        <v>512</v>
      </c>
      <c r="AT491">
        <f>_xlfn.RANK.AVG(Table2[[#This Row],[6M Return vs Nifty Z-Score]],Table2[6M Return vs Nifty Z-Score])</f>
        <v>230</v>
      </c>
      <c r="AU491">
        <f>_xlfn.RANK.AVG(Table2[[#This Row],[Sharpe Ratio Z-Score]],Table2[Sharpe Ratio Z-Score])</f>
        <v>609</v>
      </c>
      <c r="AV491">
        <f>(Table2[[#This Row],[Rank 1Y]]+Table2[[#This Row],[Rank 6M]]+Table2[[#This Row],[Rank Sharpe]])/3</f>
        <v>450.33333333333331</v>
      </c>
    </row>
    <row r="492" spans="1:48" x14ac:dyDescent="0.3">
      <c r="A492" t="s">
        <v>1040</v>
      </c>
      <c r="B492" t="s">
        <v>1041</v>
      </c>
      <c r="C492" t="s">
        <v>3121</v>
      </c>
      <c r="D492" t="s">
        <v>100</v>
      </c>
      <c r="E492">
        <v>12645.378997874999</v>
      </c>
      <c r="F492">
        <v>2258.75</v>
      </c>
      <c r="G492">
        <v>-4.0444987811644104</v>
      </c>
      <c r="H492">
        <f>(Table2[[#This Row],[1Y Return vs Nifty]]-AVERAGE(Table2[1Y Return vs Nifty]))/_xlfn.STDEV.P(Table2[1Y Return vs Nifty])</f>
        <v>-0.48344885277867566</v>
      </c>
      <c r="I492">
        <v>-6.4365695558897498</v>
      </c>
      <c r="J492">
        <f>(Table2[[#This Row],[1M Return vs Nifty]]-AVERAGE(Table2[1M Return vs Nifty]))/_xlfn.STDEV.P(Table2[1M Return vs Nifty])</f>
        <v>-0.59494611904496597</v>
      </c>
      <c r="K492">
        <v>-35.206053983977597</v>
      </c>
      <c r="L492">
        <f>(Table2[[#This Row],[6M Return vs Nifty]]-AVERAGE(Table2[6M Return vs Nifty]))/_xlfn.STDEV.P(Table2[6M Return vs Nifty])</f>
        <v>-1.3513327883186057</v>
      </c>
      <c r="M492">
        <v>-10.782312759657501</v>
      </c>
      <c r="N492">
        <f>(Table2[[#This Row],[1W Return vs Nifty]]-AVERAGE(Table2[1W Return vs Nifty]))/_xlfn.STDEV.P(Table2[1W Return vs Nifty])</f>
        <v>-1.2213858565256639</v>
      </c>
      <c r="O492">
        <v>2411.16</v>
      </c>
      <c r="P492">
        <v>2571.4271457810901</v>
      </c>
      <c r="Q492">
        <v>2589.0879511827802</v>
      </c>
      <c r="R492">
        <v>32.038165010419199</v>
      </c>
      <c r="S492" s="1">
        <f>(Table2[[#This Row],[Close Price]]-Table2[[#This Row],[20D EMA]])/Table2[[#This Row],[20D EMA]]</f>
        <v>-6.3210239055060582E-2</v>
      </c>
      <c r="T492" s="1">
        <f>(Table2[[#This Row],[Close Price]]-Table2[[#This Row],[50D EMA]])/Table2[[#This Row],[50D EMA]]</f>
        <v>-0.12159673521923253</v>
      </c>
      <c r="U492" s="1">
        <f>(Table2[[#This Row],[Close Price]]-Table2[[#This Row],[200D EMA]])/Table2[[#This Row],[200D EMA]]</f>
        <v>-0.12758853982997026</v>
      </c>
      <c r="V492">
        <v>0.70204424627287798</v>
      </c>
      <c r="W492">
        <v>2240.25</v>
      </c>
      <c r="X492">
        <v>2315.9499999999998</v>
      </c>
      <c r="Y492">
        <v>2175.65</v>
      </c>
      <c r="Z492">
        <v>2479.4499999999998</v>
      </c>
      <c r="AA492">
        <v>2175.65</v>
      </c>
      <c r="AB492">
        <v>2548</v>
      </c>
      <c r="AC492" s="1">
        <f>(Table2[[#This Row],[Close Price]]/Table2[[#This Row],[Day Low]])-1</f>
        <v>8.2580069188706862E-3</v>
      </c>
      <c r="AD492" s="1">
        <f>(Table2[[#This Row],[Day High]]/Table2[[#This Row],[Close Price]])-1</f>
        <v>2.5323741007194256E-2</v>
      </c>
      <c r="AE492" s="1">
        <f>(Table2[[#This Row],[Close Price]]/Table2[[#This Row],[Current Week Low]])-1</f>
        <v>3.8195481810033849E-2</v>
      </c>
      <c r="AF492" s="1">
        <f>(Table2[[#This Row],[Current Week High]]/Table2[[#This Row],[Close Price]])-1</f>
        <v>9.7708909795240606E-2</v>
      </c>
      <c r="AG492" s="1">
        <f>(Table2[[#This Row],[Close Price]]/Table2[[#This Row],[Current Month Low]])-1</f>
        <v>3.8195481810033849E-2</v>
      </c>
      <c r="AH492" s="1">
        <f>(Table2[[#This Row],[Current Month High]]/Table2[[#This Row],[Close Price]])-1</f>
        <v>0.12805755395683449</v>
      </c>
      <c r="AI492">
        <v>61.815163254012099</v>
      </c>
      <c r="AJ492">
        <v>30.1873198847262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0</v>
      </c>
      <c r="AM492">
        <v>0</v>
      </c>
      <c r="AN492">
        <v>-4.9800000000000004</v>
      </c>
      <c r="AO492" t="s">
        <v>3155</v>
      </c>
      <c r="AP492">
        <v>0.11462438006577701</v>
      </c>
      <c r="AQ492">
        <f>(Table2[[#This Row],[Sharpe Ratio]]-AVERAGE(Table2[Sharpe Ratio]))/_xlfn.STDEV.P(Table2[Sharpe Ratio])</f>
        <v>0.64729369271735149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474</v>
      </c>
      <c r="AT492">
        <f>_xlfn.RANK.AVG(Table2[[#This Row],[6M Return vs Nifty Z-Score]],Table2[6M Return vs Nifty Z-Score])</f>
        <v>705</v>
      </c>
      <c r="AU492">
        <f>_xlfn.RANK.AVG(Table2[[#This Row],[Sharpe Ratio Z-Score]],Table2[Sharpe Ratio Z-Score])</f>
        <v>176</v>
      </c>
      <c r="AV492">
        <f>(Table2[[#This Row],[Rank 1Y]]+Table2[[#This Row],[Rank 6M]]+Table2[[#This Row],[Rank Sharpe]])/3</f>
        <v>451.66666666666669</v>
      </c>
    </row>
    <row r="493" spans="1:48" x14ac:dyDescent="0.3">
      <c r="A493" t="s">
        <v>305</v>
      </c>
      <c r="B493" t="s">
        <v>306</v>
      </c>
      <c r="C493" t="s">
        <v>3110</v>
      </c>
      <c r="D493" t="s">
        <v>307</v>
      </c>
      <c r="E493">
        <v>87427.782084924998</v>
      </c>
      <c r="F493">
        <v>81.31</v>
      </c>
      <c r="G493">
        <v>0.30725524792901299</v>
      </c>
      <c r="H493">
        <f>(Table2[[#This Row],[1Y Return vs Nifty]]-AVERAGE(Table2[1Y Return vs Nifty]))/_xlfn.STDEV.P(Table2[1Y Return vs Nifty])</f>
        <v>-0.40905802804669922</v>
      </c>
      <c r="I493">
        <v>-9.1944767977111006</v>
      </c>
      <c r="J493">
        <f>(Table2[[#This Row],[1M Return vs Nifty]]-AVERAGE(Table2[1M Return vs Nifty]))/_xlfn.STDEV.P(Table2[1M Return vs Nifty])</f>
        <v>-0.91222158949040033</v>
      </c>
      <c r="K493">
        <v>-15.2391082686828</v>
      </c>
      <c r="L493">
        <f>(Table2[[#This Row],[6M Return vs Nifty]]-AVERAGE(Table2[6M Return vs Nifty]))/_xlfn.STDEV.P(Table2[6M Return vs Nifty])</f>
        <v>-0.64615250195485219</v>
      </c>
      <c r="M493">
        <v>-4.80470322176535</v>
      </c>
      <c r="N493">
        <f>(Table2[[#This Row],[1W Return vs Nifty]]-AVERAGE(Table2[1W Return vs Nifty]))/_xlfn.STDEV.P(Table2[1W Return vs Nifty])</f>
        <v>-2.2654692908414042E-2</v>
      </c>
      <c r="O493">
        <v>83.14</v>
      </c>
      <c r="P493">
        <v>86.758324410138002</v>
      </c>
      <c r="Q493">
        <v>84.246513950836203</v>
      </c>
      <c r="R493">
        <v>47.340721683867599</v>
      </c>
      <c r="S493" s="1">
        <f>(Table2[[#This Row],[Close Price]]-Table2[[#This Row],[20D EMA]])/Table2[[#This Row],[20D EMA]]</f>
        <v>-2.2011065672359855E-2</v>
      </c>
      <c r="T493" s="1">
        <f>(Table2[[#This Row],[Close Price]]-Table2[[#This Row],[50D EMA]])/Table2[[#This Row],[50D EMA]]</f>
        <v>-6.2798866243448853E-2</v>
      </c>
      <c r="U493" s="1">
        <f>(Table2[[#This Row],[Close Price]]-Table2[[#This Row],[200D EMA]])/Table2[[#This Row],[200D EMA]]</f>
        <v>-3.4856207255648156E-2</v>
      </c>
      <c r="V493">
        <v>0.36074520204662502</v>
      </c>
      <c r="W493">
        <v>78.5</v>
      </c>
      <c r="X493">
        <v>82.5</v>
      </c>
      <c r="Y493">
        <v>75.3</v>
      </c>
      <c r="Z493">
        <v>84.17</v>
      </c>
      <c r="AA493">
        <v>75.3</v>
      </c>
      <c r="AB493">
        <v>88.21</v>
      </c>
      <c r="AC493" s="1">
        <f>(Table2[[#This Row],[Close Price]]/Table2[[#This Row],[Day Low]])-1</f>
        <v>3.5796178343949103E-2</v>
      </c>
      <c r="AD493" s="1">
        <f>(Table2[[#This Row],[Day High]]/Table2[[#This Row],[Close Price]])-1</f>
        <v>1.4635346205878808E-2</v>
      </c>
      <c r="AE493" s="1">
        <f>(Table2[[#This Row],[Close Price]]/Table2[[#This Row],[Current Week Low]])-1</f>
        <v>7.9814077025232466E-2</v>
      </c>
      <c r="AF493" s="1">
        <f>(Table2[[#This Row],[Current Week High]]/Table2[[#This Row],[Close Price]])-1</f>
        <v>3.5174025335137138E-2</v>
      </c>
      <c r="AG493" s="1">
        <f>(Table2[[#This Row],[Close Price]]/Table2[[#This Row],[Current Month Low]])-1</f>
        <v>7.9814077025232466E-2</v>
      </c>
      <c r="AH493" s="1">
        <f>(Table2[[#This Row],[Current Month High]]/Table2[[#This Row],[Close Price]])-1</f>
        <v>8.4860410773582418E-2</v>
      </c>
      <c r="AI493">
        <v>32.702004673471897</v>
      </c>
      <c r="AJ493">
        <v>36.655462184873898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-0.14000000000000001</v>
      </c>
      <c r="AM493" t="s">
        <v>3155</v>
      </c>
      <c r="AN493">
        <v>-1.59</v>
      </c>
      <c r="AO493" t="s">
        <v>3155</v>
      </c>
      <c r="AP493">
        <v>4.6672470729123998E-2</v>
      </c>
      <c r="AQ493">
        <f>(Table2[[#This Row],[Sharpe Ratio]]-AVERAGE(Table2[Sharpe Ratio]))/_xlfn.STDEV.P(Table2[Sharpe Ratio])</f>
        <v>-0.15376726372132768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438</v>
      </c>
      <c r="AT493">
        <f>_xlfn.RANK.AVG(Table2[[#This Row],[6M Return vs Nifty Z-Score]],Table2[6M Return vs Nifty Z-Score])</f>
        <v>539</v>
      </c>
      <c r="AU493">
        <f>_xlfn.RANK.AVG(Table2[[#This Row],[Sharpe Ratio Z-Score]],Table2[Sharpe Ratio Z-Score])</f>
        <v>379</v>
      </c>
      <c r="AV493">
        <f>(Table2[[#This Row],[Rank 1Y]]+Table2[[#This Row],[Rank 6M]]+Table2[[#This Row],[Rank Sharpe]])/3</f>
        <v>452</v>
      </c>
    </row>
    <row r="494" spans="1:48" x14ac:dyDescent="0.3">
      <c r="A494" t="s">
        <v>405</v>
      </c>
      <c r="B494" t="s">
        <v>406</v>
      </c>
      <c r="C494" t="s">
        <v>3121</v>
      </c>
      <c r="D494" t="s">
        <v>407</v>
      </c>
      <c r="E494">
        <v>55524.080011350001</v>
      </c>
      <c r="F494">
        <v>4371.05</v>
      </c>
      <c r="G494">
        <v>-26.933374490061698</v>
      </c>
      <c r="H494">
        <f>(Table2[[#This Row],[1Y Return vs Nifty]]-AVERAGE(Table2[1Y Return vs Nifty]))/_xlfn.STDEV.P(Table2[1Y Return vs Nifty])</f>
        <v>-0.87472150509061941</v>
      </c>
      <c r="I494">
        <v>-9.6549129609584892</v>
      </c>
      <c r="J494">
        <f>(Table2[[#This Row],[1M Return vs Nifty]]-AVERAGE(Table2[1M Return vs Nifty]))/_xlfn.STDEV.P(Table2[1M Return vs Nifty])</f>
        <v>-0.96519113759163744</v>
      </c>
      <c r="K494">
        <v>-6.0768768421703001</v>
      </c>
      <c r="L494">
        <f>(Table2[[#This Row],[6M Return vs Nifty]]-AVERAGE(Table2[6M Return vs Nifty]))/_xlfn.STDEV.P(Table2[6M Return vs Nifty])</f>
        <v>-0.32256645763912678</v>
      </c>
      <c r="M494">
        <v>-11.2795782118161</v>
      </c>
      <c r="N494">
        <f>(Table2[[#This Row],[1W Return vs Nifty]]-AVERAGE(Table2[1W Return vs Nifty]))/_xlfn.STDEV.P(Table2[1W Return vs Nifty])</f>
        <v>-1.3211059185862799</v>
      </c>
      <c r="O494">
        <v>5060.1099999999997</v>
      </c>
      <c r="P494">
        <v>5228.6809602646299</v>
      </c>
      <c r="Q494">
        <v>4979.2474138175203</v>
      </c>
      <c r="R494">
        <v>18.8431728192832</v>
      </c>
      <c r="S494" s="1">
        <f>(Table2[[#This Row],[Close Price]]-Table2[[#This Row],[20D EMA]])/Table2[[#This Row],[20D EMA]]</f>
        <v>-0.13617490528862011</v>
      </c>
      <c r="T494" s="1">
        <f>(Table2[[#This Row],[Close Price]]-Table2[[#This Row],[50D EMA]])/Table2[[#This Row],[50D EMA]]</f>
        <v>-0.16402434319137038</v>
      </c>
      <c r="U494" s="1">
        <f>(Table2[[#This Row],[Close Price]]-Table2[[#This Row],[200D EMA]])/Table2[[#This Row],[200D EMA]]</f>
        <v>-0.12214645372506676</v>
      </c>
      <c r="V494">
        <v>1.3068551024655799</v>
      </c>
      <c r="W494">
        <v>4351</v>
      </c>
      <c r="X494">
        <v>4658.1499999999996</v>
      </c>
      <c r="Y494">
        <v>4180</v>
      </c>
      <c r="Z494">
        <v>5136.25</v>
      </c>
      <c r="AA494">
        <v>4180</v>
      </c>
      <c r="AB494">
        <v>5580</v>
      </c>
      <c r="AC494" s="1">
        <f>(Table2[[#This Row],[Close Price]]/Table2[[#This Row],[Day Low]])-1</f>
        <v>4.6081360606757826E-3</v>
      </c>
      <c r="AD494" s="1">
        <f>(Table2[[#This Row],[Day High]]/Table2[[#This Row],[Close Price]])-1</f>
        <v>6.568215874904193E-2</v>
      </c>
      <c r="AE494" s="1">
        <f>(Table2[[#This Row],[Close Price]]/Table2[[#This Row],[Current Week Low]])-1</f>
        <v>4.5705741626794305E-2</v>
      </c>
      <c r="AF494" s="1">
        <f>(Table2[[#This Row],[Current Week High]]/Table2[[#This Row],[Close Price]])-1</f>
        <v>0.17506091213781572</v>
      </c>
      <c r="AG494" s="1">
        <f>(Table2[[#This Row],[Close Price]]/Table2[[#This Row],[Current Month Low]])-1</f>
        <v>4.5705741626794305E-2</v>
      </c>
      <c r="AH494" s="1">
        <f>(Table2[[#This Row],[Current Month High]]/Table2[[#This Row],[Close Price]])-1</f>
        <v>0.27658114183091009</v>
      </c>
      <c r="AI494">
        <v>47.790576634904603</v>
      </c>
      <c r="AJ494">
        <v>21.3843376839766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-0.14000000000000001</v>
      </c>
      <c r="AM494" t="s">
        <v>3155</v>
      </c>
      <c r="AN494">
        <v>-19.61</v>
      </c>
      <c r="AO494" t="s">
        <v>3155</v>
      </c>
      <c r="AP494">
        <v>6.7309249904869001E-2</v>
      </c>
      <c r="AQ494">
        <f>(Table2[[#This Row],[Sharpe Ratio]]-AVERAGE(Table2[Sharpe Ratio]))/_xlfn.STDEV.P(Table2[Sharpe Ratio])</f>
        <v>8.9512406058593841E-2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614</v>
      </c>
      <c r="AT494">
        <f>_xlfn.RANK.AVG(Table2[[#This Row],[6M Return vs Nifty Z-Score]],Table2[6M Return vs Nifty Z-Score])</f>
        <v>431</v>
      </c>
      <c r="AU494">
        <f>_xlfn.RANK.AVG(Table2[[#This Row],[Sharpe Ratio Z-Score]],Table2[Sharpe Ratio Z-Score])</f>
        <v>320</v>
      </c>
      <c r="AV494">
        <f>(Table2[[#This Row],[Rank 1Y]]+Table2[[#This Row],[Rank 6M]]+Table2[[#This Row],[Rank Sharpe]])/3</f>
        <v>455</v>
      </c>
    </row>
    <row r="495" spans="1:48" x14ac:dyDescent="0.3">
      <c r="A495" t="s">
        <v>470</v>
      </c>
      <c r="B495" t="s">
        <v>471</v>
      </c>
      <c r="C495" t="s">
        <v>3110</v>
      </c>
      <c r="D495" t="s">
        <v>34</v>
      </c>
      <c r="E495">
        <v>45670.422351752</v>
      </c>
      <c r="F495">
        <v>52.61</v>
      </c>
      <c r="G495">
        <v>-5.0402639646177896</v>
      </c>
      <c r="H495">
        <f>(Table2[[#This Row],[1Y Return vs Nifty]]-AVERAGE(Table2[1Y Return vs Nifty]))/_xlfn.STDEV.P(Table2[1Y Return vs Nifty])</f>
        <v>-0.50047090704489916</v>
      </c>
      <c r="I495">
        <v>-8.4562205097115495</v>
      </c>
      <c r="J495">
        <f>(Table2[[#This Row],[1M Return vs Nifty]]-AVERAGE(Table2[1M Return vs Nifty]))/_xlfn.STDEV.P(Table2[1M Return vs Nifty])</f>
        <v>-0.82729102781941777</v>
      </c>
      <c r="K495">
        <v>-25.998541836970201</v>
      </c>
      <c r="L495">
        <f>(Table2[[#This Row],[6M Return vs Nifty]]-AVERAGE(Table2[6M Return vs Nifty]))/_xlfn.STDEV.P(Table2[6M Return vs Nifty])</f>
        <v>-1.0261475474156483</v>
      </c>
      <c r="M495">
        <v>-6.9881212349952397</v>
      </c>
      <c r="N495">
        <f>(Table2[[#This Row],[1W Return vs Nifty]]-AVERAGE(Table2[1W Return vs Nifty]))/_xlfn.STDEV.P(Table2[1W Return vs Nifty])</f>
        <v>-0.46051052793253705</v>
      </c>
      <c r="O495">
        <v>56.67</v>
      </c>
      <c r="P495">
        <v>58.443296398907997</v>
      </c>
      <c r="Q495">
        <v>57.771120246253098</v>
      </c>
      <c r="R495">
        <v>23.468419957338199</v>
      </c>
      <c r="S495" s="1">
        <f>(Table2[[#This Row],[Close Price]]-Table2[[#This Row],[20D EMA]])/Table2[[#This Row],[20D EMA]]</f>
        <v>-7.1642844538556599E-2</v>
      </c>
      <c r="T495" s="1">
        <f>(Table2[[#This Row],[Close Price]]-Table2[[#This Row],[50D EMA]])/Table2[[#This Row],[50D EMA]]</f>
        <v>-9.9811214601799758E-2</v>
      </c>
      <c r="U495" s="1">
        <f>(Table2[[#This Row],[Close Price]]-Table2[[#This Row],[200D EMA]])/Table2[[#This Row],[200D EMA]]</f>
        <v>-8.9337375218854903E-2</v>
      </c>
      <c r="V495">
        <v>0.99767740120135595</v>
      </c>
      <c r="W495">
        <v>52.4</v>
      </c>
      <c r="X495">
        <v>54.25</v>
      </c>
      <c r="Y495">
        <v>50.34</v>
      </c>
      <c r="Z495">
        <v>59.42</v>
      </c>
      <c r="AA495">
        <v>50.34</v>
      </c>
      <c r="AB495">
        <v>60.42</v>
      </c>
      <c r="AC495" s="1">
        <f>(Table2[[#This Row],[Close Price]]/Table2[[#This Row],[Day Low]])-1</f>
        <v>4.0076335877863301E-3</v>
      </c>
      <c r="AD495" s="1">
        <f>(Table2[[#This Row],[Day High]]/Table2[[#This Row],[Close Price]])-1</f>
        <v>3.1172780840144521E-2</v>
      </c>
      <c r="AE495" s="1">
        <f>(Table2[[#This Row],[Close Price]]/Table2[[#This Row],[Current Week Low]])-1</f>
        <v>4.5093365117202966E-2</v>
      </c>
      <c r="AF495" s="1">
        <f>(Table2[[#This Row],[Current Week High]]/Table2[[#This Row],[Close Price]])-1</f>
        <v>0.1294430716593804</v>
      </c>
      <c r="AG495" s="1">
        <f>(Table2[[#This Row],[Close Price]]/Table2[[#This Row],[Current Month Low]])-1</f>
        <v>4.5093365117202966E-2</v>
      </c>
      <c r="AH495" s="1">
        <f>(Table2[[#This Row],[Current Month High]]/Table2[[#This Row],[Close Price]])-1</f>
        <v>0.14845086485459036</v>
      </c>
      <c r="AI495">
        <v>46.1699296711652</v>
      </c>
      <c r="AJ495">
        <v>28.788249694002399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-0.14000000000000001</v>
      </c>
      <c r="AM495" t="s">
        <v>3155</v>
      </c>
      <c r="AN495">
        <v>-6.74</v>
      </c>
      <c r="AO495" t="s">
        <v>3155</v>
      </c>
      <c r="AP495">
        <v>9.5393211134744998E-2</v>
      </c>
      <c r="AQ495">
        <f>(Table2[[#This Row],[Sharpe Ratio]]-AVERAGE(Table2[Sharpe Ratio]))/_xlfn.STDEV.P(Table2[Sharpe Ratio])</f>
        <v>0.4205842635384906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488</v>
      </c>
      <c r="AT495">
        <f>_xlfn.RANK.AVG(Table2[[#This Row],[6M Return vs Nifty Z-Score]],Table2[6M Return vs Nifty Z-Score])</f>
        <v>642</v>
      </c>
      <c r="AU495">
        <f>_xlfn.RANK.AVG(Table2[[#This Row],[Sharpe Ratio Z-Score]],Table2[Sharpe Ratio Z-Score])</f>
        <v>236</v>
      </c>
      <c r="AV495">
        <f>(Table2[[#This Row],[Rank 1Y]]+Table2[[#This Row],[Rank 6M]]+Table2[[#This Row],[Rank Sharpe]])/3</f>
        <v>455.33333333333331</v>
      </c>
    </row>
    <row r="496" spans="1:48" x14ac:dyDescent="0.3">
      <c r="A496" t="s">
        <v>1361</v>
      </c>
      <c r="B496" t="s">
        <v>1362</v>
      </c>
      <c r="C496" t="s">
        <v>3119</v>
      </c>
      <c r="D496" t="s">
        <v>97</v>
      </c>
      <c r="E496">
        <v>7915.9356092600001</v>
      </c>
      <c r="F496">
        <v>1661.8</v>
      </c>
      <c r="G496">
        <v>-4.9715002674841999</v>
      </c>
      <c r="H496">
        <f>(Table2[[#This Row],[1Y Return vs Nifty]]-AVERAGE(Table2[1Y Return vs Nifty]))/_xlfn.STDEV.P(Table2[1Y Return vs Nifty])</f>
        <v>-0.49929542972996149</v>
      </c>
      <c r="I496">
        <v>16.904152483729899</v>
      </c>
      <c r="J496">
        <f>(Table2[[#This Row],[1M Return vs Nifty]]-AVERAGE(Table2[1M Return vs Nifty]))/_xlfn.STDEV.P(Table2[1M Return vs Nifty])</f>
        <v>2.0902198116140411</v>
      </c>
      <c r="K496">
        <v>17.487236933162599</v>
      </c>
      <c r="L496">
        <f>(Table2[[#This Row],[6M Return vs Nifty]]-AVERAGE(Table2[6M Return vs Nifty]))/_xlfn.STDEV.P(Table2[6M Return vs Nifty])</f>
        <v>0.50965639391441075</v>
      </c>
      <c r="M496">
        <v>4.46352762689654</v>
      </c>
      <c r="N496">
        <f>(Table2[[#This Row],[1W Return vs Nifty]]-AVERAGE(Table2[1W Return vs Nifty]))/_xlfn.STDEV.P(Table2[1W Return vs Nifty])</f>
        <v>1.835967399997215</v>
      </c>
      <c r="O496">
        <v>1549.94</v>
      </c>
      <c r="P496">
        <v>1505.0899352987201</v>
      </c>
      <c r="Q496">
        <v>1448.96300863442</v>
      </c>
      <c r="R496">
        <v>80.862809985504001</v>
      </c>
      <c r="S496" s="1">
        <f>(Table2[[#This Row],[Close Price]]-Table2[[#This Row],[20D EMA]])/Table2[[#This Row],[20D EMA]]</f>
        <v>7.2170535633637359E-2</v>
      </c>
      <c r="T496" s="1">
        <f>(Table2[[#This Row],[Close Price]]-Table2[[#This Row],[50D EMA]])/Table2[[#This Row],[50D EMA]]</f>
        <v>0.10412006686509209</v>
      </c>
      <c r="U496" s="1">
        <f>(Table2[[#This Row],[Close Price]]-Table2[[#This Row],[200D EMA]])/Table2[[#This Row],[200D EMA]]</f>
        <v>0.14688918219255911</v>
      </c>
      <c r="V496">
        <v>0.60626945263375798</v>
      </c>
      <c r="W496">
        <v>1625.9</v>
      </c>
      <c r="X496">
        <v>1680</v>
      </c>
      <c r="Y496">
        <v>1590.6</v>
      </c>
      <c r="Z496">
        <v>1689</v>
      </c>
      <c r="AA496">
        <v>1406.2</v>
      </c>
      <c r="AB496">
        <v>1689</v>
      </c>
      <c r="AC496" s="1">
        <f>(Table2[[#This Row],[Close Price]]/Table2[[#This Row],[Day Low]])-1</f>
        <v>2.2080078725628782E-2</v>
      </c>
      <c r="AD496" s="1">
        <f>(Table2[[#This Row],[Day High]]/Table2[[#This Row],[Close Price]])-1</f>
        <v>1.0951979780960519E-2</v>
      </c>
      <c r="AE496" s="1">
        <f>(Table2[[#This Row],[Close Price]]/Table2[[#This Row],[Current Week Low]])-1</f>
        <v>4.4762982522318584E-2</v>
      </c>
      <c r="AF496" s="1">
        <f>(Table2[[#This Row],[Current Week High]]/Table2[[#This Row],[Close Price]])-1</f>
        <v>1.6367793958358412E-2</v>
      </c>
      <c r="AG496" s="1">
        <f>(Table2[[#This Row],[Close Price]]/Table2[[#This Row],[Current Month Low]])-1</f>
        <v>0.18176646280756636</v>
      </c>
      <c r="AH496" s="1">
        <f>(Table2[[#This Row],[Current Month High]]/Table2[[#This Row],[Close Price]])-1</f>
        <v>1.6367793958358412E-2</v>
      </c>
      <c r="AI496">
        <v>1.6367793958358401</v>
      </c>
      <c r="AJ496">
        <v>32.943999999999903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0.15</v>
      </c>
      <c r="AM496" t="s">
        <v>3156</v>
      </c>
      <c r="AN496">
        <v>13.07</v>
      </c>
      <c r="AO496" t="s">
        <v>3156</v>
      </c>
      <c r="AP496">
        <v>-9.2727787442398998E-2</v>
      </c>
      <c r="AQ496">
        <f>(Table2[[#This Row],[Sharpe Ratio]]-AVERAGE(Table2[Sharpe Ratio]))/_xlfn.STDEV.P(Table2[Sharpe Ratio])</f>
        <v>-1.7971074616463574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2.1394407141493481</v>
      </c>
      <c r="AS496">
        <f>_xlfn.RANK.AVG(Table2[[#This Row],[1Y Return vs Nifty Z-Score]],Table2[1Y Return vs Nifty Z-Score])</f>
        <v>487</v>
      </c>
      <c r="AT496">
        <f>_xlfn.RANK.AVG(Table2[[#This Row],[6M Return vs Nifty Z-Score]],Table2[6M Return vs Nifty Z-Score])</f>
        <v>171</v>
      </c>
      <c r="AU496">
        <f>_xlfn.RANK.AVG(Table2[[#This Row],[Sharpe Ratio Z-Score]],Table2[Sharpe Ratio Z-Score])</f>
        <v>708</v>
      </c>
      <c r="AV496">
        <f>(Table2[[#This Row],[Rank 1Y]]+Table2[[#This Row],[Rank 6M]]+Table2[[#This Row],[Rank Sharpe]])/3</f>
        <v>455.33333333333331</v>
      </c>
    </row>
    <row r="497" spans="1:48" x14ac:dyDescent="0.3">
      <c r="A497" t="s">
        <v>1370</v>
      </c>
      <c r="B497" t="s">
        <v>1371</v>
      </c>
      <c r="C497" t="s">
        <v>3110</v>
      </c>
      <c r="D497" t="s">
        <v>24</v>
      </c>
      <c r="E497">
        <v>7885.8518911199999</v>
      </c>
      <c r="F497">
        <v>208.8</v>
      </c>
      <c r="G497">
        <v>-34.111139814566698</v>
      </c>
      <c r="H497">
        <f>(Table2[[#This Row],[1Y Return vs Nifty]]-AVERAGE(Table2[1Y Return vs Nifty]))/_xlfn.STDEV.P(Table2[1Y Return vs Nifty])</f>
        <v>-0.99742142761674313</v>
      </c>
      <c r="I497">
        <v>-5.7549326271371104</v>
      </c>
      <c r="J497">
        <f>(Table2[[#This Row],[1M Return vs Nifty]]-AVERAGE(Table2[1M Return vs Nifty]))/_xlfn.STDEV.P(Table2[1M Return vs Nifty])</f>
        <v>-0.5165291679729821</v>
      </c>
      <c r="K497">
        <v>-15.8038555830795</v>
      </c>
      <c r="L497">
        <f>(Table2[[#This Row],[6M Return vs Nifty]]-AVERAGE(Table2[6M Return vs Nifty]))/_xlfn.STDEV.P(Table2[6M Return vs Nifty])</f>
        <v>-0.66609789964200894</v>
      </c>
      <c r="M497">
        <v>-5.0851211470338198</v>
      </c>
      <c r="N497">
        <f>(Table2[[#This Row],[1W Return vs Nifty]]-AVERAGE(Table2[1W Return vs Nifty]))/_xlfn.STDEV.P(Table2[1W Return vs Nifty])</f>
        <v>-7.8888828598504782E-2</v>
      </c>
      <c r="O497">
        <v>223.4</v>
      </c>
      <c r="P497">
        <v>225.631170505932</v>
      </c>
      <c r="Q497">
        <v>223.72055479039901</v>
      </c>
      <c r="R497">
        <v>19.0906019529295</v>
      </c>
      <c r="S497" s="1">
        <f>(Table2[[#This Row],[Close Price]]-Table2[[#This Row],[20D EMA]])/Table2[[#This Row],[20D EMA]]</f>
        <v>-6.5353625783348232E-2</v>
      </c>
      <c r="T497" s="1">
        <f>(Table2[[#This Row],[Close Price]]-Table2[[#This Row],[50D EMA]])/Table2[[#This Row],[50D EMA]]</f>
        <v>-7.4595945534437977E-2</v>
      </c>
      <c r="U497" s="1">
        <f>(Table2[[#This Row],[Close Price]]-Table2[[#This Row],[200D EMA]])/Table2[[#This Row],[200D EMA]]</f>
        <v>-6.6692820444584883E-2</v>
      </c>
      <c r="V497">
        <v>0.538902805513093</v>
      </c>
      <c r="W497">
        <v>206.5</v>
      </c>
      <c r="X497">
        <v>212</v>
      </c>
      <c r="Y497">
        <v>206.5</v>
      </c>
      <c r="Z497">
        <v>223.9</v>
      </c>
      <c r="AA497">
        <v>206.5</v>
      </c>
      <c r="AB497">
        <v>240.55</v>
      </c>
      <c r="AC497" s="1">
        <f>(Table2[[#This Row],[Close Price]]/Table2[[#This Row],[Day Low]])-1</f>
        <v>1.1138014527845019E-2</v>
      </c>
      <c r="AD497" s="1">
        <f>(Table2[[#This Row],[Day High]]/Table2[[#This Row],[Close Price]])-1</f>
        <v>1.5325670498084198E-2</v>
      </c>
      <c r="AE497" s="1">
        <f>(Table2[[#This Row],[Close Price]]/Table2[[#This Row],[Current Week Low]])-1</f>
        <v>1.1138014527845019E-2</v>
      </c>
      <c r="AF497" s="1">
        <f>(Table2[[#This Row],[Current Week High]]/Table2[[#This Row],[Close Price]])-1</f>
        <v>7.2318007662835138E-2</v>
      </c>
      <c r="AG497" s="1">
        <f>(Table2[[#This Row],[Close Price]]/Table2[[#This Row],[Current Month Low]])-1</f>
        <v>1.1138014527845019E-2</v>
      </c>
      <c r="AH497" s="1">
        <f>(Table2[[#This Row],[Current Month High]]/Table2[[#This Row],[Close Price]])-1</f>
        <v>0.15205938697318011</v>
      </c>
      <c r="AI497">
        <v>37.236590038314098</v>
      </c>
      <c r="AJ497">
        <v>8.7500000000000107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-7.0000000000000007E-2</v>
      </c>
      <c r="AM497" t="s">
        <v>3155</v>
      </c>
      <c r="AN497">
        <v>-6.2</v>
      </c>
      <c r="AO497" t="s">
        <v>3155</v>
      </c>
      <c r="AP497">
        <v>0.119027554769261</v>
      </c>
      <c r="AQ497">
        <f>(Table2[[#This Row],[Sharpe Ratio]]-AVERAGE(Table2[Sharpe Ratio]))/_xlfn.STDEV.P(Table2[Sharpe Ratio])</f>
        <v>0.69920115747841771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655</v>
      </c>
      <c r="AT497">
        <f>_xlfn.RANK.AVG(Table2[[#This Row],[6M Return vs Nifty Z-Score]],Table2[6M Return vs Nifty Z-Score])</f>
        <v>545</v>
      </c>
      <c r="AU497">
        <f>_xlfn.RANK.AVG(Table2[[#This Row],[Sharpe Ratio Z-Score]],Table2[Sharpe Ratio Z-Score])</f>
        <v>167</v>
      </c>
      <c r="AV497">
        <f>(Table2[[#This Row],[Rank 1Y]]+Table2[[#This Row],[Rank 6M]]+Table2[[#This Row],[Rank Sharpe]])/3</f>
        <v>455.66666666666669</v>
      </c>
    </row>
    <row r="498" spans="1:48" x14ac:dyDescent="0.3">
      <c r="A498" t="s">
        <v>152</v>
      </c>
      <c r="B498" t="s">
        <v>153</v>
      </c>
      <c r="C498" t="s">
        <v>3109</v>
      </c>
      <c r="D498" t="s">
        <v>21</v>
      </c>
      <c r="E498">
        <v>176797.24729412</v>
      </c>
      <c r="F498">
        <v>5970.35</v>
      </c>
      <c r="G498">
        <v>-11.8163488015451</v>
      </c>
      <c r="H498">
        <f>(Table2[[#This Row],[1Y Return vs Nifty]]-AVERAGE(Table2[1Y Return vs Nifty]))/_xlfn.STDEV.P(Table2[1Y Return vs Nifty])</f>
        <v>-0.61630432412290304</v>
      </c>
      <c r="I498">
        <v>-0.42305271196592997</v>
      </c>
      <c r="J498">
        <f>(Table2[[#This Row],[1M Return vs Nifty]]-AVERAGE(Table2[1M Return vs Nifty]))/_xlfn.STDEV.P(Table2[1M Return vs Nifty])</f>
        <v>9.6861551914790289E-2</v>
      </c>
      <c r="K498">
        <v>17.394272758182598</v>
      </c>
      <c r="L498">
        <f>(Table2[[#This Row],[6M Return vs Nifty]]-AVERAGE(Table2[6M Return vs Nifty]))/_xlfn.STDEV.P(Table2[6M Return vs Nifty])</f>
        <v>0.50637314246129783</v>
      </c>
      <c r="M498">
        <v>-5.6310169437933197</v>
      </c>
      <c r="N498">
        <f>(Table2[[#This Row],[1W Return vs Nifty]]-AVERAGE(Table2[1W Return vs Nifty]))/_xlfn.STDEV.P(Table2[1W Return vs Nifty])</f>
        <v>-0.18836106821454904</v>
      </c>
      <c r="O498">
        <v>6168.33</v>
      </c>
      <c r="P498">
        <v>6074.9427644678099</v>
      </c>
      <c r="Q498">
        <v>5591.4504303697404</v>
      </c>
      <c r="R498">
        <v>34.587230080938298</v>
      </c>
      <c r="S498" s="1">
        <f>(Table2[[#This Row],[Close Price]]-Table2[[#This Row],[20D EMA]])/Table2[[#This Row],[20D EMA]]</f>
        <v>-3.2096207563473353E-2</v>
      </c>
      <c r="T498" s="1">
        <f>(Table2[[#This Row],[Close Price]]-Table2[[#This Row],[50D EMA]])/Table2[[#This Row],[50D EMA]]</f>
        <v>-1.7217078172253736E-2</v>
      </c>
      <c r="U498" s="1">
        <f>(Table2[[#This Row],[Close Price]]-Table2[[#This Row],[200D EMA]])/Table2[[#This Row],[200D EMA]]</f>
        <v>6.7764093476047296E-2</v>
      </c>
      <c r="V498">
        <v>0.641474308359823</v>
      </c>
      <c r="W498">
        <v>5917</v>
      </c>
      <c r="X498">
        <v>5994.3</v>
      </c>
      <c r="Y498">
        <v>5860</v>
      </c>
      <c r="Z498">
        <v>6068.55</v>
      </c>
      <c r="AA498">
        <v>5860</v>
      </c>
      <c r="AB498">
        <v>6551.7</v>
      </c>
      <c r="AC498" s="1">
        <f>(Table2[[#This Row],[Close Price]]/Table2[[#This Row],[Day Low]])-1</f>
        <v>9.0163934426230607E-3</v>
      </c>
      <c r="AD498" s="1">
        <f>(Table2[[#This Row],[Day High]]/Table2[[#This Row],[Close Price]])-1</f>
        <v>4.0114901136449888E-3</v>
      </c>
      <c r="AE498" s="1">
        <f>(Table2[[#This Row],[Close Price]]/Table2[[#This Row],[Current Week Low]])-1</f>
        <v>1.8831058020477798E-2</v>
      </c>
      <c r="AF498" s="1">
        <f>(Table2[[#This Row],[Current Week High]]/Table2[[#This Row],[Close Price]])-1</f>
        <v>1.6447946937784286E-2</v>
      </c>
      <c r="AG498" s="1">
        <f>(Table2[[#This Row],[Close Price]]/Table2[[#This Row],[Current Month Low]])-1</f>
        <v>1.8831058020477798E-2</v>
      </c>
      <c r="AH498" s="1">
        <f>(Table2[[#This Row],[Current Month High]]/Table2[[#This Row],[Close Price]])-1</f>
        <v>9.7372850837890379E-2</v>
      </c>
      <c r="AI498">
        <v>10.1267094893934</v>
      </c>
      <c r="AJ498">
        <v>32.276146270673799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</v>
      </c>
      <c r="AM498" t="s">
        <v>3157</v>
      </c>
      <c r="AN498">
        <v>-6.37</v>
      </c>
      <c r="AO498" t="s">
        <v>3155</v>
      </c>
      <c r="AP498">
        <v>-5.3081070781856997E-2</v>
      </c>
      <c r="AQ498">
        <f>(Table2[[#This Row],[Sharpe Ratio]]-AVERAGE(Table2[Sharpe Ratio]))/_xlfn.STDEV.P(Table2[Sharpe Ratio])</f>
        <v>-1.3297263817358305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-1.5311570796971945</v>
      </c>
      <c r="AS498">
        <f>_xlfn.RANK.AVG(Table2[[#This Row],[1Y Return vs Nifty Z-Score]],Table2[1Y Return vs Nifty Z-Score])</f>
        <v>530</v>
      </c>
      <c r="AT498">
        <f>_xlfn.RANK.AVG(Table2[[#This Row],[6M Return vs Nifty Z-Score]],Table2[6M Return vs Nifty Z-Score])</f>
        <v>174</v>
      </c>
      <c r="AU498">
        <f>_xlfn.RANK.AVG(Table2[[#This Row],[Sharpe Ratio Z-Score]],Table2[Sharpe Ratio Z-Score])</f>
        <v>669</v>
      </c>
      <c r="AV498">
        <f>(Table2[[#This Row],[Rank 1Y]]+Table2[[#This Row],[Rank 6M]]+Table2[[#This Row],[Rank Sharpe]])/3</f>
        <v>457.66666666666669</v>
      </c>
    </row>
    <row r="499" spans="1:48" x14ac:dyDescent="0.3">
      <c r="A499" t="s">
        <v>590</v>
      </c>
      <c r="B499" t="s">
        <v>591</v>
      </c>
      <c r="C499" t="s">
        <v>3110</v>
      </c>
      <c r="D499" t="s">
        <v>43</v>
      </c>
      <c r="E499">
        <v>32655.119999999999</v>
      </c>
      <c r="F499">
        <v>198.15</v>
      </c>
      <c r="G499">
        <v>18.623416465806201</v>
      </c>
      <c r="H499">
        <f>(Table2[[#This Row],[1Y Return vs Nifty]]-AVERAGE(Table2[1Y Return vs Nifty]))/_xlfn.STDEV.P(Table2[1Y Return vs Nifty])</f>
        <v>-9.5953397175459587E-2</v>
      </c>
      <c r="I499">
        <v>-10.6572671332752</v>
      </c>
      <c r="J499">
        <f>(Table2[[#This Row],[1M Return vs Nifty]]-AVERAGE(Table2[1M Return vs Nifty]))/_xlfn.STDEV.P(Table2[1M Return vs Nifty])</f>
        <v>-1.0805040773280381</v>
      </c>
      <c r="K499">
        <v>-21.256625599480099</v>
      </c>
      <c r="L499">
        <f>(Table2[[#This Row],[6M Return vs Nifty]]-AVERAGE(Table2[6M Return vs Nifty]))/_xlfn.STDEV.P(Table2[6M Return vs Nifty])</f>
        <v>-0.85867547141832867</v>
      </c>
      <c r="M499">
        <v>-5.7932250681936903</v>
      </c>
      <c r="N499">
        <f>(Table2[[#This Row],[1W Return vs Nifty]]-AVERAGE(Table2[1W Return vs Nifty]))/_xlfn.STDEV.P(Table2[1W Return vs Nifty])</f>
        <v>-0.2208897793118606</v>
      </c>
      <c r="O499">
        <v>213.56</v>
      </c>
      <c r="P499">
        <v>229.57902664157399</v>
      </c>
      <c r="Q499">
        <v>229.60533236426599</v>
      </c>
      <c r="R499">
        <v>28.941678629716701</v>
      </c>
      <c r="S499" s="1">
        <f>(Table2[[#This Row],[Close Price]]-Table2[[#This Row],[20D EMA]])/Table2[[#This Row],[20D EMA]]</f>
        <v>-7.21577074358494E-2</v>
      </c>
      <c r="T499" s="1">
        <f>(Table2[[#This Row],[Close Price]]-Table2[[#This Row],[50D EMA]])/Table2[[#This Row],[50D EMA]]</f>
        <v>-0.13689850985666024</v>
      </c>
      <c r="U499" s="1">
        <f>(Table2[[#This Row],[Close Price]]-Table2[[#This Row],[200D EMA]])/Table2[[#This Row],[200D EMA]]</f>
        <v>-0.1369973947920447</v>
      </c>
      <c r="V499">
        <v>0.31375265967228899</v>
      </c>
      <c r="W499">
        <v>195.85</v>
      </c>
      <c r="X499">
        <v>202.6</v>
      </c>
      <c r="Y499">
        <v>189.38</v>
      </c>
      <c r="Z499">
        <v>215.59</v>
      </c>
      <c r="AA499">
        <v>189.38</v>
      </c>
      <c r="AB499">
        <v>234.2</v>
      </c>
      <c r="AC499" s="1">
        <f>(Table2[[#This Row],[Close Price]]/Table2[[#This Row],[Day Low]])-1</f>
        <v>1.1743681388818095E-2</v>
      </c>
      <c r="AD499" s="1">
        <f>(Table2[[#This Row],[Day High]]/Table2[[#This Row],[Close Price]])-1</f>
        <v>2.2457734039868837E-2</v>
      </c>
      <c r="AE499" s="1">
        <f>(Table2[[#This Row],[Close Price]]/Table2[[#This Row],[Current Week Low]])-1</f>
        <v>4.6309008343013991E-2</v>
      </c>
      <c r="AF499" s="1">
        <f>(Table2[[#This Row],[Current Week High]]/Table2[[#This Row],[Close Price]])-1</f>
        <v>8.8014130709058724E-2</v>
      </c>
      <c r="AG499" s="1">
        <f>(Table2[[#This Row],[Close Price]]/Table2[[#This Row],[Current Month Low]])-1</f>
        <v>4.6309008343013991E-2</v>
      </c>
      <c r="AH499" s="1">
        <f>(Table2[[#This Row],[Current Month High]]/Table2[[#This Row],[Close Price]])-1</f>
        <v>0.18193287913197054</v>
      </c>
      <c r="AI499">
        <v>63.865758263941402</v>
      </c>
      <c r="AJ499">
        <v>52.305918524212103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-0.26</v>
      </c>
      <c r="AM499" t="s">
        <v>3155</v>
      </c>
      <c r="AN499">
        <v>-4.99</v>
      </c>
      <c r="AO499" t="s">
        <v>3155</v>
      </c>
      <c r="AP499">
        <v>2.4803828860162001E-2</v>
      </c>
      <c r="AQ499">
        <f>(Table2[[#This Row],[Sharpe Ratio]]-AVERAGE(Table2[Sharpe Ratio]))/_xlfn.STDEV.P(Table2[Sharpe Ratio])</f>
        <v>-0.41156892584646299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330</v>
      </c>
      <c r="AT499">
        <f>_xlfn.RANK.AVG(Table2[[#This Row],[6M Return vs Nifty Z-Score]],Table2[6M Return vs Nifty Z-Score])</f>
        <v>605</v>
      </c>
      <c r="AU499">
        <f>_xlfn.RANK.AVG(Table2[[#This Row],[Sharpe Ratio Z-Score]],Table2[Sharpe Ratio Z-Score])</f>
        <v>442</v>
      </c>
      <c r="AV499">
        <f>(Table2[[#This Row],[Rank 1Y]]+Table2[[#This Row],[Rank 6M]]+Table2[[#This Row],[Rank Sharpe]])/3</f>
        <v>459</v>
      </c>
    </row>
    <row r="500" spans="1:48" x14ac:dyDescent="0.3">
      <c r="A500" t="s">
        <v>167</v>
      </c>
      <c r="B500" t="s">
        <v>168</v>
      </c>
      <c r="C500" t="s">
        <v>3110</v>
      </c>
      <c r="D500" t="s">
        <v>43</v>
      </c>
      <c r="E500">
        <v>153812.94294890499</v>
      </c>
      <c r="F500">
        <v>714.85</v>
      </c>
      <c r="G500">
        <v>-10.579053543703999</v>
      </c>
      <c r="H500">
        <f>(Table2[[#This Row],[1Y Return vs Nifty]]-AVERAGE(Table2[1Y Return vs Nifty]))/_xlfn.STDEV.P(Table2[1Y Return vs Nifty])</f>
        <v>-0.59515344701624406</v>
      </c>
      <c r="I500">
        <v>5.8232345239744898</v>
      </c>
      <c r="J500">
        <f>(Table2[[#This Row],[1M Return vs Nifty]]-AVERAGE(Table2[1M Return vs Nifty]))/_xlfn.STDEV.P(Table2[1M Return vs Nifty])</f>
        <v>0.81544762010014071</v>
      </c>
      <c r="K500">
        <v>11.3903877659499</v>
      </c>
      <c r="L500">
        <f>(Table2[[#This Row],[6M Return vs Nifty]]-AVERAGE(Table2[6M Return vs Nifty]))/_xlfn.STDEV.P(Table2[6M Return vs Nifty])</f>
        <v>0.29433163153183384</v>
      </c>
      <c r="M500">
        <v>1.0923212969899401</v>
      </c>
      <c r="N500">
        <f>(Table2[[#This Row],[1W Return vs Nifty]]-AVERAGE(Table2[1W Return vs Nifty]))/_xlfn.STDEV.P(Table2[1W Return vs Nifty])</f>
        <v>1.1599162024364269</v>
      </c>
      <c r="O500">
        <v>723.43</v>
      </c>
      <c r="P500">
        <v>711.73805946609502</v>
      </c>
      <c r="Q500">
        <v>657.742965536106</v>
      </c>
      <c r="R500">
        <v>41.7979830387874</v>
      </c>
      <c r="S500" s="1">
        <f>(Table2[[#This Row],[Close Price]]-Table2[[#This Row],[20D EMA]])/Table2[[#This Row],[20D EMA]]</f>
        <v>-1.1860166152910341E-2</v>
      </c>
      <c r="T500" s="1">
        <f>(Table2[[#This Row],[Close Price]]-Table2[[#This Row],[50D EMA]])/Table2[[#This Row],[50D EMA]]</f>
        <v>4.372311544277115E-3</v>
      </c>
      <c r="U500" s="1">
        <f>(Table2[[#This Row],[Close Price]]-Table2[[#This Row],[200D EMA]])/Table2[[#This Row],[200D EMA]]</f>
        <v>8.6822721725876378E-2</v>
      </c>
      <c r="V500">
        <v>0.858633043834514</v>
      </c>
      <c r="W500">
        <v>711.05</v>
      </c>
      <c r="X500">
        <v>735</v>
      </c>
      <c r="Y500">
        <v>711.05</v>
      </c>
      <c r="Z500">
        <v>755.45</v>
      </c>
      <c r="AA500">
        <v>696.5</v>
      </c>
      <c r="AB500">
        <v>755.45</v>
      </c>
      <c r="AC500" s="1">
        <f>(Table2[[#This Row],[Close Price]]/Table2[[#This Row],[Day Low]])-1</f>
        <v>5.344209267984068E-3</v>
      </c>
      <c r="AD500" s="1">
        <f>(Table2[[#This Row],[Day High]]/Table2[[#This Row],[Close Price]])-1</f>
        <v>2.8187731691963425E-2</v>
      </c>
      <c r="AE500" s="1">
        <f>(Table2[[#This Row],[Close Price]]/Table2[[#This Row],[Current Week Low]])-1</f>
        <v>5.344209267984068E-3</v>
      </c>
      <c r="AF500" s="1">
        <f>(Table2[[#This Row],[Current Week High]]/Table2[[#This Row],[Close Price]])-1</f>
        <v>5.6795131845841729E-2</v>
      </c>
      <c r="AG500" s="1">
        <f>(Table2[[#This Row],[Close Price]]/Table2[[#This Row],[Current Month Low]])-1</f>
        <v>2.634601579325202E-2</v>
      </c>
      <c r="AH500" s="1">
        <f>(Table2[[#This Row],[Current Month High]]/Table2[[#This Row],[Close Price]])-1</f>
        <v>5.6795131845841729E-2</v>
      </c>
      <c r="AI500">
        <v>6.4838777365880897</v>
      </c>
      <c r="AJ500">
        <v>39.7829487680876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-0.01</v>
      </c>
      <c r="AM500" t="s">
        <v>3155</v>
      </c>
      <c r="AN500">
        <v>0.67</v>
      </c>
      <c r="AO500" t="s">
        <v>3156</v>
      </c>
      <c r="AP500">
        <v>-3.5480922193819001E-2</v>
      </c>
      <c r="AQ500">
        <f>(Table2[[#This Row],[Sharpe Ratio]]-AVERAGE(Table2[Sharpe Ratio]))/_xlfn.STDEV.P(Table2[Sharpe Ratio])</f>
        <v>-1.1222444728530765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0.5522975341990809</v>
      </c>
      <c r="AS500">
        <f>_xlfn.RANK.AVG(Table2[[#This Row],[1Y Return vs Nifty Z-Score]],Table2[1Y Return vs Nifty Z-Score])</f>
        <v>524</v>
      </c>
      <c r="AT500">
        <f>_xlfn.RANK.AVG(Table2[[#This Row],[6M Return vs Nifty Z-Score]],Table2[6M Return vs Nifty Z-Score])</f>
        <v>225</v>
      </c>
      <c r="AU500">
        <f>_xlfn.RANK.AVG(Table2[[#This Row],[Sharpe Ratio Z-Score]],Table2[Sharpe Ratio Z-Score])</f>
        <v>632</v>
      </c>
      <c r="AV500">
        <f>(Table2[[#This Row],[Rank 1Y]]+Table2[[#This Row],[Rank 6M]]+Table2[[#This Row],[Rank Sharpe]])/3</f>
        <v>460.33333333333331</v>
      </c>
    </row>
    <row r="501" spans="1:48" x14ac:dyDescent="0.3">
      <c r="A501" t="s">
        <v>523</v>
      </c>
      <c r="B501" t="s">
        <v>524</v>
      </c>
      <c r="C501" t="s">
        <v>3110</v>
      </c>
      <c r="D501" t="s">
        <v>34</v>
      </c>
      <c r="E501">
        <v>38457.774749999997</v>
      </c>
      <c r="F501">
        <v>50</v>
      </c>
      <c r="G501">
        <v>-6.0594909881854999</v>
      </c>
      <c r="H501">
        <f>(Table2[[#This Row],[1Y Return vs Nifty]]-AVERAGE(Table2[1Y Return vs Nifty]))/_xlfn.STDEV.P(Table2[1Y Return vs Nifty])</f>
        <v>-0.51789402847258581</v>
      </c>
      <c r="I501">
        <v>-13.9642212808702</v>
      </c>
      <c r="J501">
        <f>(Table2[[#This Row],[1M Return vs Nifty]]-AVERAGE(Table2[1M Return vs Nifty]))/_xlfn.STDEV.P(Table2[1M Return vs Nifty])</f>
        <v>-1.4609430627330626</v>
      </c>
      <c r="K501">
        <v>-30.789223476056101</v>
      </c>
      <c r="L501">
        <f>(Table2[[#This Row],[6M Return vs Nifty]]-AVERAGE(Table2[6M Return vs Nifty]))/_xlfn.STDEV.P(Table2[6M Return vs Nifty])</f>
        <v>-1.1953418898202743</v>
      </c>
      <c r="M501">
        <v>-6.6714635164041596</v>
      </c>
      <c r="N501">
        <f>(Table2[[#This Row],[1W Return vs Nifty]]-AVERAGE(Table2[1W Return vs Nifty]))/_xlfn.STDEV.P(Table2[1W Return vs Nifty])</f>
        <v>-0.39700897717569034</v>
      </c>
      <c r="O501">
        <v>54.52</v>
      </c>
      <c r="P501">
        <v>57.8821712309107</v>
      </c>
      <c r="Q501">
        <v>58.145740187617903</v>
      </c>
      <c r="R501">
        <v>25.8262385590881</v>
      </c>
      <c r="S501" s="1">
        <f>(Table2[[#This Row],[Close Price]]-Table2[[#This Row],[20D EMA]])/Table2[[#This Row],[20D EMA]]</f>
        <v>-8.2905355832721989E-2</v>
      </c>
      <c r="T501" s="1">
        <f>(Table2[[#This Row],[Close Price]]-Table2[[#This Row],[50D EMA]])/Table2[[#This Row],[50D EMA]]</f>
        <v>-0.13617614998349267</v>
      </c>
      <c r="U501" s="1">
        <f>(Table2[[#This Row],[Close Price]]-Table2[[#This Row],[200D EMA]])/Table2[[#This Row],[200D EMA]]</f>
        <v>-0.14009177905955239</v>
      </c>
      <c r="V501">
        <v>1.2537917382061601</v>
      </c>
      <c r="W501">
        <v>49.8</v>
      </c>
      <c r="X501">
        <v>51.26</v>
      </c>
      <c r="Y501">
        <v>47.37</v>
      </c>
      <c r="Z501">
        <v>54.79</v>
      </c>
      <c r="AA501">
        <v>47.37</v>
      </c>
      <c r="AB501">
        <v>60.61</v>
      </c>
      <c r="AC501" s="1">
        <f>(Table2[[#This Row],[Close Price]]/Table2[[#This Row],[Day Low]])-1</f>
        <v>4.0160642570281624E-3</v>
      </c>
      <c r="AD501" s="1">
        <f>(Table2[[#This Row],[Day High]]/Table2[[#This Row],[Close Price]])-1</f>
        <v>2.5199999999999889E-2</v>
      </c>
      <c r="AE501" s="1">
        <f>(Table2[[#This Row],[Close Price]]/Table2[[#This Row],[Current Week Low]])-1</f>
        <v>5.552037154317091E-2</v>
      </c>
      <c r="AF501" s="1">
        <f>(Table2[[#This Row],[Current Week High]]/Table2[[#This Row],[Close Price]])-1</f>
        <v>9.5799999999999885E-2</v>
      </c>
      <c r="AG501" s="1">
        <f>(Table2[[#This Row],[Close Price]]/Table2[[#This Row],[Current Month Low]])-1</f>
        <v>5.552037154317091E-2</v>
      </c>
      <c r="AH501" s="1">
        <f>(Table2[[#This Row],[Current Month High]]/Table2[[#This Row],[Close Price]])-1</f>
        <v>0.21219999999999994</v>
      </c>
      <c r="AI501">
        <v>47</v>
      </c>
      <c r="AJ501">
        <v>29.366106080207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-0.22</v>
      </c>
      <c r="AM501" t="s">
        <v>3155</v>
      </c>
      <c r="AN501">
        <v>-12.34</v>
      </c>
      <c r="AO501" t="s">
        <v>3155</v>
      </c>
      <c r="AP501">
        <v>0.104453217278673</v>
      </c>
      <c r="AQ501">
        <f>(Table2[[#This Row],[Sharpe Ratio]]-AVERAGE(Table2[Sharpe Ratio]))/_xlfn.STDEV.P(Table2[Sharpe Ratio])</f>
        <v>0.52738946235989514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492</v>
      </c>
      <c r="AT501">
        <f>_xlfn.RANK.AVG(Table2[[#This Row],[6M Return vs Nifty Z-Score]],Table2[6M Return vs Nifty Z-Score])</f>
        <v>680</v>
      </c>
      <c r="AU501">
        <f>_xlfn.RANK.AVG(Table2[[#This Row],[Sharpe Ratio Z-Score]],Table2[Sharpe Ratio Z-Score])</f>
        <v>212</v>
      </c>
      <c r="AV501">
        <f>(Table2[[#This Row],[Rank 1Y]]+Table2[[#This Row],[Rank 6M]]+Table2[[#This Row],[Rank Sharpe]])/3</f>
        <v>461.33333333333331</v>
      </c>
    </row>
    <row r="502" spans="1:48" x14ac:dyDescent="0.3">
      <c r="A502" t="s">
        <v>1394</v>
      </c>
      <c r="B502" t="s">
        <v>1395</v>
      </c>
      <c r="C502" t="s">
        <v>3110</v>
      </c>
      <c r="D502" t="s">
        <v>21</v>
      </c>
      <c r="E502">
        <v>7575.1955245119998</v>
      </c>
      <c r="F502">
        <v>27.28</v>
      </c>
      <c r="G502">
        <v>27.357431875683702</v>
      </c>
      <c r="H502">
        <f>(Table2[[#This Row],[1Y Return vs Nifty]]-AVERAGE(Table2[1Y Return vs Nifty]))/_xlfn.STDEV.P(Table2[1Y Return vs Nifty])</f>
        <v>5.3349758567911618E-2</v>
      </c>
      <c r="I502">
        <v>2.4317686940671202</v>
      </c>
      <c r="J502">
        <f>(Table2[[#This Row],[1M Return vs Nifty]]-AVERAGE(Table2[1M Return vs Nifty]))/_xlfn.STDEV.P(Table2[1M Return vs Nifty])</f>
        <v>0.42528623237599972</v>
      </c>
      <c r="K502">
        <v>-28.393305875784499</v>
      </c>
      <c r="L502">
        <f>(Table2[[#This Row],[6M Return vs Nifty]]-AVERAGE(Table2[6M Return vs Nifty]))/_xlfn.STDEV.P(Table2[6M Return vs Nifty])</f>
        <v>-1.1107243482315636</v>
      </c>
      <c r="M502">
        <v>-5.0147905838985896</v>
      </c>
      <c r="N502">
        <f>(Table2[[#This Row],[1W Return vs Nifty]]-AVERAGE(Table2[1W Return vs Nifty]))/_xlfn.STDEV.P(Table2[1W Return vs Nifty])</f>
        <v>-6.4784956933665358E-2</v>
      </c>
      <c r="O502">
        <v>28.51</v>
      </c>
      <c r="P502">
        <v>28.7730812251902</v>
      </c>
      <c r="Q502">
        <v>28.106214320980499</v>
      </c>
      <c r="R502">
        <v>34.301967174914999</v>
      </c>
      <c r="S502" s="1">
        <f>(Table2[[#This Row],[Close Price]]-Table2[[#This Row],[20D EMA]])/Table2[[#This Row],[20D EMA]]</f>
        <v>-4.3142756927393909E-2</v>
      </c>
      <c r="T502" s="1">
        <f>(Table2[[#This Row],[Close Price]]-Table2[[#This Row],[50D EMA]])/Table2[[#This Row],[50D EMA]]</f>
        <v>-5.1891600121124294E-2</v>
      </c>
      <c r="U502" s="1">
        <f>(Table2[[#This Row],[Close Price]]-Table2[[#This Row],[200D EMA]])/Table2[[#This Row],[200D EMA]]</f>
        <v>-2.939614391126847E-2</v>
      </c>
      <c r="V502">
        <v>0.48938359225372202</v>
      </c>
      <c r="W502">
        <v>27.11</v>
      </c>
      <c r="X502">
        <v>27.72</v>
      </c>
      <c r="Y502">
        <v>26.81</v>
      </c>
      <c r="Z502">
        <v>29.29</v>
      </c>
      <c r="AA502">
        <v>26.81</v>
      </c>
      <c r="AB502">
        <v>32.299999999999997</v>
      </c>
      <c r="AC502" s="1">
        <f>(Table2[[#This Row],[Close Price]]/Table2[[#This Row],[Day Low]])-1</f>
        <v>6.2707488011803925E-3</v>
      </c>
      <c r="AD502" s="1">
        <f>(Table2[[#This Row],[Day High]]/Table2[[#This Row],[Close Price]])-1</f>
        <v>1.6129032258064502E-2</v>
      </c>
      <c r="AE502" s="1">
        <f>(Table2[[#This Row],[Close Price]]/Table2[[#This Row],[Current Week Low]])-1</f>
        <v>1.7530772099962899E-2</v>
      </c>
      <c r="AF502" s="1">
        <f>(Table2[[#This Row],[Current Week High]]/Table2[[#This Row],[Close Price]])-1</f>
        <v>7.3680351906158181E-2</v>
      </c>
      <c r="AG502" s="1">
        <f>(Table2[[#This Row],[Close Price]]/Table2[[#This Row],[Current Month Low]])-1</f>
        <v>1.7530772099962899E-2</v>
      </c>
      <c r="AH502" s="1">
        <f>(Table2[[#This Row],[Current Month High]]/Table2[[#This Row],[Close Price]])-1</f>
        <v>0.18401759530791773</v>
      </c>
      <c r="AI502">
        <v>48.470649912351099</v>
      </c>
      <c r="AJ502">
        <v>61.268654686741101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-0.19</v>
      </c>
      <c r="AM502" t="s">
        <v>3155</v>
      </c>
      <c r="AN502">
        <v>-5.96</v>
      </c>
      <c r="AO502" t="s">
        <v>3155</v>
      </c>
      <c r="AP502">
        <v>2.4123380014822001E-2</v>
      </c>
      <c r="AQ502">
        <f>(Table2[[#This Row],[Sharpe Ratio]]-AVERAGE(Table2[Sharpe Ratio]))/_xlfn.STDEV.P(Table2[Sharpe Ratio])</f>
        <v>-0.41959049592707931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277</v>
      </c>
      <c r="AT502">
        <f>_xlfn.RANK.AVG(Table2[[#This Row],[6M Return vs Nifty Z-Score]],Table2[6M Return vs Nifty Z-Score])</f>
        <v>668</v>
      </c>
      <c r="AU502">
        <f>_xlfn.RANK.AVG(Table2[[#This Row],[Sharpe Ratio Z-Score]],Table2[Sharpe Ratio Z-Score])</f>
        <v>445</v>
      </c>
      <c r="AV502">
        <f>(Table2[[#This Row],[Rank 1Y]]+Table2[[#This Row],[Rank 6M]]+Table2[[#This Row],[Rank Sharpe]])/3</f>
        <v>463.33333333333331</v>
      </c>
    </row>
    <row r="503" spans="1:48" x14ac:dyDescent="0.3">
      <c r="A503" t="s">
        <v>892</v>
      </c>
      <c r="B503" t="s">
        <v>893</v>
      </c>
      <c r="C503" t="s">
        <v>3109</v>
      </c>
      <c r="D503" t="s">
        <v>21</v>
      </c>
      <c r="E503">
        <v>16820.539920839899</v>
      </c>
      <c r="F503">
        <v>605.9</v>
      </c>
      <c r="G503">
        <v>-11.0163698406466</v>
      </c>
      <c r="H503">
        <f>(Table2[[#This Row],[1Y Return vs Nifty]]-AVERAGE(Table2[1Y Return vs Nifty]))/_xlfn.STDEV.P(Table2[1Y Return vs Nifty])</f>
        <v>-0.60262912688711934</v>
      </c>
      <c r="I503">
        <v>1.0345845110390299</v>
      </c>
      <c r="J503">
        <f>(Table2[[#This Row],[1M Return vs Nifty]]-AVERAGE(Table2[1M Return vs Nifty]))/_xlfn.STDEV.P(Table2[1M Return vs Nifty])</f>
        <v>0.26455121480651739</v>
      </c>
      <c r="K503">
        <v>-18.7102633748204</v>
      </c>
      <c r="L503">
        <f>(Table2[[#This Row],[6M Return vs Nifty]]-AVERAGE(Table2[6M Return vs Nifty]))/_xlfn.STDEV.P(Table2[6M Return vs Nifty])</f>
        <v>-0.76874461928024251</v>
      </c>
      <c r="M503">
        <v>-1.8139544637740499</v>
      </c>
      <c r="N503">
        <f>(Table2[[#This Row],[1W Return vs Nifty]]-AVERAGE(Table2[1W Return vs Nifty]))/_xlfn.STDEV.P(Table2[1W Return vs Nifty])</f>
        <v>0.57710073039712861</v>
      </c>
      <c r="O503">
        <v>612.6</v>
      </c>
      <c r="P503">
        <v>626.08831248191802</v>
      </c>
      <c r="Q503">
        <v>633.84671059135701</v>
      </c>
      <c r="R503">
        <v>48.353917573740098</v>
      </c>
      <c r="S503" s="1">
        <f>(Table2[[#This Row],[Close Price]]-Table2[[#This Row],[20D EMA]])/Table2[[#This Row],[20D EMA]]</f>
        <v>-1.093698987920347E-2</v>
      </c>
      <c r="T503" s="1">
        <f>(Table2[[#This Row],[Close Price]]-Table2[[#This Row],[50D EMA]])/Table2[[#This Row],[50D EMA]]</f>
        <v>-3.2245151489712728E-2</v>
      </c>
      <c r="U503" s="1">
        <f>(Table2[[#This Row],[Close Price]]-Table2[[#This Row],[200D EMA]])/Table2[[#This Row],[200D EMA]]</f>
        <v>-4.4090645457927388E-2</v>
      </c>
      <c r="V503">
        <v>0.647072608755769</v>
      </c>
      <c r="W503">
        <v>601.54999999999995</v>
      </c>
      <c r="X503">
        <v>615.95000000000005</v>
      </c>
      <c r="Y503">
        <v>576.5</v>
      </c>
      <c r="Z503">
        <v>615.95000000000005</v>
      </c>
      <c r="AA503">
        <v>570.29999999999995</v>
      </c>
      <c r="AB503">
        <v>637.29999999999995</v>
      </c>
      <c r="AC503" s="1">
        <f>(Table2[[#This Row],[Close Price]]/Table2[[#This Row],[Day Low]])-1</f>
        <v>7.2313190923447568E-3</v>
      </c>
      <c r="AD503" s="1">
        <f>(Table2[[#This Row],[Day High]]/Table2[[#This Row],[Close Price]])-1</f>
        <v>1.658689552731496E-2</v>
      </c>
      <c r="AE503" s="1">
        <f>(Table2[[#This Row],[Close Price]]/Table2[[#This Row],[Current Week Low]])-1</f>
        <v>5.0997398091934043E-2</v>
      </c>
      <c r="AF503" s="1">
        <f>(Table2[[#This Row],[Current Week High]]/Table2[[#This Row],[Close Price]])-1</f>
        <v>1.658689552731496E-2</v>
      </c>
      <c r="AG503" s="1">
        <f>(Table2[[#This Row],[Close Price]]/Table2[[#This Row],[Current Month Low]])-1</f>
        <v>6.2423285989829935E-2</v>
      </c>
      <c r="AH503" s="1">
        <f>(Table2[[#This Row],[Current Month High]]/Table2[[#This Row],[Close Price]])-1</f>
        <v>5.1823733289321661E-2</v>
      </c>
      <c r="AI503">
        <v>43.588050833470803</v>
      </c>
      <c r="AJ503">
        <v>29.0247018739352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-0.14000000000000001</v>
      </c>
      <c r="AM503" t="s">
        <v>3155</v>
      </c>
      <c r="AN503">
        <v>4.9800000000000004</v>
      </c>
      <c r="AO503" t="s">
        <v>3156</v>
      </c>
      <c r="AP503">
        <v>7.5558471884778003E-2</v>
      </c>
      <c r="AQ503">
        <f>(Table2[[#This Row],[Sharpe Ratio]]-AVERAGE(Table2[Sharpe Ratio]))/_xlfn.STDEV.P(Table2[Sharpe Ratio])</f>
        <v>0.18675955795777496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527</v>
      </c>
      <c r="AT503">
        <f>_xlfn.RANK.AVG(Table2[[#This Row],[6M Return vs Nifty Z-Score]],Table2[6M Return vs Nifty Z-Score])</f>
        <v>575</v>
      </c>
      <c r="AU503">
        <f>_xlfn.RANK.AVG(Table2[[#This Row],[Sharpe Ratio Z-Score]],Table2[Sharpe Ratio Z-Score])</f>
        <v>292</v>
      </c>
      <c r="AV503">
        <f>(Table2[[#This Row],[Rank 1Y]]+Table2[[#This Row],[Rank 6M]]+Table2[[#This Row],[Rank Sharpe]])/3</f>
        <v>464.66666666666669</v>
      </c>
    </row>
    <row r="504" spans="1:48" x14ac:dyDescent="0.3">
      <c r="A504" t="s">
        <v>585</v>
      </c>
      <c r="B504" t="s">
        <v>586</v>
      </c>
      <c r="C504" t="s">
        <v>3110</v>
      </c>
      <c r="D504" t="s">
        <v>587</v>
      </c>
      <c r="E504">
        <v>33017.531575000001</v>
      </c>
      <c r="F504">
        <v>600.25</v>
      </c>
      <c r="G504">
        <v>7.7426976320673102</v>
      </c>
      <c r="H504">
        <f>(Table2[[#This Row],[1Y Return vs Nifty]]-AVERAGE(Table2[1Y Return vs Nifty]))/_xlfn.STDEV.P(Table2[1Y Return vs Nifty])</f>
        <v>-0.28195325891102929</v>
      </c>
      <c r="I504">
        <v>-6.1367540620986398</v>
      </c>
      <c r="J504">
        <f>(Table2[[#This Row],[1M Return vs Nifty]]-AVERAGE(Table2[1M Return vs Nifty]))/_xlfn.STDEV.P(Table2[1M Return vs Nifty])</f>
        <v>-0.56045471179350825</v>
      </c>
      <c r="K504">
        <v>-19.783627292226601</v>
      </c>
      <c r="L504">
        <f>(Table2[[#This Row],[6M Return vs Nifty]]-AVERAGE(Table2[6M Return vs Nifty]))/_xlfn.STDEV.P(Table2[6M Return vs Nifty])</f>
        <v>-0.8066530247740894</v>
      </c>
      <c r="M504">
        <v>-3.0231726338709399</v>
      </c>
      <c r="N504">
        <f>(Table2[[#This Row],[1W Return vs Nifty]]-AVERAGE(Table2[1W Return vs Nifty]))/_xlfn.STDEV.P(Table2[1W Return vs Nifty])</f>
        <v>0.3346078919273705</v>
      </c>
      <c r="O504">
        <v>624.24</v>
      </c>
      <c r="P504">
        <v>653.090535433019</v>
      </c>
      <c r="Q504">
        <v>640.60818428821301</v>
      </c>
      <c r="R504">
        <v>35.962361194630802</v>
      </c>
      <c r="S504" s="1">
        <f>(Table2[[#This Row],[Close Price]]-Table2[[#This Row],[20D EMA]])/Table2[[#This Row],[20D EMA]]</f>
        <v>-3.8430731769832131E-2</v>
      </c>
      <c r="T504" s="1">
        <f>(Table2[[#This Row],[Close Price]]-Table2[[#This Row],[50D EMA]])/Table2[[#This Row],[50D EMA]]</f>
        <v>-8.0908438518381087E-2</v>
      </c>
      <c r="U504" s="1">
        <f>(Table2[[#This Row],[Close Price]]-Table2[[#This Row],[200D EMA]])/Table2[[#This Row],[200D EMA]]</f>
        <v>-6.2999795004266834E-2</v>
      </c>
      <c r="V504">
        <v>0.46074098196662699</v>
      </c>
      <c r="W504">
        <v>595.25</v>
      </c>
      <c r="X504">
        <v>609.85</v>
      </c>
      <c r="Y504">
        <v>580.15</v>
      </c>
      <c r="Z504">
        <v>623.85</v>
      </c>
      <c r="AA504">
        <v>580.15</v>
      </c>
      <c r="AB504">
        <v>668.75</v>
      </c>
      <c r="AC504" s="1">
        <f>(Table2[[#This Row],[Close Price]]/Table2[[#This Row],[Day Low]])-1</f>
        <v>8.3998320033600304E-3</v>
      </c>
      <c r="AD504" s="1">
        <f>(Table2[[#This Row],[Day High]]/Table2[[#This Row],[Close Price]])-1</f>
        <v>1.5993336109954237E-2</v>
      </c>
      <c r="AE504" s="1">
        <f>(Table2[[#This Row],[Close Price]]/Table2[[#This Row],[Current Week Low]])-1</f>
        <v>3.4646212186503433E-2</v>
      </c>
      <c r="AF504" s="1">
        <f>(Table2[[#This Row],[Current Week High]]/Table2[[#This Row],[Close Price]])-1</f>
        <v>3.931695127030399E-2</v>
      </c>
      <c r="AG504" s="1">
        <f>(Table2[[#This Row],[Close Price]]/Table2[[#This Row],[Current Month Low]])-1</f>
        <v>3.4646212186503433E-2</v>
      </c>
      <c r="AH504" s="1">
        <f>(Table2[[#This Row],[Current Month High]]/Table2[[#This Row],[Close Price]])-1</f>
        <v>0.11411911703456901</v>
      </c>
      <c r="AI504">
        <v>37.734277384423102</v>
      </c>
      <c r="AJ504">
        <v>38.946759259259203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-0.13</v>
      </c>
      <c r="AM504" t="s">
        <v>3155</v>
      </c>
      <c r="AN504">
        <v>-2.44</v>
      </c>
      <c r="AO504" t="s">
        <v>3155</v>
      </c>
      <c r="AP504">
        <v>3.6993398578016E-2</v>
      </c>
      <c r="AQ504">
        <f>(Table2[[#This Row],[Sharpe Ratio]]-AVERAGE(Table2[Sharpe Ratio]))/_xlfn.STDEV.P(Table2[Sharpe Ratio])</f>
        <v>-0.26787041211694357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393</v>
      </c>
      <c r="AT504">
        <f>_xlfn.RANK.AVG(Table2[[#This Row],[6M Return vs Nifty Z-Score]],Table2[6M Return vs Nifty Z-Score])</f>
        <v>588</v>
      </c>
      <c r="AU504">
        <f>_xlfn.RANK.AVG(Table2[[#This Row],[Sharpe Ratio Z-Score]],Table2[Sharpe Ratio Z-Score])</f>
        <v>414</v>
      </c>
      <c r="AV504">
        <f>(Table2[[#This Row],[Rank 1Y]]+Table2[[#This Row],[Rank 6M]]+Table2[[#This Row],[Rank Sharpe]])/3</f>
        <v>465</v>
      </c>
    </row>
    <row r="505" spans="1:48" x14ac:dyDescent="0.3">
      <c r="A505" t="s">
        <v>1554</v>
      </c>
      <c r="B505" t="s">
        <v>1555</v>
      </c>
      <c r="C505" t="s">
        <v>3124</v>
      </c>
      <c r="D505" t="s">
        <v>277</v>
      </c>
      <c r="E505">
        <v>6146.6708736</v>
      </c>
      <c r="F505">
        <v>837</v>
      </c>
      <c r="G505">
        <v>-5.1755084547020402</v>
      </c>
      <c r="H505">
        <f>(Table2[[#This Row],[1Y Return vs Nifty]]-AVERAGE(Table2[1Y Return vs Nifty]))/_xlfn.STDEV.P(Table2[1Y Return vs Nifty])</f>
        <v>-0.5027828366922461</v>
      </c>
      <c r="I505">
        <v>7.1812047804252401</v>
      </c>
      <c r="J505">
        <f>(Table2[[#This Row],[1M Return vs Nifty]]-AVERAGE(Table2[1M Return vs Nifty]))/_xlfn.STDEV.P(Table2[1M Return vs Nifty])</f>
        <v>0.97167138478403947</v>
      </c>
      <c r="K505">
        <v>-4.6346495646376997</v>
      </c>
      <c r="L505">
        <f>(Table2[[#This Row],[6M Return vs Nifty]]-AVERAGE(Table2[6M Return vs Nifty]))/_xlfn.STDEV.P(Table2[6M Return vs Nifty])</f>
        <v>-0.27163076326334623</v>
      </c>
      <c r="M505">
        <v>-3.9880343600470201</v>
      </c>
      <c r="N505">
        <f>(Table2[[#This Row],[1W Return vs Nifty]]-AVERAGE(Table2[1W Return vs Nifty]))/_xlfn.STDEV.P(Table2[1W Return vs Nifty])</f>
        <v>0.14111753220798187</v>
      </c>
      <c r="O505">
        <v>829.36</v>
      </c>
      <c r="P505">
        <v>813.80362708371001</v>
      </c>
      <c r="Q505">
        <v>781.044168128156</v>
      </c>
      <c r="R505">
        <v>53.642802172019302</v>
      </c>
      <c r="S505" s="1">
        <f>(Table2[[#This Row],[Close Price]]-Table2[[#This Row],[20D EMA]])/Table2[[#This Row],[20D EMA]]</f>
        <v>9.211922446223578E-3</v>
      </c>
      <c r="T505" s="1">
        <f>(Table2[[#This Row],[Close Price]]-Table2[[#This Row],[50D EMA]])/Table2[[#This Row],[50D EMA]]</f>
        <v>2.8503648969241995E-2</v>
      </c>
      <c r="U505" s="1">
        <f>(Table2[[#This Row],[Close Price]]-Table2[[#This Row],[200D EMA]])/Table2[[#This Row],[200D EMA]]</f>
        <v>7.1642340030458565E-2</v>
      </c>
      <c r="V505">
        <v>2.1121588838555598</v>
      </c>
      <c r="W505">
        <v>803</v>
      </c>
      <c r="X505">
        <v>844.9</v>
      </c>
      <c r="Y505">
        <v>789</v>
      </c>
      <c r="Z505">
        <v>844.9</v>
      </c>
      <c r="AA505">
        <v>775</v>
      </c>
      <c r="AB505">
        <v>900</v>
      </c>
      <c r="AC505" s="1">
        <f>(Table2[[#This Row],[Close Price]]/Table2[[#This Row],[Day Low]])-1</f>
        <v>4.2341220423412151E-2</v>
      </c>
      <c r="AD505" s="1">
        <f>(Table2[[#This Row],[Day High]]/Table2[[#This Row],[Close Price]])-1</f>
        <v>9.4384707287933356E-3</v>
      </c>
      <c r="AE505" s="1">
        <f>(Table2[[#This Row],[Close Price]]/Table2[[#This Row],[Current Week Low]])-1</f>
        <v>6.083650190114076E-2</v>
      </c>
      <c r="AF505" s="1">
        <f>(Table2[[#This Row],[Current Week High]]/Table2[[#This Row],[Close Price]])-1</f>
        <v>9.4384707287933356E-3</v>
      </c>
      <c r="AG505" s="1">
        <f>(Table2[[#This Row],[Close Price]]/Table2[[#This Row],[Current Month Low]])-1</f>
        <v>8.0000000000000071E-2</v>
      </c>
      <c r="AH505" s="1">
        <f>(Table2[[#This Row],[Current Month High]]/Table2[[#This Row],[Close Price]])-1</f>
        <v>7.5268817204301008E-2</v>
      </c>
      <c r="AI505">
        <v>7.5268817204301</v>
      </c>
      <c r="AJ505">
        <v>29.767441860465102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0.17</v>
      </c>
      <c r="AM505" t="s">
        <v>3156</v>
      </c>
      <c r="AN505">
        <v>3.7</v>
      </c>
      <c r="AO505" t="s">
        <v>3156</v>
      </c>
      <c r="AP505">
        <v>1.904561522545E-3</v>
      </c>
      <c r="AQ505">
        <f>(Table2[[#This Row],[Sharpe Ratio]]-AVERAGE(Table2[Sharpe Ratio]))/_xlfn.STDEV.P(Table2[Sharpe Ratio])</f>
        <v>-0.68152026605585347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-0.34314494901942461</v>
      </c>
      <c r="AS505">
        <f>_xlfn.RANK.AVG(Table2[[#This Row],[1Y Return vs Nifty Z-Score]],Table2[1Y Return vs Nifty Z-Score])</f>
        <v>489</v>
      </c>
      <c r="AT505">
        <f>_xlfn.RANK.AVG(Table2[[#This Row],[6M Return vs Nifty Z-Score]],Table2[6M Return vs Nifty Z-Score])</f>
        <v>410</v>
      </c>
      <c r="AU505">
        <f>_xlfn.RANK.AVG(Table2[[#This Row],[Sharpe Ratio Z-Score]],Table2[Sharpe Ratio Z-Score])</f>
        <v>496</v>
      </c>
      <c r="AV505">
        <f>(Table2[[#This Row],[Rank 1Y]]+Table2[[#This Row],[Rank 6M]]+Table2[[#This Row],[Rank Sharpe]])/3</f>
        <v>465</v>
      </c>
    </row>
    <row r="506" spans="1:48" x14ac:dyDescent="0.3">
      <c r="A506" t="s">
        <v>1044</v>
      </c>
      <c r="B506" t="s">
        <v>1045</v>
      </c>
      <c r="C506" t="s">
        <v>3110</v>
      </c>
      <c r="D506" t="s">
        <v>24</v>
      </c>
      <c r="E506">
        <v>12569.942882784</v>
      </c>
      <c r="F506">
        <v>169.71</v>
      </c>
      <c r="G506">
        <v>2.76143844382826</v>
      </c>
      <c r="H506">
        <f>(Table2[[#This Row],[1Y Return vs Nifty]]-AVERAGE(Table2[1Y Return vs Nifty]))/_xlfn.STDEV.P(Table2[1Y Return vs Nifty])</f>
        <v>-0.3671051256616496</v>
      </c>
      <c r="I506">
        <v>3.9469903453809798</v>
      </c>
      <c r="J506">
        <f>(Table2[[#This Row],[1M Return vs Nifty]]-AVERAGE(Table2[1M Return vs Nifty]))/_xlfn.STDEV.P(Table2[1M Return vs Nifty])</f>
        <v>0.59960052944866904</v>
      </c>
      <c r="K506">
        <v>0.22404018953872401</v>
      </c>
      <c r="L506">
        <f>(Table2[[#This Row],[6M Return vs Nifty]]-AVERAGE(Table2[6M Return vs Nifty]))/_xlfn.STDEV.P(Table2[6M Return vs Nifty])</f>
        <v>-0.10003455215238816</v>
      </c>
      <c r="M506">
        <v>9.0532918945016494</v>
      </c>
      <c r="N506">
        <f>(Table2[[#This Row],[1W Return vs Nifty]]-AVERAGE(Table2[1W Return vs Nifty]))/_xlfn.STDEV.P(Table2[1W Return vs Nifty])</f>
        <v>2.7563844038778749</v>
      </c>
      <c r="O506">
        <v>160.55000000000001</v>
      </c>
      <c r="P506">
        <v>162.08784539574299</v>
      </c>
      <c r="Q506">
        <v>155.88872950578801</v>
      </c>
      <c r="R506">
        <v>70.806262482879404</v>
      </c>
      <c r="S506" s="1">
        <f>(Table2[[#This Row],[Close Price]]-Table2[[#This Row],[20D EMA]])/Table2[[#This Row],[20D EMA]]</f>
        <v>5.7053877296792253E-2</v>
      </c>
      <c r="T506" s="1">
        <f>(Table2[[#This Row],[Close Price]]-Table2[[#This Row],[50D EMA]])/Table2[[#This Row],[50D EMA]]</f>
        <v>4.7024837585121021E-2</v>
      </c>
      <c r="U506" s="1">
        <f>(Table2[[#This Row],[Close Price]]-Table2[[#This Row],[200D EMA]])/Table2[[#This Row],[200D EMA]]</f>
        <v>8.8661127318372487E-2</v>
      </c>
      <c r="V506">
        <v>2.7386466046090501</v>
      </c>
      <c r="W506">
        <v>166.83</v>
      </c>
      <c r="X506">
        <v>172.65</v>
      </c>
      <c r="Y506">
        <v>150.19999999999999</v>
      </c>
      <c r="Z506">
        <v>173</v>
      </c>
      <c r="AA506">
        <v>150.19999999999999</v>
      </c>
      <c r="AB506">
        <v>173</v>
      </c>
      <c r="AC506" s="1">
        <f>(Table2[[#This Row],[Close Price]]/Table2[[#This Row],[Day Low]])-1</f>
        <v>1.7263082179464151E-2</v>
      </c>
      <c r="AD506" s="1">
        <f>(Table2[[#This Row],[Day High]]/Table2[[#This Row],[Close Price]])-1</f>
        <v>1.7323669789641061E-2</v>
      </c>
      <c r="AE506" s="1">
        <f>(Table2[[#This Row],[Close Price]]/Table2[[#This Row],[Current Week Low]])-1</f>
        <v>0.12989347536617846</v>
      </c>
      <c r="AF506" s="1">
        <f>(Table2[[#This Row],[Current Week High]]/Table2[[#This Row],[Close Price]])-1</f>
        <v>1.9386011431264949E-2</v>
      </c>
      <c r="AG506" s="1">
        <f>(Table2[[#This Row],[Close Price]]/Table2[[#This Row],[Current Month Low]])-1</f>
        <v>0.12989347536617846</v>
      </c>
      <c r="AH506" s="1">
        <f>(Table2[[#This Row],[Current Month High]]/Table2[[#This Row],[Close Price]])-1</f>
        <v>1.9386011431264949E-2</v>
      </c>
      <c r="AI506">
        <v>4.1894997348417702</v>
      </c>
      <c r="AJ506">
        <v>35.334928229665003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0.01</v>
      </c>
      <c r="AM506" t="s">
        <v>3156</v>
      </c>
      <c r="AN506">
        <v>7.85</v>
      </c>
      <c r="AO506" t="s">
        <v>3156</v>
      </c>
      <c r="AP506">
        <v>-2.3856272422144002E-2</v>
      </c>
      <c r="AQ506">
        <f>(Table2[[#This Row],[Sharpe Ratio]]-AVERAGE(Table2[Sharpe Ratio]))/_xlfn.STDEV.P(Table2[Sharpe Ratio])</f>
        <v>-0.98520559999038626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425</v>
      </c>
      <c r="AT506">
        <f>_xlfn.RANK.AVG(Table2[[#This Row],[6M Return vs Nifty Z-Score]],Table2[6M Return vs Nifty Z-Score])</f>
        <v>362</v>
      </c>
      <c r="AU506">
        <f>_xlfn.RANK.AVG(Table2[[#This Row],[Sharpe Ratio Z-Score]],Table2[Sharpe Ratio Z-Score])</f>
        <v>619</v>
      </c>
      <c r="AV506">
        <f>(Table2[[#This Row],[Rank 1Y]]+Table2[[#This Row],[Rank 6M]]+Table2[[#This Row],[Rank Sharpe]])/3</f>
        <v>468.66666666666669</v>
      </c>
    </row>
    <row r="507" spans="1:48" x14ac:dyDescent="0.3">
      <c r="A507" t="s">
        <v>1247</v>
      </c>
      <c r="B507" t="s">
        <v>1248</v>
      </c>
      <c r="C507" t="s">
        <v>3122</v>
      </c>
      <c r="D507" t="s">
        <v>902</v>
      </c>
      <c r="E507">
        <v>8973.0076507920003</v>
      </c>
      <c r="F507">
        <v>64.98</v>
      </c>
      <c r="G507">
        <v>0.99538208605453304</v>
      </c>
      <c r="H507">
        <f>(Table2[[#This Row],[1Y Return vs Nifty]]-AVERAGE(Table2[1Y Return vs Nifty]))/_xlfn.STDEV.P(Table2[1Y Return vs Nifty])</f>
        <v>-0.39729488089588727</v>
      </c>
      <c r="I507">
        <v>-12.011635954894301</v>
      </c>
      <c r="J507">
        <f>(Table2[[#This Row],[1M Return vs Nifty]]-AVERAGE(Table2[1M Return vs Nifty]))/_xlfn.STDEV.P(Table2[1M Return vs Nifty])</f>
        <v>-1.2363135253470532</v>
      </c>
      <c r="K507">
        <v>-22.676665413680499</v>
      </c>
      <c r="L507">
        <f>(Table2[[#This Row],[6M Return vs Nifty]]-AVERAGE(Table2[6M Return vs Nifty]))/_xlfn.STDEV.P(Table2[6M Return vs Nifty])</f>
        <v>-0.90882756263469855</v>
      </c>
      <c r="M507">
        <v>-6.0006638965814103</v>
      </c>
      <c r="N507">
        <f>(Table2[[#This Row],[1W Return vs Nifty]]-AVERAGE(Table2[1W Return vs Nifty]))/_xlfn.STDEV.P(Table2[1W Return vs Nifty])</f>
        <v>-0.26248891464452662</v>
      </c>
      <c r="O507">
        <v>71.91</v>
      </c>
      <c r="P507">
        <v>75.146091127138902</v>
      </c>
      <c r="Q507">
        <v>74.357633621352704</v>
      </c>
      <c r="R507">
        <v>18.105358087943198</v>
      </c>
      <c r="S507" s="1">
        <f>(Table2[[#This Row],[Close Price]]-Table2[[#This Row],[20D EMA]])/Table2[[#This Row],[20D EMA]]</f>
        <v>-9.6370463078848459E-2</v>
      </c>
      <c r="T507" s="1">
        <f>(Table2[[#This Row],[Close Price]]-Table2[[#This Row],[50D EMA]])/Table2[[#This Row],[50D EMA]]</f>
        <v>-0.13528436375937364</v>
      </c>
      <c r="U507" s="1">
        <f>(Table2[[#This Row],[Close Price]]-Table2[[#This Row],[200D EMA]])/Table2[[#This Row],[200D EMA]]</f>
        <v>-0.12611527780867676</v>
      </c>
      <c r="V507">
        <v>0.37985625487327401</v>
      </c>
      <c r="W507">
        <v>64.8</v>
      </c>
      <c r="X507">
        <v>67.760000000000005</v>
      </c>
      <c r="Y507">
        <v>64.62</v>
      </c>
      <c r="Z507">
        <v>72.34</v>
      </c>
      <c r="AA507">
        <v>64.62</v>
      </c>
      <c r="AB507">
        <v>77.45</v>
      </c>
      <c r="AC507" s="1">
        <f>(Table2[[#This Row],[Close Price]]/Table2[[#This Row],[Day Low]])-1</f>
        <v>2.77777777777799E-3</v>
      </c>
      <c r="AD507" s="1">
        <f>(Table2[[#This Row],[Day High]]/Table2[[#This Row],[Close Price]])-1</f>
        <v>4.2782394582948635E-2</v>
      </c>
      <c r="AE507" s="1">
        <f>(Table2[[#This Row],[Close Price]]/Table2[[#This Row],[Current Week Low]])-1</f>
        <v>5.5710306406684396E-3</v>
      </c>
      <c r="AF507" s="1">
        <f>(Table2[[#This Row],[Current Week High]]/Table2[[#This Row],[Close Price]])-1</f>
        <v>0.11326562019082798</v>
      </c>
      <c r="AG507" s="1">
        <f>(Table2[[#This Row],[Close Price]]/Table2[[#This Row],[Current Month Low]])-1</f>
        <v>5.5710306406684396E-3</v>
      </c>
      <c r="AH507" s="1">
        <f>(Table2[[#This Row],[Current Month High]]/Table2[[#This Row],[Close Price]])-1</f>
        <v>0.19190520160049251</v>
      </c>
      <c r="AI507">
        <v>45.967990150815602</v>
      </c>
      <c r="AJ507">
        <v>34.534161490683204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0</v>
      </c>
      <c r="AM507">
        <v>0</v>
      </c>
      <c r="AN507">
        <v>-10.37</v>
      </c>
      <c r="AO507" t="s">
        <v>3155</v>
      </c>
      <c r="AP507">
        <v>5.2569169700783999E-2</v>
      </c>
      <c r="AQ507">
        <f>(Table2[[#This Row],[Sharpe Ratio]]-AVERAGE(Table2[Sharpe Ratio]))/_xlfn.STDEV.P(Table2[Sharpe Ratio])</f>
        <v>-8.4253171119943834E-2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433</v>
      </c>
      <c r="AT507">
        <f>_xlfn.RANK.AVG(Table2[[#This Row],[6M Return vs Nifty Z-Score]],Table2[6M Return vs Nifty Z-Score])</f>
        <v>619</v>
      </c>
      <c r="AU507">
        <f>_xlfn.RANK.AVG(Table2[[#This Row],[Sharpe Ratio Z-Score]],Table2[Sharpe Ratio Z-Score])</f>
        <v>359</v>
      </c>
      <c r="AV507">
        <f>(Table2[[#This Row],[Rank 1Y]]+Table2[[#This Row],[Rank 6M]]+Table2[[#This Row],[Rank Sharpe]])/3</f>
        <v>470.33333333333331</v>
      </c>
    </row>
    <row r="508" spans="1:48" x14ac:dyDescent="0.3">
      <c r="A508" t="s">
        <v>425</v>
      </c>
      <c r="B508" t="s">
        <v>426</v>
      </c>
      <c r="C508" t="s">
        <v>3116</v>
      </c>
      <c r="D508" t="s">
        <v>397</v>
      </c>
      <c r="E508">
        <v>52645.81699616</v>
      </c>
      <c r="F508">
        <v>124131.2</v>
      </c>
      <c r="G508">
        <v>-12.2742729244467</v>
      </c>
      <c r="H508">
        <f>(Table2[[#This Row],[1Y Return vs Nifty]]-AVERAGE(Table2[1Y Return vs Nifty]))/_xlfn.STDEV.P(Table2[1Y Return vs Nifty])</f>
        <v>-0.62413228336406767</v>
      </c>
      <c r="I508">
        <v>-2.3582691395772599</v>
      </c>
      <c r="J508">
        <f>(Table2[[#This Row],[1M Return vs Nifty]]-AVERAGE(Table2[1M Return vs Nifty]))/_xlfn.STDEV.P(Table2[1M Return vs Nifty])</f>
        <v>-0.12576983074136744</v>
      </c>
      <c r="K508">
        <v>-12.3324446783254</v>
      </c>
      <c r="L508">
        <f>(Table2[[#This Row],[6M Return vs Nifty]]-AVERAGE(Table2[6M Return vs Nifty]))/_xlfn.STDEV.P(Table2[6M Return vs Nifty])</f>
        <v>-0.54349674817868854</v>
      </c>
      <c r="M508">
        <v>-2.3618360103909599</v>
      </c>
      <c r="N508">
        <f>(Table2[[#This Row],[1W Return vs Nifty]]-AVERAGE(Table2[1W Return vs Nifty]))/_xlfn.STDEV.P(Table2[1W Return vs Nifty])</f>
        <v>0.46723027470120548</v>
      </c>
      <c r="O508">
        <v>130814.13</v>
      </c>
      <c r="P508">
        <v>133122.460741002</v>
      </c>
      <c r="Q508">
        <v>129971.357001194</v>
      </c>
      <c r="R508">
        <v>11.2481379003254</v>
      </c>
      <c r="S508" s="1">
        <f>(Table2[[#This Row],[Close Price]]-Table2[[#This Row],[20D EMA]])/Table2[[#This Row],[20D EMA]]</f>
        <v>-5.1087218177424773E-2</v>
      </c>
      <c r="T508" s="1">
        <f>(Table2[[#This Row],[Close Price]]-Table2[[#This Row],[50D EMA]])/Table2[[#This Row],[50D EMA]]</f>
        <v>-6.754127508576524E-2</v>
      </c>
      <c r="U508" s="1">
        <f>(Table2[[#This Row],[Close Price]]-Table2[[#This Row],[200D EMA]])/Table2[[#This Row],[200D EMA]]</f>
        <v>-4.4934185007704075E-2</v>
      </c>
      <c r="V508">
        <v>0.66009481042034701</v>
      </c>
      <c r="W508">
        <v>123950</v>
      </c>
      <c r="X508">
        <v>125999.85</v>
      </c>
      <c r="Y508">
        <v>123950</v>
      </c>
      <c r="Z508">
        <v>132000</v>
      </c>
      <c r="AA508">
        <v>123950</v>
      </c>
      <c r="AB508">
        <v>140447.1</v>
      </c>
      <c r="AC508" s="1">
        <f>(Table2[[#This Row],[Close Price]]/Table2[[#This Row],[Day Low]])-1</f>
        <v>1.4618797902379299E-3</v>
      </c>
      <c r="AD508" s="1">
        <f>(Table2[[#This Row],[Day High]]/Table2[[#This Row],[Close Price]])-1</f>
        <v>1.5053830141012137E-2</v>
      </c>
      <c r="AE508" s="1">
        <f>(Table2[[#This Row],[Close Price]]/Table2[[#This Row],[Current Week Low]])-1</f>
        <v>1.4618797902379299E-3</v>
      </c>
      <c r="AF508" s="1">
        <f>(Table2[[#This Row],[Current Week High]]/Table2[[#This Row],[Close Price]])-1</f>
        <v>6.3390992756051645E-2</v>
      </c>
      <c r="AG508" s="1">
        <f>(Table2[[#This Row],[Close Price]]/Table2[[#This Row],[Current Month Low]])-1</f>
        <v>1.4618797902379299E-3</v>
      </c>
      <c r="AH508" s="1">
        <f>(Table2[[#This Row],[Current Month High]]/Table2[[#This Row],[Close Price]])-1</f>
        <v>0.13144076589930664</v>
      </c>
      <c r="AI508">
        <v>22.003976437833501</v>
      </c>
      <c r="AJ508">
        <v>16.001740056005101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-0.08</v>
      </c>
      <c r="AM508" t="s">
        <v>3155</v>
      </c>
      <c r="AN508">
        <v>-6.06</v>
      </c>
      <c r="AO508" t="s">
        <v>3155</v>
      </c>
      <c r="AP508">
        <v>4.8609111924249999E-2</v>
      </c>
      <c r="AQ508">
        <f>(Table2[[#This Row],[Sharpe Ratio]]-AVERAGE(Table2[Sharpe Ratio]))/_xlfn.STDEV.P(Table2[Sharpe Ratio])</f>
        <v>-0.13093688760400229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533</v>
      </c>
      <c r="AT508">
        <f>_xlfn.RANK.AVG(Table2[[#This Row],[6M Return vs Nifty Z-Score]],Table2[6M Return vs Nifty Z-Score])</f>
        <v>505</v>
      </c>
      <c r="AU508">
        <f>_xlfn.RANK.AVG(Table2[[#This Row],[Sharpe Ratio Z-Score]],Table2[Sharpe Ratio Z-Score])</f>
        <v>376</v>
      </c>
      <c r="AV508">
        <f>(Table2[[#This Row],[Rank 1Y]]+Table2[[#This Row],[Rank 6M]]+Table2[[#This Row],[Rank Sharpe]])/3</f>
        <v>471.33333333333331</v>
      </c>
    </row>
    <row r="509" spans="1:48" x14ac:dyDescent="0.3">
      <c r="A509" t="s">
        <v>1730</v>
      </c>
      <c r="B509" t="s">
        <v>1731</v>
      </c>
      <c r="C509" t="s">
        <v>3119</v>
      </c>
      <c r="D509" t="s">
        <v>806</v>
      </c>
      <c r="E509">
        <v>4548.8632175250004</v>
      </c>
      <c r="F509">
        <v>370.95</v>
      </c>
      <c r="G509">
        <v>-16.960666646010498</v>
      </c>
      <c r="H509">
        <f>(Table2[[#This Row],[1Y Return vs Nifty]]-AVERAGE(Table2[1Y Return vs Nifty]))/_xlfn.STDEV.P(Table2[1Y Return vs Nifty])</f>
        <v>-0.70424358828506617</v>
      </c>
      <c r="I509">
        <v>3.88027794039954</v>
      </c>
      <c r="J509">
        <f>(Table2[[#This Row],[1M Return vs Nifty]]-AVERAGE(Table2[1M Return vs Nifty]))/_xlfn.STDEV.P(Table2[1M Return vs Nifty])</f>
        <v>0.59192579356413122</v>
      </c>
      <c r="K509">
        <v>9.9228740731990293</v>
      </c>
      <c r="L509">
        <f>(Table2[[#This Row],[6M Return vs Nifty]]-AVERAGE(Table2[6M Return vs Nifty]))/_xlfn.STDEV.P(Table2[6M Return vs Nifty])</f>
        <v>0.24250288712331486</v>
      </c>
      <c r="M509">
        <v>-7.53782641183333</v>
      </c>
      <c r="N509">
        <f>(Table2[[#This Row],[1W Return vs Nifty]]-AVERAGE(Table2[1W Return vs Nifty]))/_xlfn.STDEV.P(Table2[1W Return vs Nifty])</f>
        <v>-0.57074668874238332</v>
      </c>
      <c r="O509">
        <v>393.12</v>
      </c>
      <c r="P509">
        <v>384.367833364131</v>
      </c>
      <c r="Q509">
        <v>357.98544774495502</v>
      </c>
      <c r="R509">
        <v>27.795154644304599</v>
      </c>
      <c r="S509" s="1">
        <f>(Table2[[#This Row],[Close Price]]-Table2[[#This Row],[20D EMA]])/Table2[[#This Row],[20D EMA]]</f>
        <v>-5.6394993894993937E-2</v>
      </c>
      <c r="T509" s="1">
        <f>(Table2[[#This Row],[Close Price]]-Table2[[#This Row],[50D EMA]])/Table2[[#This Row],[50D EMA]]</f>
        <v>-3.4908835233929743E-2</v>
      </c>
      <c r="U509" s="1">
        <f>(Table2[[#This Row],[Close Price]]-Table2[[#This Row],[200D EMA]])/Table2[[#This Row],[200D EMA]]</f>
        <v>3.6215305221796321E-2</v>
      </c>
      <c r="V509">
        <v>0.82928224617500101</v>
      </c>
      <c r="W509">
        <v>368.55</v>
      </c>
      <c r="X509">
        <v>383.2</v>
      </c>
      <c r="Y509">
        <v>363.2</v>
      </c>
      <c r="Z509">
        <v>404.7</v>
      </c>
      <c r="AA509">
        <v>363.2</v>
      </c>
      <c r="AB509">
        <v>427</v>
      </c>
      <c r="AC509" s="1">
        <f>(Table2[[#This Row],[Close Price]]/Table2[[#This Row],[Day Low]])-1</f>
        <v>6.5120065120063408E-3</v>
      </c>
      <c r="AD509" s="1">
        <f>(Table2[[#This Row],[Day High]]/Table2[[#This Row],[Close Price]])-1</f>
        <v>3.3023318506537169E-2</v>
      </c>
      <c r="AE509" s="1">
        <f>(Table2[[#This Row],[Close Price]]/Table2[[#This Row],[Current Week Low]])-1</f>
        <v>2.1338105726872225E-2</v>
      </c>
      <c r="AF509" s="1">
        <f>(Table2[[#This Row],[Current Week High]]/Table2[[#This Row],[Close Price]])-1</f>
        <v>9.0982612211888414E-2</v>
      </c>
      <c r="AG509" s="1">
        <f>(Table2[[#This Row],[Close Price]]/Table2[[#This Row],[Current Month Low]])-1</f>
        <v>2.1338105726872225E-2</v>
      </c>
      <c r="AH509" s="1">
        <f>(Table2[[#This Row],[Current Month High]]/Table2[[#This Row],[Close Price]])-1</f>
        <v>0.15109853079929914</v>
      </c>
      <c r="AI509">
        <v>21.2831918048254</v>
      </c>
      <c r="AJ509">
        <v>38.440007464079102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0.05</v>
      </c>
      <c r="AM509" t="s">
        <v>3156</v>
      </c>
      <c r="AN509">
        <v>-7.18</v>
      </c>
      <c r="AO509" t="s">
        <v>3155</v>
      </c>
      <c r="AP509">
        <v>-2.5835347354323999E-2</v>
      </c>
      <c r="AQ509">
        <f>(Table2[[#This Row],[Sharpe Ratio]]-AVERAGE(Table2[Sharpe Ratio]))/_xlfn.STDEV.P(Table2[Sharpe Ratio])</f>
        <v>-1.0085362123824766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-1.4490978087224802</v>
      </c>
      <c r="AS509">
        <f>_xlfn.RANK.AVG(Table2[[#This Row],[1Y Return vs Nifty Z-Score]],Table2[1Y Return vs Nifty Z-Score])</f>
        <v>556</v>
      </c>
      <c r="AT509">
        <f>_xlfn.RANK.AVG(Table2[[#This Row],[6M Return vs Nifty Z-Score]],Table2[6M Return vs Nifty Z-Score])</f>
        <v>240</v>
      </c>
      <c r="AU509">
        <f>_xlfn.RANK.AVG(Table2[[#This Row],[Sharpe Ratio Z-Score]],Table2[Sharpe Ratio Z-Score])</f>
        <v>621</v>
      </c>
      <c r="AV509">
        <f>(Table2[[#This Row],[Rank 1Y]]+Table2[[#This Row],[Rank 6M]]+Table2[[#This Row],[Rank Sharpe]])/3</f>
        <v>472.33333333333331</v>
      </c>
    </row>
    <row r="510" spans="1:48" x14ac:dyDescent="0.3">
      <c r="A510" t="s">
        <v>964</v>
      </c>
      <c r="B510" t="s">
        <v>965</v>
      </c>
      <c r="C510" t="s">
        <v>3124</v>
      </c>
      <c r="D510" t="s">
        <v>467</v>
      </c>
      <c r="E510">
        <v>14524.3971306</v>
      </c>
      <c r="F510">
        <v>4737.25</v>
      </c>
      <c r="G510">
        <v>-22.9054925988987</v>
      </c>
      <c r="H510">
        <f>(Table2[[#This Row],[1Y Return vs Nifty]]-AVERAGE(Table2[1Y Return vs Nifty]))/_xlfn.STDEV.P(Table2[1Y Return vs Nifty])</f>
        <v>-0.80586709516685118</v>
      </c>
      <c r="I510">
        <v>-3.2717524492827001</v>
      </c>
      <c r="J510">
        <f>(Table2[[#This Row],[1M Return vs Nifty]]-AVERAGE(Table2[1M Return vs Nifty]))/_xlfn.STDEV.P(Table2[1M Return vs Nifty])</f>
        <v>-0.23085887885577827</v>
      </c>
      <c r="K510">
        <v>-2.49384359983602</v>
      </c>
      <c r="L510">
        <f>(Table2[[#This Row],[6M Return vs Nifty]]-AVERAGE(Table2[6M Return vs Nifty]))/_xlfn.STDEV.P(Table2[6M Return vs Nifty])</f>
        <v>-0.1960230972319974</v>
      </c>
      <c r="M510">
        <v>-5.9710050024917303</v>
      </c>
      <c r="N510">
        <f>(Table2[[#This Row],[1W Return vs Nifty]]-AVERAGE(Table2[1W Return vs Nifty]))/_xlfn.STDEV.P(Table2[1W Return vs Nifty])</f>
        <v>-0.25654121257426726</v>
      </c>
      <c r="O510">
        <v>5068.24</v>
      </c>
      <c r="P510">
        <v>5159.68575693003</v>
      </c>
      <c r="Q510">
        <v>4928.12579053032</v>
      </c>
      <c r="R510">
        <v>24.173998256842999</v>
      </c>
      <c r="S510" s="1">
        <f>(Table2[[#This Row],[Close Price]]-Table2[[#This Row],[20D EMA]])/Table2[[#This Row],[20D EMA]]</f>
        <v>-6.5306694237052668E-2</v>
      </c>
      <c r="T510" s="1">
        <f>(Table2[[#This Row],[Close Price]]-Table2[[#This Row],[50D EMA]])/Table2[[#This Row],[50D EMA]]</f>
        <v>-8.1872380767113964E-2</v>
      </c>
      <c r="U510" s="1">
        <f>(Table2[[#This Row],[Close Price]]-Table2[[#This Row],[200D EMA]])/Table2[[#This Row],[200D EMA]]</f>
        <v>-3.8731923380912671E-2</v>
      </c>
      <c r="V510">
        <v>0.56574030104663098</v>
      </c>
      <c r="W510">
        <v>4710.8999999999996</v>
      </c>
      <c r="X510">
        <v>4887.1000000000004</v>
      </c>
      <c r="Y510">
        <v>4710.1000000000004</v>
      </c>
      <c r="Z510">
        <v>5085.05</v>
      </c>
      <c r="AA510">
        <v>4710.1000000000004</v>
      </c>
      <c r="AB510">
        <v>5359</v>
      </c>
      <c r="AC510" s="1">
        <f>(Table2[[#This Row],[Close Price]]/Table2[[#This Row],[Day Low]])-1</f>
        <v>5.5934110254940439E-3</v>
      </c>
      <c r="AD510" s="1">
        <f>(Table2[[#This Row],[Day High]]/Table2[[#This Row],[Close Price]])-1</f>
        <v>3.1632276109557322E-2</v>
      </c>
      <c r="AE510" s="1">
        <f>(Table2[[#This Row],[Close Price]]/Table2[[#This Row],[Current Week Low]])-1</f>
        <v>5.7642088278380132E-3</v>
      </c>
      <c r="AF510" s="1">
        <f>(Table2[[#This Row],[Current Week High]]/Table2[[#This Row],[Close Price]])-1</f>
        <v>7.3418122328355206E-2</v>
      </c>
      <c r="AG510" s="1">
        <f>(Table2[[#This Row],[Close Price]]/Table2[[#This Row],[Current Month Low]])-1</f>
        <v>5.7642088278380132E-3</v>
      </c>
      <c r="AH510" s="1">
        <f>(Table2[[#This Row],[Current Month High]]/Table2[[#This Row],[Close Price]])-1</f>
        <v>0.13124703150562045</v>
      </c>
      <c r="AI510">
        <v>25.787112776399798</v>
      </c>
      <c r="AJ510">
        <v>17.812733150957399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-7.0000000000000007E-2</v>
      </c>
      <c r="AM510" t="s">
        <v>3155</v>
      </c>
      <c r="AN510">
        <v>-5.56</v>
      </c>
      <c r="AO510" t="s">
        <v>3155</v>
      </c>
      <c r="AP510">
        <v>2.5771545203402999E-2</v>
      </c>
      <c r="AQ510">
        <f>(Table2[[#This Row],[Sharpe Ratio]]-AVERAGE(Table2[Sharpe Ratio]))/_xlfn.STDEV.P(Table2[Sharpe Ratio])</f>
        <v>-0.40016086112767169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591</v>
      </c>
      <c r="AT510">
        <f>_xlfn.RANK.AVG(Table2[[#This Row],[6M Return vs Nifty Z-Score]],Table2[6M Return vs Nifty Z-Score])</f>
        <v>389</v>
      </c>
      <c r="AU510">
        <f>_xlfn.RANK.AVG(Table2[[#This Row],[Sharpe Ratio Z-Score]],Table2[Sharpe Ratio Z-Score])</f>
        <v>439</v>
      </c>
      <c r="AV510">
        <f>(Table2[[#This Row],[Rank 1Y]]+Table2[[#This Row],[Rank 6M]]+Table2[[#This Row],[Rank Sharpe]])/3</f>
        <v>473</v>
      </c>
    </row>
    <row r="511" spans="1:48" x14ac:dyDescent="0.3">
      <c r="A511" t="s">
        <v>1152</v>
      </c>
      <c r="B511" t="s">
        <v>1153</v>
      </c>
      <c r="C511" t="s">
        <v>3121</v>
      </c>
      <c r="D511" t="s">
        <v>1154</v>
      </c>
      <c r="E511">
        <v>10300.83282229</v>
      </c>
      <c r="F511">
        <v>1093.45</v>
      </c>
      <c r="G511">
        <v>-20.4636150513765</v>
      </c>
      <c r="H511">
        <f>(Table2[[#This Row],[1Y Return vs Nifty]]-AVERAGE(Table2[1Y Return vs Nifty]))/_xlfn.STDEV.P(Table2[1Y Return vs Nifty])</f>
        <v>-0.76412455102482502</v>
      </c>
      <c r="I511">
        <v>-4.0718560703231903</v>
      </c>
      <c r="J511">
        <f>(Table2[[#This Row],[1M Return vs Nifty]]-AVERAGE(Table2[1M Return vs Nifty]))/_xlfn.STDEV.P(Table2[1M Return vs Nifty])</f>
        <v>-0.32290448826614759</v>
      </c>
      <c r="K511">
        <v>5.2842099443094002</v>
      </c>
      <c r="L511">
        <f>(Table2[[#This Row],[6M Return vs Nifty]]-AVERAGE(Table2[6M Return vs Nifty]))/_xlfn.STDEV.P(Table2[6M Return vs Nifty])</f>
        <v>7.8677405479921469E-2</v>
      </c>
      <c r="M511">
        <v>-2.60360077653384</v>
      </c>
      <c r="N511">
        <f>(Table2[[#This Row],[1W Return vs Nifty]]-AVERAGE(Table2[1W Return vs Nifty]))/_xlfn.STDEV.P(Table2[1W Return vs Nifty])</f>
        <v>0.41874752292509981</v>
      </c>
      <c r="O511">
        <v>1131.93</v>
      </c>
      <c r="P511">
        <v>1162.1693847997401</v>
      </c>
      <c r="Q511">
        <v>1075.39754034001</v>
      </c>
      <c r="R511">
        <v>36.674970645853598</v>
      </c>
      <c r="S511" s="1">
        <f>(Table2[[#This Row],[Close Price]]-Table2[[#This Row],[20D EMA]])/Table2[[#This Row],[20D EMA]]</f>
        <v>-3.3995035028667867E-2</v>
      </c>
      <c r="T511" s="1">
        <f>(Table2[[#This Row],[Close Price]]-Table2[[#This Row],[50D EMA]])/Table2[[#This Row],[50D EMA]]</f>
        <v>-5.9130265947920729E-2</v>
      </c>
      <c r="U511" s="1">
        <f>(Table2[[#This Row],[Close Price]]-Table2[[#This Row],[200D EMA]])/Table2[[#This Row],[200D EMA]]</f>
        <v>1.6786777896369738E-2</v>
      </c>
      <c r="V511">
        <v>0.76515902971904104</v>
      </c>
      <c r="W511">
        <v>1071.45</v>
      </c>
      <c r="X511">
        <v>1099.9000000000001</v>
      </c>
      <c r="Y511">
        <v>1035.0999999999999</v>
      </c>
      <c r="Z511">
        <v>1124.9000000000001</v>
      </c>
      <c r="AA511">
        <v>1035.0999999999999</v>
      </c>
      <c r="AB511">
        <v>1197.8499999999999</v>
      </c>
      <c r="AC511" s="1">
        <f>(Table2[[#This Row],[Close Price]]/Table2[[#This Row],[Day Low]])-1</f>
        <v>2.0532922674879828E-2</v>
      </c>
      <c r="AD511" s="1">
        <f>(Table2[[#This Row],[Day High]]/Table2[[#This Row],[Close Price]])-1</f>
        <v>5.8987608029630323E-3</v>
      </c>
      <c r="AE511" s="1">
        <f>(Table2[[#This Row],[Close Price]]/Table2[[#This Row],[Current Week Low]])-1</f>
        <v>5.6371365085499114E-2</v>
      </c>
      <c r="AF511" s="1">
        <f>(Table2[[#This Row],[Current Week High]]/Table2[[#This Row],[Close Price]])-1</f>
        <v>2.8762174767936299E-2</v>
      </c>
      <c r="AG511" s="1">
        <f>(Table2[[#This Row],[Close Price]]/Table2[[#This Row],[Current Month Low]])-1</f>
        <v>5.6371365085499114E-2</v>
      </c>
      <c r="AH511" s="1">
        <f>(Table2[[#This Row],[Current Month High]]/Table2[[#This Row],[Close Price]])-1</f>
        <v>9.5477616717728253E-2</v>
      </c>
      <c r="AI511">
        <v>18.885179935067899</v>
      </c>
      <c r="AJ511">
        <v>34.462616822429901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</v>
      </c>
      <c r="AM511" t="s">
        <v>3155</v>
      </c>
      <c r="AN511">
        <v>-4.88</v>
      </c>
      <c r="AO511" t="s">
        <v>3155</v>
      </c>
      <c r="AQ511">
        <f>(Table2[[#This Row],[Sharpe Ratio]]-AVERAGE(Table2[Sharpe Ratio]))/_xlfn.STDEV.P(Table2[Sharpe Ratio])</f>
        <v>-0.70397246629187049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583</v>
      </c>
      <c r="AT511">
        <f>_xlfn.RANK.AVG(Table2[[#This Row],[6M Return vs Nifty Z-Score]],Table2[6M Return vs Nifty Z-Score])</f>
        <v>304</v>
      </c>
      <c r="AU511">
        <f>_xlfn.RANK.AVG(Table2[[#This Row],[Sharpe Ratio Z-Score]],Table2[Sharpe Ratio Z-Score])</f>
        <v>532.5</v>
      </c>
      <c r="AV511">
        <f>(Table2[[#This Row],[Rank 1Y]]+Table2[[#This Row],[Rank 6M]]+Table2[[#This Row],[Rank Sharpe]])/3</f>
        <v>473.16666666666669</v>
      </c>
    </row>
    <row r="512" spans="1:48" x14ac:dyDescent="0.3">
      <c r="A512" t="s">
        <v>1462</v>
      </c>
      <c r="B512" t="s">
        <v>1463</v>
      </c>
      <c r="C512" t="s">
        <v>3108</v>
      </c>
      <c r="D512" t="s">
        <v>122</v>
      </c>
      <c r="E512">
        <v>6867.8508471300001</v>
      </c>
      <c r="F512">
        <v>425.2</v>
      </c>
      <c r="G512">
        <v>43.538581300971103</v>
      </c>
      <c r="H512">
        <f>(Table2[[#This Row],[1Y Return vs Nifty]]-AVERAGE(Table2[1Y Return vs Nifty]))/_xlfn.STDEV.P(Table2[1Y Return vs Nifty])</f>
        <v>0.32995754540765693</v>
      </c>
      <c r="I512">
        <v>-7.9198394187868901</v>
      </c>
      <c r="J512">
        <f>(Table2[[#This Row],[1M Return vs Nifty]]-AVERAGE(Table2[1M Return vs Nifty]))/_xlfn.STDEV.P(Table2[1M Return vs Nifty])</f>
        <v>-0.76558461493485408</v>
      </c>
      <c r="K512">
        <v>-30.7237122586968</v>
      </c>
      <c r="L512">
        <f>(Table2[[#This Row],[6M Return vs Nifty]]-AVERAGE(Table2[6M Return vs Nifty]))/_xlfn.STDEV.P(Table2[6M Return vs Nifty])</f>
        <v>-1.1930282050095784</v>
      </c>
      <c r="M512">
        <v>-10.069883341680001</v>
      </c>
      <c r="N512">
        <f>(Table2[[#This Row],[1W Return vs Nifty]]-AVERAGE(Table2[1W Return vs Nifty]))/_xlfn.STDEV.P(Table2[1W Return vs Nifty])</f>
        <v>-1.0785174841781997</v>
      </c>
      <c r="O512">
        <v>461.83</v>
      </c>
      <c r="P512">
        <v>483.80279542634298</v>
      </c>
      <c r="Q512">
        <v>465.68987699702097</v>
      </c>
      <c r="R512">
        <v>20.994938924224101</v>
      </c>
      <c r="S512" s="1">
        <f>(Table2[[#This Row],[Close Price]]-Table2[[#This Row],[20D EMA]])/Table2[[#This Row],[20D EMA]]</f>
        <v>-7.9314899421865176E-2</v>
      </c>
      <c r="T512" s="1">
        <f>(Table2[[#This Row],[Close Price]]-Table2[[#This Row],[50D EMA]])/Table2[[#This Row],[50D EMA]]</f>
        <v>-0.12112950975138595</v>
      </c>
      <c r="U512" s="1">
        <f>(Table2[[#This Row],[Close Price]]-Table2[[#This Row],[200D EMA]])/Table2[[#This Row],[200D EMA]]</f>
        <v>-8.6946010632908813E-2</v>
      </c>
      <c r="V512">
        <v>0.52512968152759398</v>
      </c>
      <c r="W512">
        <v>419</v>
      </c>
      <c r="X512">
        <v>429.1</v>
      </c>
      <c r="Y512">
        <v>416.3</v>
      </c>
      <c r="Z512">
        <v>465</v>
      </c>
      <c r="AA512">
        <v>416.3</v>
      </c>
      <c r="AB512">
        <v>504.65</v>
      </c>
      <c r="AC512" s="1">
        <f>(Table2[[#This Row],[Close Price]]/Table2[[#This Row],[Day Low]])-1</f>
        <v>1.479713603818622E-2</v>
      </c>
      <c r="AD512" s="1">
        <f>(Table2[[#This Row],[Day High]]/Table2[[#This Row],[Close Price]])-1</f>
        <v>9.1721542803386846E-3</v>
      </c>
      <c r="AE512" s="1">
        <f>(Table2[[#This Row],[Close Price]]/Table2[[#This Row],[Current Week Low]])-1</f>
        <v>2.137881335575309E-2</v>
      </c>
      <c r="AF512" s="1">
        <f>(Table2[[#This Row],[Current Week High]]/Table2[[#This Row],[Close Price]])-1</f>
        <v>9.3603010348071614E-2</v>
      </c>
      <c r="AG512" s="1">
        <f>(Table2[[#This Row],[Close Price]]/Table2[[#This Row],[Current Month Low]])-1</f>
        <v>2.137881335575309E-2</v>
      </c>
      <c r="AH512" s="1">
        <f>(Table2[[#This Row],[Current Month High]]/Table2[[#This Row],[Close Price]])-1</f>
        <v>0.18685324553151461</v>
      </c>
      <c r="AI512">
        <v>49.294449670743099</v>
      </c>
      <c r="AJ512">
        <v>77.957589285714306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-0.25</v>
      </c>
      <c r="AM512" t="s">
        <v>3155</v>
      </c>
      <c r="AN512">
        <v>-9.1300000000000008</v>
      </c>
      <c r="AO512" t="s">
        <v>3155</v>
      </c>
      <c r="AQ512">
        <f>(Table2[[#This Row],[Sharpe Ratio]]-AVERAGE(Table2[Sharpe Ratio]))/_xlfn.STDEV.P(Table2[Sharpe Ratio])</f>
        <v>-0.70397246629187049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208</v>
      </c>
      <c r="AT512">
        <f>_xlfn.RANK.AVG(Table2[[#This Row],[6M Return vs Nifty Z-Score]],Table2[6M Return vs Nifty Z-Score])</f>
        <v>679</v>
      </c>
      <c r="AU512">
        <f>_xlfn.RANK.AVG(Table2[[#This Row],[Sharpe Ratio Z-Score]],Table2[Sharpe Ratio Z-Score])</f>
        <v>532.5</v>
      </c>
      <c r="AV512">
        <f>(Table2[[#This Row],[Rank 1Y]]+Table2[[#This Row],[Rank 6M]]+Table2[[#This Row],[Rank Sharpe]])/3</f>
        <v>473.16666666666669</v>
      </c>
    </row>
    <row r="513" spans="1:48" x14ac:dyDescent="0.3">
      <c r="A513" t="s">
        <v>1635</v>
      </c>
      <c r="B513" t="s">
        <v>1636</v>
      </c>
      <c r="C513" t="s">
        <v>3124</v>
      </c>
      <c r="D513" t="s">
        <v>277</v>
      </c>
      <c r="E513">
        <v>5395.3034171700001</v>
      </c>
      <c r="F513">
        <v>563.45000000000005</v>
      </c>
      <c r="G513">
        <v>-29.795196171556299</v>
      </c>
      <c r="H513">
        <f>(Table2[[#This Row],[1Y Return vs Nifty]]-AVERAGE(Table2[1Y Return vs Nifty]))/_xlfn.STDEV.P(Table2[1Y Return vs Nifty])</f>
        <v>-0.92364276159982195</v>
      </c>
      <c r="I513">
        <v>-5.3295002437599903</v>
      </c>
      <c r="J513">
        <f>(Table2[[#This Row],[1M Return vs Nifty]]-AVERAGE(Table2[1M Return vs Nifty]))/_xlfn.STDEV.P(Table2[1M Return vs Nifty])</f>
        <v>-0.46758652859343702</v>
      </c>
      <c r="K513">
        <v>-0.40194615299401898</v>
      </c>
      <c r="L513">
        <f>(Table2[[#This Row],[6M Return vs Nifty]]-AVERAGE(Table2[6M Return vs Nifty]))/_xlfn.STDEV.P(Table2[6M Return vs Nifty])</f>
        <v>-0.12214275210351527</v>
      </c>
      <c r="M513">
        <v>-9.6583859496992694</v>
      </c>
      <c r="N513">
        <f>(Table2[[#This Row],[1W Return vs Nifty]]-AVERAGE(Table2[1W Return vs Nifty]))/_xlfn.STDEV.P(Table2[1W Return vs Nifty])</f>
        <v>-0.99599708126669317</v>
      </c>
      <c r="O513">
        <v>616.33000000000004</v>
      </c>
      <c r="P513">
        <v>627.37706123383202</v>
      </c>
      <c r="Q513">
        <v>582.02452572476795</v>
      </c>
      <c r="R513">
        <v>14.7126786591024</v>
      </c>
      <c r="S513" s="1">
        <f>(Table2[[#This Row],[Close Price]]-Table2[[#This Row],[20D EMA]])/Table2[[#This Row],[20D EMA]]</f>
        <v>-8.5798192526730793E-2</v>
      </c>
      <c r="T513" s="1">
        <f>(Table2[[#This Row],[Close Price]]-Table2[[#This Row],[50D EMA]])/Table2[[#This Row],[50D EMA]]</f>
        <v>-0.1018957580439899</v>
      </c>
      <c r="U513" s="1">
        <f>(Table2[[#This Row],[Close Price]]-Table2[[#This Row],[200D EMA]])/Table2[[#This Row],[200D EMA]]</f>
        <v>-3.1913647799700399E-2</v>
      </c>
      <c r="V513">
        <v>0.30541833209448799</v>
      </c>
      <c r="W513">
        <v>558.29999999999995</v>
      </c>
      <c r="X513">
        <v>573.95000000000005</v>
      </c>
      <c r="Y513">
        <v>552.1</v>
      </c>
      <c r="Z513">
        <v>609.1</v>
      </c>
      <c r="AA513">
        <v>552.1</v>
      </c>
      <c r="AB513">
        <v>688.2</v>
      </c>
      <c r="AC513" s="1">
        <f>(Table2[[#This Row],[Close Price]]/Table2[[#This Row],[Day Low]])-1</f>
        <v>9.2244313093321484E-3</v>
      </c>
      <c r="AD513" s="1">
        <f>(Table2[[#This Row],[Day High]]/Table2[[#This Row],[Close Price]])-1</f>
        <v>1.8635193894755542E-2</v>
      </c>
      <c r="AE513" s="1">
        <f>(Table2[[#This Row],[Close Price]]/Table2[[#This Row],[Current Week Low]])-1</f>
        <v>2.0557869951095764E-2</v>
      </c>
      <c r="AF513" s="1">
        <f>(Table2[[#This Row],[Current Week High]]/Table2[[#This Row],[Close Price]])-1</f>
        <v>8.1018723932913206E-2</v>
      </c>
      <c r="AG513" s="1">
        <f>(Table2[[#This Row],[Close Price]]/Table2[[#This Row],[Current Month Low]])-1</f>
        <v>2.0557869951095764E-2</v>
      </c>
      <c r="AH513" s="1">
        <f>(Table2[[#This Row],[Current Month High]]/Table2[[#This Row],[Close Price]])-1</f>
        <v>0.22140385127340489</v>
      </c>
      <c r="AI513">
        <v>28.9910373591267</v>
      </c>
      <c r="AJ513">
        <v>29.543625704103899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-0.02</v>
      </c>
      <c r="AM513" t="s">
        <v>3155</v>
      </c>
      <c r="AN513">
        <v>-13.36</v>
      </c>
      <c r="AO513" t="s">
        <v>3155</v>
      </c>
      <c r="AP513">
        <v>3.1159548690890999E-2</v>
      </c>
      <c r="AQ513">
        <f>(Table2[[#This Row],[Sharpe Ratio]]-AVERAGE(Table2[Sharpe Ratio]))/_xlfn.STDEV.P(Table2[Sharpe Ratio])</f>
        <v>-0.33664359915348929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635</v>
      </c>
      <c r="AT513">
        <f>_xlfn.RANK.AVG(Table2[[#This Row],[6M Return vs Nifty Z-Score]],Table2[6M Return vs Nifty Z-Score])</f>
        <v>368</v>
      </c>
      <c r="AU513">
        <f>_xlfn.RANK.AVG(Table2[[#This Row],[Sharpe Ratio Z-Score]],Table2[Sharpe Ratio Z-Score])</f>
        <v>422</v>
      </c>
      <c r="AV513">
        <f>(Table2[[#This Row],[Rank 1Y]]+Table2[[#This Row],[Rank 6M]]+Table2[[#This Row],[Rank Sharpe]])/3</f>
        <v>475</v>
      </c>
    </row>
    <row r="514" spans="1:48" x14ac:dyDescent="0.3">
      <c r="A514" t="s">
        <v>435</v>
      </c>
      <c r="B514" t="s">
        <v>436</v>
      </c>
      <c r="C514" t="s">
        <v>3111</v>
      </c>
      <c r="D514" t="s">
        <v>27</v>
      </c>
      <c r="E514">
        <v>50929.5</v>
      </c>
      <c r="F514">
        <v>1787</v>
      </c>
      <c r="G514">
        <v>-13.775595514829901</v>
      </c>
      <c r="H514">
        <f>(Table2[[#This Row],[1Y Return vs Nifty]]-AVERAGE(Table2[1Y Return vs Nifty]))/_xlfn.STDEV.P(Table2[1Y Return vs Nifty])</f>
        <v>-0.64979656147829279</v>
      </c>
      <c r="I514">
        <v>-5.5649186244978903</v>
      </c>
      <c r="J514">
        <f>(Table2[[#This Row],[1M Return vs Nifty]]-AVERAGE(Table2[1M Return vs Nifty]))/_xlfn.STDEV.P(Table2[1M Return vs Nifty])</f>
        <v>-0.49466955603086166</v>
      </c>
      <c r="K514">
        <v>-6.5718604956998998</v>
      </c>
      <c r="L514">
        <f>(Table2[[#This Row],[6M Return vs Nifty]]-AVERAGE(Table2[6M Return vs Nifty]))/_xlfn.STDEV.P(Table2[6M Return vs Nifty])</f>
        <v>-0.34004798533587421</v>
      </c>
      <c r="M514">
        <v>-6.3574895725446998</v>
      </c>
      <c r="N514">
        <f>(Table2[[#This Row],[1W Return vs Nifty]]-AVERAGE(Table2[1W Return vs Nifty]))/_xlfn.STDEV.P(Table2[1W Return vs Nifty])</f>
        <v>-0.33404562222881229</v>
      </c>
      <c r="O514">
        <v>1916.02</v>
      </c>
      <c r="P514">
        <v>1942.23404124278</v>
      </c>
      <c r="Q514">
        <v>1860.69740421607</v>
      </c>
      <c r="R514">
        <v>24.423276645301399</v>
      </c>
      <c r="S514" s="1">
        <f>(Table2[[#This Row],[Close Price]]-Table2[[#This Row],[20D EMA]])/Table2[[#This Row],[20D EMA]]</f>
        <v>-6.7337501696224461E-2</v>
      </c>
      <c r="T514" s="1">
        <f>(Table2[[#This Row],[Close Price]]-Table2[[#This Row],[50D EMA]])/Table2[[#This Row],[50D EMA]]</f>
        <v>-7.9925507403551727E-2</v>
      </c>
      <c r="U514" s="1">
        <f>(Table2[[#This Row],[Close Price]]-Table2[[#This Row],[200D EMA]])/Table2[[#This Row],[200D EMA]]</f>
        <v>-3.9607409592275676E-2</v>
      </c>
      <c r="V514">
        <v>0.84992566934289204</v>
      </c>
      <c r="W514">
        <v>1773.75</v>
      </c>
      <c r="X514">
        <v>1841.95</v>
      </c>
      <c r="Y514">
        <v>1772.1</v>
      </c>
      <c r="Z514">
        <v>1906</v>
      </c>
      <c r="AA514">
        <v>1772.1</v>
      </c>
      <c r="AB514">
        <v>2175</v>
      </c>
      <c r="AC514" s="1">
        <f>(Table2[[#This Row],[Close Price]]/Table2[[#This Row],[Day Low]])-1</f>
        <v>7.4700493305144278E-3</v>
      </c>
      <c r="AD514" s="1">
        <f>(Table2[[#This Row],[Day High]]/Table2[[#This Row],[Close Price]])-1</f>
        <v>3.0749860100727444E-2</v>
      </c>
      <c r="AE514" s="1">
        <f>(Table2[[#This Row],[Close Price]]/Table2[[#This Row],[Current Week Low]])-1</f>
        <v>8.4081033801703953E-3</v>
      </c>
      <c r="AF514" s="1">
        <f>(Table2[[#This Row],[Current Week High]]/Table2[[#This Row],[Close Price]])-1</f>
        <v>6.659205372132071E-2</v>
      </c>
      <c r="AG514" s="1">
        <f>(Table2[[#This Row],[Close Price]]/Table2[[#This Row],[Current Month Low]])-1</f>
        <v>8.4081033801703953E-3</v>
      </c>
      <c r="AH514" s="1">
        <f>(Table2[[#This Row],[Current Month High]]/Table2[[#This Row],[Close Price]])-1</f>
        <v>0.2171236709569111</v>
      </c>
      <c r="AI514">
        <v>21.7123670956911</v>
      </c>
      <c r="AJ514">
        <v>15.783335493067201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-0.08</v>
      </c>
      <c r="AM514" t="s">
        <v>3155</v>
      </c>
      <c r="AN514">
        <v>-10.84</v>
      </c>
      <c r="AO514" t="s">
        <v>3155</v>
      </c>
      <c r="AP514">
        <v>2.2088596261271E-2</v>
      </c>
      <c r="AQ514">
        <f>(Table2[[#This Row],[Sharpe Ratio]]-AVERAGE(Table2[Sharpe Ratio]))/_xlfn.STDEV.P(Table2[Sharpe Ratio])</f>
        <v>-0.44357783985423876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542</v>
      </c>
      <c r="AT514">
        <f>_xlfn.RANK.AVG(Table2[[#This Row],[6M Return vs Nifty Z-Score]],Table2[6M Return vs Nifty Z-Score])</f>
        <v>437</v>
      </c>
      <c r="AU514">
        <f>_xlfn.RANK.AVG(Table2[[#This Row],[Sharpe Ratio Z-Score]],Table2[Sharpe Ratio Z-Score])</f>
        <v>452</v>
      </c>
      <c r="AV514">
        <f>(Table2[[#This Row],[Rank 1Y]]+Table2[[#This Row],[Rank 6M]]+Table2[[#This Row],[Rank Sharpe]])/3</f>
        <v>477</v>
      </c>
    </row>
    <row r="515" spans="1:48" x14ac:dyDescent="0.3">
      <c r="A515" t="s">
        <v>1778</v>
      </c>
      <c r="B515" t="s">
        <v>1779</v>
      </c>
      <c r="C515" t="s">
        <v>3114</v>
      </c>
      <c r="D515" t="s">
        <v>51</v>
      </c>
      <c r="E515">
        <v>4309.9777162500004</v>
      </c>
      <c r="F515">
        <v>349.55</v>
      </c>
      <c r="G515">
        <v>3.3545307621379599</v>
      </c>
      <c r="H515">
        <f>(Table2[[#This Row],[1Y Return vs Nifty]]-AVERAGE(Table2[1Y Return vs Nifty]))/_xlfn.STDEV.P(Table2[1Y Return vs Nifty])</f>
        <v>-0.35696654098836794</v>
      </c>
      <c r="I515">
        <v>-1.48133437610831</v>
      </c>
      <c r="J515">
        <f>(Table2[[#This Row],[1M Return vs Nifty]]-AVERAGE(Table2[1M Return vs Nifty]))/_xlfn.STDEV.P(Table2[1M Return vs Nifty])</f>
        <v>-2.488540453208677E-2</v>
      </c>
      <c r="K515">
        <v>3.2468546564643299</v>
      </c>
      <c r="L515">
        <f>(Table2[[#This Row],[6M Return vs Nifty]]-AVERAGE(Table2[6M Return vs Nifty]))/_xlfn.STDEV.P(Table2[6M Return vs Nifty])</f>
        <v>6.7233467173551213E-3</v>
      </c>
      <c r="M515">
        <v>-3.6701351464038798</v>
      </c>
      <c r="N515">
        <f>(Table2[[#This Row],[1W Return vs Nifty]]-AVERAGE(Table2[1W Return vs Nifty]))/_xlfn.STDEV.P(Table2[1W Return vs Nifty])</f>
        <v>0.20486804850848728</v>
      </c>
      <c r="O515">
        <v>360.75</v>
      </c>
      <c r="P515">
        <v>356.20236405702201</v>
      </c>
      <c r="Q515">
        <v>327.86629546109799</v>
      </c>
      <c r="R515">
        <v>40.4532037931696</v>
      </c>
      <c r="S515" s="1">
        <f>(Table2[[#This Row],[Close Price]]-Table2[[#This Row],[20D EMA]])/Table2[[#This Row],[20D EMA]]</f>
        <v>-3.1046431046431015E-2</v>
      </c>
      <c r="T515" s="1">
        <f>(Table2[[#This Row],[Close Price]]-Table2[[#This Row],[50D EMA]])/Table2[[#This Row],[50D EMA]]</f>
        <v>-1.8675799849427913E-2</v>
      </c>
      <c r="U515" s="1">
        <f>(Table2[[#This Row],[Close Price]]-Table2[[#This Row],[200D EMA]])/Table2[[#This Row],[200D EMA]]</f>
        <v>6.6135814626529177E-2</v>
      </c>
      <c r="V515">
        <v>0.796560061877989</v>
      </c>
      <c r="W515">
        <v>347.1</v>
      </c>
      <c r="X515">
        <v>357.9</v>
      </c>
      <c r="Y515">
        <v>345</v>
      </c>
      <c r="Z515">
        <v>392.95</v>
      </c>
      <c r="AA515">
        <v>336.55</v>
      </c>
      <c r="AB515">
        <v>392.95</v>
      </c>
      <c r="AC515" s="1">
        <f>(Table2[[#This Row],[Close Price]]/Table2[[#This Row],[Day Low]])-1</f>
        <v>7.0584845865744317E-3</v>
      </c>
      <c r="AD515" s="1">
        <f>(Table2[[#This Row],[Day High]]/Table2[[#This Row],[Close Price]])-1</f>
        <v>2.3887855814618719E-2</v>
      </c>
      <c r="AE515" s="1">
        <f>(Table2[[#This Row],[Close Price]]/Table2[[#This Row],[Current Week Low]])-1</f>
        <v>1.3188405797101455E-2</v>
      </c>
      <c r="AF515" s="1">
        <f>(Table2[[#This Row],[Current Week High]]/Table2[[#This Row],[Close Price]])-1</f>
        <v>0.12415963381490491</v>
      </c>
      <c r="AG515" s="1">
        <f>(Table2[[#This Row],[Close Price]]/Table2[[#This Row],[Current Month Low]])-1</f>
        <v>3.8627247065814885E-2</v>
      </c>
      <c r="AH515" s="1">
        <f>(Table2[[#This Row],[Current Month High]]/Table2[[#This Row],[Close Price]])-1</f>
        <v>0.12415963381490491</v>
      </c>
      <c r="AI515">
        <v>17.5511371763696</v>
      </c>
      <c r="AJ515">
        <v>39.764094362255101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7.0000000000000007E-2</v>
      </c>
      <c r="AM515" t="s">
        <v>3156</v>
      </c>
      <c r="AN515">
        <v>1.1299999999999999</v>
      </c>
      <c r="AO515" t="s">
        <v>3156</v>
      </c>
      <c r="AP515">
        <v>-6.4052661949258002E-2</v>
      </c>
      <c r="AQ515">
        <f>(Table2[[#This Row],[Sharpe Ratio]]-AVERAGE(Table2[Sharpe Ratio]))/_xlfn.STDEV.P(Table2[Sharpe Ratio])</f>
        <v>-1.4590665783544368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-1.6293271286490492</v>
      </c>
      <c r="AS515">
        <f>_xlfn.RANK.AVG(Table2[[#This Row],[1Y Return vs Nifty Z-Score]],Table2[1Y Return vs Nifty Z-Score])</f>
        <v>419</v>
      </c>
      <c r="AT515">
        <f>_xlfn.RANK.AVG(Table2[[#This Row],[6M Return vs Nifty Z-Score]],Table2[6M Return vs Nifty Z-Score])</f>
        <v>329</v>
      </c>
      <c r="AU515">
        <f>_xlfn.RANK.AVG(Table2[[#This Row],[Sharpe Ratio Z-Score]],Table2[Sharpe Ratio Z-Score])</f>
        <v>685</v>
      </c>
      <c r="AV515">
        <f>(Table2[[#This Row],[Rank 1Y]]+Table2[[#This Row],[Rank 6M]]+Table2[[#This Row],[Rank Sharpe]])/3</f>
        <v>477.66666666666669</v>
      </c>
    </row>
    <row r="516" spans="1:48" x14ac:dyDescent="0.3">
      <c r="A516" t="s">
        <v>1668</v>
      </c>
      <c r="B516" t="s">
        <v>1669</v>
      </c>
      <c r="C516" t="s">
        <v>3120</v>
      </c>
      <c r="D516" t="s">
        <v>135</v>
      </c>
      <c r="E516">
        <v>5142.8249999999998</v>
      </c>
      <c r="F516">
        <v>180.45</v>
      </c>
      <c r="G516">
        <v>15.545195474199399</v>
      </c>
      <c r="H516">
        <f>(Table2[[#This Row],[1Y Return vs Nifty]]-AVERAGE(Table2[1Y Return vs Nifty]))/_xlfn.STDEV.P(Table2[1Y Return vs Nifty])</f>
        <v>-0.14857388002950014</v>
      </c>
      <c r="I516">
        <v>-3.1398903457900902</v>
      </c>
      <c r="J516">
        <f>(Table2[[#This Row],[1M Return vs Nifty]]-AVERAGE(Table2[1M Return vs Nifty]))/_xlfn.STDEV.P(Table2[1M Return vs Nifty])</f>
        <v>-0.21568918413757845</v>
      </c>
      <c r="K516">
        <v>-25.236968665019699</v>
      </c>
      <c r="L516">
        <f>(Table2[[#This Row],[6M Return vs Nifty]]-AVERAGE(Table2[6M Return vs Nifty]))/_xlfn.STDEV.P(Table2[6M Return vs Nifty])</f>
        <v>-0.99925077536344464</v>
      </c>
      <c r="M516">
        <v>-3.0945581382045599</v>
      </c>
      <c r="N516">
        <f>(Table2[[#This Row],[1W Return vs Nifty]]-AVERAGE(Table2[1W Return vs Nifty]))/_xlfn.STDEV.P(Table2[1W Return vs Nifty])</f>
        <v>0.32029246564654668</v>
      </c>
      <c r="O516">
        <v>187.83</v>
      </c>
      <c r="P516">
        <v>192.97181728989099</v>
      </c>
      <c r="Q516">
        <v>188.76314001758999</v>
      </c>
      <c r="R516">
        <v>38.754230744439099</v>
      </c>
      <c r="S516" s="1">
        <f>(Table2[[#This Row],[Close Price]]-Table2[[#This Row],[20D EMA]])/Table2[[#This Row],[20D EMA]]</f>
        <v>-3.9290848107331224E-2</v>
      </c>
      <c r="T516" s="1">
        <f>(Table2[[#This Row],[Close Price]]-Table2[[#This Row],[50D EMA]])/Table2[[#This Row],[50D EMA]]</f>
        <v>-6.4889357760880506E-2</v>
      </c>
      <c r="U516" s="1">
        <f>(Table2[[#This Row],[Close Price]]-Table2[[#This Row],[200D EMA]])/Table2[[#This Row],[200D EMA]]</f>
        <v>-4.404006002874998E-2</v>
      </c>
      <c r="V516">
        <v>0.88653230734646005</v>
      </c>
      <c r="W516">
        <v>179.75</v>
      </c>
      <c r="X516">
        <v>183.99</v>
      </c>
      <c r="Y516">
        <v>177.5</v>
      </c>
      <c r="Z516">
        <v>196.3</v>
      </c>
      <c r="AA516">
        <v>177.5</v>
      </c>
      <c r="AB516">
        <v>201.61</v>
      </c>
      <c r="AC516" s="1">
        <f>(Table2[[#This Row],[Close Price]]/Table2[[#This Row],[Day Low]])-1</f>
        <v>3.8942976356048931E-3</v>
      </c>
      <c r="AD516" s="1">
        <f>(Table2[[#This Row],[Day High]]/Table2[[#This Row],[Close Price]])-1</f>
        <v>1.9617622610141439E-2</v>
      </c>
      <c r="AE516" s="1">
        <f>(Table2[[#This Row],[Close Price]]/Table2[[#This Row],[Current Week Low]])-1</f>
        <v>1.6619718309859088E-2</v>
      </c>
      <c r="AF516" s="1">
        <f>(Table2[[#This Row],[Current Week High]]/Table2[[#This Row],[Close Price]])-1</f>
        <v>8.7835965641452018E-2</v>
      </c>
      <c r="AG516" s="1">
        <f>(Table2[[#This Row],[Close Price]]/Table2[[#This Row],[Current Month Low]])-1</f>
        <v>1.6619718309859088E-2</v>
      </c>
      <c r="AH516" s="1">
        <f>(Table2[[#This Row],[Current Month High]]/Table2[[#This Row],[Close Price]])-1</f>
        <v>0.11726239955666395</v>
      </c>
      <c r="AI516">
        <v>46.827376004433297</v>
      </c>
      <c r="AJ516">
        <v>46.528623629719803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-0.06</v>
      </c>
      <c r="AM516" t="s">
        <v>3155</v>
      </c>
      <c r="AN516">
        <v>-1.92</v>
      </c>
      <c r="AO516" t="s">
        <v>3155</v>
      </c>
      <c r="AP516">
        <v>2.4980126732329001E-2</v>
      </c>
      <c r="AQ516">
        <f>(Table2[[#This Row],[Sharpe Ratio]]-AVERAGE(Table2[Sharpe Ratio]))/_xlfn.STDEV.P(Table2[Sharpe Ratio])</f>
        <v>-0.40949061276483145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356</v>
      </c>
      <c r="AT516">
        <f>_xlfn.RANK.AVG(Table2[[#This Row],[6M Return vs Nifty Z-Score]],Table2[6M Return vs Nifty Z-Score])</f>
        <v>638</v>
      </c>
      <c r="AU516">
        <f>_xlfn.RANK.AVG(Table2[[#This Row],[Sharpe Ratio Z-Score]],Table2[Sharpe Ratio Z-Score])</f>
        <v>441</v>
      </c>
      <c r="AV516">
        <f>(Table2[[#This Row],[Rank 1Y]]+Table2[[#This Row],[Rank 6M]]+Table2[[#This Row],[Rank Sharpe]])/3</f>
        <v>478.33333333333331</v>
      </c>
    </row>
    <row r="517" spans="1:48" x14ac:dyDescent="0.3">
      <c r="A517" t="s">
        <v>1544</v>
      </c>
      <c r="B517" t="s">
        <v>1545</v>
      </c>
      <c r="C517" t="s">
        <v>3110</v>
      </c>
      <c r="D517" t="s">
        <v>24</v>
      </c>
      <c r="E517">
        <v>6197.9622527089996</v>
      </c>
      <c r="F517">
        <v>23.69</v>
      </c>
      <c r="G517">
        <v>-19.974105037445</v>
      </c>
      <c r="H517">
        <f>(Table2[[#This Row],[1Y Return vs Nifty]]-AVERAGE(Table2[1Y Return vs Nifty]))/_xlfn.STDEV.P(Table2[1Y Return vs Nifty])</f>
        <v>-0.75575664847163049</v>
      </c>
      <c r="I517">
        <v>-0.34156131210198898</v>
      </c>
      <c r="J517">
        <f>(Table2[[#This Row],[1M Return vs Nifty]]-AVERAGE(Table2[1M Return vs Nifty]))/_xlfn.STDEV.P(Table2[1M Return vs Nifty])</f>
        <v>0.10623649456587592</v>
      </c>
      <c r="K517">
        <v>-27.505288768152301</v>
      </c>
      <c r="L517">
        <f>(Table2[[#This Row],[6M Return vs Nifty]]-AVERAGE(Table2[6M Return vs Nifty]))/_xlfn.STDEV.P(Table2[6M Return vs Nifty])</f>
        <v>-1.0793619071659628</v>
      </c>
      <c r="M517">
        <v>-7.0716861434027596</v>
      </c>
      <c r="N517">
        <f>(Table2[[#This Row],[1W Return vs Nifty]]-AVERAGE(Table2[1W Return vs Nifty]))/_xlfn.STDEV.P(Table2[1W Return vs Nifty])</f>
        <v>-0.47726837390054888</v>
      </c>
      <c r="O517">
        <v>24.35</v>
      </c>
      <c r="P517">
        <v>24.8580424033788</v>
      </c>
      <c r="Q517">
        <v>25.6265015094787</v>
      </c>
      <c r="R517">
        <v>37.2311419539867</v>
      </c>
      <c r="S517" s="1">
        <f>(Table2[[#This Row],[Close Price]]-Table2[[#This Row],[20D EMA]])/Table2[[#This Row],[20D EMA]]</f>
        <v>-2.7104722792607807E-2</v>
      </c>
      <c r="T517" s="1">
        <f>(Table2[[#This Row],[Close Price]]-Table2[[#This Row],[50D EMA]])/Table2[[#This Row],[50D EMA]]</f>
        <v>-4.6988511179787584E-2</v>
      </c>
      <c r="U517" s="1">
        <f>(Table2[[#This Row],[Close Price]]-Table2[[#This Row],[200D EMA]])/Table2[[#This Row],[200D EMA]]</f>
        <v>-7.5566362765609199E-2</v>
      </c>
      <c r="V517">
        <v>1.29545090372017</v>
      </c>
      <c r="W517">
        <v>23.55</v>
      </c>
      <c r="X517">
        <v>24.03</v>
      </c>
      <c r="Y517">
        <v>22.92</v>
      </c>
      <c r="Z517">
        <v>25.1</v>
      </c>
      <c r="AA517">
        <v>22.92</v>
      </c>
      <c r="AB517">
        <v>26.29</v>
      </c>
      <c r="AC517" s="1">
        <f>(Table2[[#This Row],[Close Price]]/Table2[[#This Row],[Day Low]])-1</f>
        <v>5.9447983014861983E-3</v>
      </c>
      <c r="AD517" s="1">
        <f>(Table2[[#This Row],[Day High]]/Table2[[#This Row],[Close Price]])-1</f>
        <v>1.4352047277332192E-2</v>
      </c>
      <c r="AE517" s="1">
        <f>(Table2[[#This Row],[Close Price]]/Table2[[#This Row],[Current Week Low]])-1</f>
        <v>3.3595113438045443E-2</v>
      </c>
      <c r="AF517" s="1">
        <f>(Table2[[#This Row],[Current Week High]]/Table2[[#This Row],[Close Price]])-1</f>
        <v>5.9518784297171834E-2</v>
      </c>
      <c r="AG517" s="1">
        <f>(Table2[[#This Row],[Close Price]]/Table2[[#This Row],[Current Month Low]])-1</f>
        <v>3.3595113438045443E-2</v>
      </c>
      <c r="AH517" s="1">
        <f>(Table2[[#This Row],[Current Month High]]/Table2[[#This Row],[Close Price]])-1</f>
        <v>0.10975094976783439</v>
      </c>
      <c r="AI517">
        <v>55.684782893142398</v>
      </c>
      <c r="AJ517">
        <v>11.884121067693201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-0.09</v>
      </c>
      <c r="AM517" t="s">
        <v>3155</v>
      </c>
      <c r="AN517">
        <v>-0.71</v>
      </c>
      <c r="AO517" t="s">
        <v>3155</v>
      </c>
      <c r="AP517">
        <v>0.108595128635755</v>
      </c>
      <c r="AQ517">
        <f>(Table2[[#This Row],[Sharpe Ratio]]-AVERAGE(Table2[Sharpe Ratio]))/_xlfn.STDEV.P(Table2[Sharpe Ratio])</f>
        <v>0.57621698620106343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580</v>
      </c>
      <c r="AT517">
        <f>_xlfn.RANK.AVG(Table2[[#This Row],[6M Return vs Nifty Z-Score]],Table2[6M Return vs Nifty Z-Score])</f>
        <v>660</v>
      </c>
      <c r="AU517">
        <f>_xlfn.RANK.AVG(Table2[[#This Row],[Sharpe Ratio Z-Score]],Table2[Sharpe Ratio Z-Score])</f>
        <v>196</v>
      </c>
      <c r="AV517">
        <f>(Table2[[#This Row],[Rank 1Y]]+Table2[[#This Row],[Rank 6M]]+Table2[[#This Row],[Rank Sharpe]])/3</f>
        <v>478.66666666666669</v>
      </c>
    </row>
    <row r="518" spans="1:48" x14ac:dyDescent="0.3">
      <c r="A518" t="s">
        <v>581</v>
      </c>
      <c r="B518" t="s">
        <v>582</v>
      </c>
      <c r="C518" t="s">
        <v>3110</v>
      </c>
      <c r="D518" t="s">
        <v>54</v>
      </c>
      <c r="E518">
        <v>33198.912977</v>
      </c>
      <c r="F518">
        <v>268.89999999999998</v>
      </c>
      <c r="G518">
        <v>-28.2592549563388</v>
      </c>
      <c r="H518">
        <f>(Table2[[#This Row],[1Y Return vs Nifty]]-AVERAGE(Table2[1Y Return vs Nifty]))/_xlfn.STDEV.P(Table2[1Y Return vs Nifty])</f>
        <v>-0.89738669726898312</v>
      </c>
      <c r="I518">
        <v>-13.3505604319152</v>
      </c>
      <c r="J518">
        <f>(Table2[[#This Row],[1M Return vs Nifty]]-AVERAGE(Table2[1M Return vs Nifty]))/_xlfn.STDEV.P(Table2[1M Return vs Nifty])</f>
        <v>-1.3903462233638166</v>
      </c>
      <c r="K518">
        <v>-4.6692147534354698</v>
      </c>
      <c r="L518">
        <f>(Table2[[#This Row],[6M Return vs Nifty]]-AVERAGE(Table2[6M Return vs Nifty]))/_xlfn.STDEV.P(Table2[6M Return vs Nifty])</f>
        <v>-0.27285151530435353</v>
      </c>
      <c r="M518">
        <v>-6.2617405870803804</v>
      </c>
      <c r="N518">
        <f>(Table2[[#This Row],[1W Return vs Nifty]]-AVERAGE(Table2[1W Return vs Nifty]))/_xlfn.STDEV.P(Table2[1W Return vs Nifty])</f>
        <v>-0.31484441946820374</v>
      </c>
      <c r="O518">
        <v>292.52</v>
      </c>
      <c r="P518">
        <v>302.31174074732701</v>
      </c>
      <c r="Q518">
        <v>293.754392410153</v>
      </c>
      <c r="R518">
        <v>25.674373115939598</v>
      </c>
      <c r="S518" s="1">
        <f>(Table2[[#This Row],[Close Price]]-Table2[[#This Row],[20D EMA]])/Table2[[#This Row],[20D EMA]]</f>
        <v>-8.0746615616026279E-2</v>
      </c>
      <c r="T518" s="1">
        <f>(Table2[[#This Row],[Close Price]]-Table2[[#This Row],[50D EMA]])/Table2[[#This Row],[50D EMA]]</f>
        <v>-0.11052081756643602</v>
      </c>
      <c r="U518" s="1">
        <f>(Table2[[#This Row],[Close Price]]-Table2[[#This Row],[200D EMA]])/Table2[[#This Row],[200D EMA]]</f>
        <v>-8.4609432411312552E-2</v>
      </c>
      <c r="V518">
        <v>1.19047167005747</v>
      </c>
      <c r="W518">
        <v>265</v>
      </c>
      <c r="X518">
        <v>272.60000000000002</v>
      </c>
      <c r="Y518">
        <v>259.2</v>
      </c>
      <c r="Z518">
        <v>295.39999999999998</v>
      </c>
      <c r="AA518">
        <v>259.2</v>
      </c>
      <c r="AB518">
        <v>339.9</v>
      </c>
      <c r="AC518" s="1">
        <f>(Table2[[#This Row],[Close Price]]/Table2[[#This Row],[Day Low]])-1</f>
        <v>1.4716981132075313E-2</v>
      </c>
      <c r="AD518" s="1">
        <f>(Table2[[#This Row],[Day High]]/Table2[[#This Row],[Close Price]])-1</f>
        <v>1.3759761993306308E-2</v>
      </c>
      <c r="AE518" s="1">
        <f>(Table2[[#This Row],[Close Price]]/Table2[[#This Row],[Current Week Low]])-1</f>
        <v>3.7422839506172867E-2</v>
      </c>
      <c r="AF518" s="1">
        <f>(Table2[[#This Row],[Current Week High]]/Table2[[#This Row],[Close Price]])-1</f>
        <v>9.854964670881361E-2</v>
      </c>
      <c r="AG518" s="1">
        <f>(Table2[[#This Row],[Close Price]]/Table2[[#This Row],[Current Month Low]])-1</f>
        <v>3.7422839506172867E-2</v>
      </c>
      <c r="AH518" s="1">
        <f>(Table2[[#This Row],[Current Month High]]/Table2[[#This Row],[Close Price]])-1</f>
        <v>0.2640386760877651</v>
      </c>
      <c r="AI518">
        <v>27.556712532539901</v>
      </c>
      <c r="AJ518">
        <v>13.2926058563302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-0.13</v>
      </c>
      <c r="AM518" t="s">
        <v>3155</v>
      </c>
      <c r="AN518">
        <v>-6.92</v>
      </c>
      <c r="AO518" t="s">
        <v>3155</v>
      </c>
      <c r="AP518">
        <v>4.0640023066019E-2</v>
      </c>
      <c r="AQ518">
        <f>(Table2[[#This Row],[Sharpe Ratio]]-AVERAGE(Table2[Sharpe Ratio]))/_xlfn.STDEV.P(Table2[Sharpe Ratio])</f>
        <v>-0.2248816494957184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622</v>
      </c>
      <c r="AT518">
        <f>_xlfn.RANK.AVG(Table2[[#This Row],[6M Return vs Nifty Z-Score]],Table2[6M Return vs Nifty Z-Score])</f>
        <v>412</v>
      </c>
      <c r="AU518">
        <f>_xlfn.RANK.AVG(Table2[[#This Row],[Sharpe Ratio Z-Score]],Table2[Sharpe Ratio Z-Score])</f>
        <v>404</v>
      </c>
      <c r="AV518">
        <f>(Table2[[#This Row],[Rank 1Y]]+Table2[[#This Row],[Rank 6M]]+Table2[[#This Row],[Rank Sharpe]])/3</f>
        <v>479.33333333333331</v>
      </c>
    </row>
    <row r="519" spans="1:48" x14ac:dyDescent="0.3">
      <c r="A519" t="s">
        <v>2096</v>
      </c>
      <c r="B519" t="s">
        <v>2097</v>
      </c>
      <c r="C519" t="s">
        <v>3112</v>
      </c>
      <c r="D519" t="s">
        <v>512</v>
      </c>
      <c r="E519">
        <v>2911.1247629999998</v>
      </c>
      <c r="F519">
        <v>400.5</v>
      </c>
      <c r="G519">
        <v>-13.1174594806771</v>
      </c>
      <c r="H519">
        <f>(Table2[[#This Row],[1Y Return vs Nifty]]-AVERAGE(Table2[1Y Return vs Nifty]))/_xlfn.STDEV.P(Table2[1Y Return vs Nifty])</f>
        <v>-0.63854609050977207</v>
      </c>
      <c r="I519">
        <v>-6.1079175258880403</v>
      </c>
      <c r="J519">
        <f>(Table2[[#This Row],[1M Return vs Nifty]]-AVERAGE(Table2[1M Return vs Nifty]))/_xlfn.STDEV.P(Table2[1M Return vs Nifty])</f>
        <v>-0.55713729580014348</v>
      </c>
      <c r="K519">
        <v>3.8232853205659598</v>
      </c>
      <c r="L519">
        <f>(Table2[[#This Row],[6M Return vs Nifty]]-AVERAGE(Table2[6M Return vs Nifty]))/_xlfn.STDEV.P(Table2[6M Return vs Nifty])</f>
        <v>2.7081369750826093E-2</v>
      </c>
      <c r="M519">
        <v>-4.2983175367008002</v>
      </c>
      <c r="N519">
        <f>(Table2[[#This Row],[1W Return vs Nifty]]-AVERAGE(Table2[1W Return vs Nifty]))/_xlfn.STDEV.P(Table2[1W Return vs Nifty])</f>
        <v>7.8894312199503408E-2</v>
      </c>
      <c r="O519">
        <v>427.33</v>
      </c>
      <c r="P519">
        <v>433.675202719053</v>
      </c>
      <c r="Q519">
        <v>394.68542986064102</v>
      </c>
      <c r="R519">
        <v>21.136692396627499</v>
      </c>
      <c r="S519" s="1">
        <f>(Table2[[#This Row],[Close Price]]-Table2[[#This Row],[20D EMA]])/Table2[[#This Row],[20D EMA]]</f>
        <v>-6.2785201132614099E-2</v>
      </c>
      <c r="T519" s="1">
        <f>(Table2[[#This Row],[Close Price]]-Table2[[#This Row],[50D EMA]])/Table2[[#This Row],[50D EMA]]</f>
        <v>-7.6497808754227611E-2</v>
      </c>
      <c r="U519" s="1">
        <f>(Table2[[#This Row],[Close Price]]-Table2[[#This Row],[200D EMA]])/Table2[[#This Row],[200D EMA]]</f>
        <v>1.4732163134099065E-2</v>
      </c>
      <c r="V519">
        <v>0.31469421096794298</v>
      </c>
      <c r="W519">
        <v>395.5</v>
      </c>
      <c r="X519">
        <v>411.95</v>
      </c>
      <c r="Y519">
        <v>395.5</v>
      </c>
      <c r="Z519">
        <v>419.9</v>
      </c>
      <c r="AA519">
        <v>395.5</v>
      </c>
      <c r="AB519">
        <v>465</v>
      </c>
      <c r="AC519" s="1">
        <f>(Table2[[#This Row],[Close Price]]/Table2[[#This Row],[Day Low]])-1</f>
        <v>1.2642225031605614E-2</v>
      </c>
      <c r="AD519" s="1">
        <f>(Table2[[#This Row],[Day High]]/Table2[[#This Row],[Close Price]])-1</f>
        <v>2.8589263420724098E-2</v>
      </c>
      <c r="AE519" s="1">
        <f>(Table2[[#This Row],[Close Price]]/Table2[[#This Row],[Current Week Low]])-1</f>
        <v>1.2642225031605614E-2</v>
      </c>
      <c r="AF519" s="1">
        <f>(Table2[[#This Row],[Current Week High]]/Table2[[#This Row],[Close Price]])-1</f>
        <v>4.8439450686641683E-2</v>
      </c>
      <c r="AG519" s="1">
        <f>(Table2[[#This Row],[Close Price]]/Table2[[#This Row],[Current Month Low]])-1</f>
        <v>1.2642225031605614E-2</v>
      </c>
      <c r="AH519" s="1">
        <f>(Table2[[#This Row],[Current Month High]]/Table2[[#This Row],[Close Price]])-1</f>
        <v>0.16104868913857673</v>
      </c>
      <c r="AI519">
        <v>26.092384519350801</v>
      </c>
      <c r="AJ519">
        <v>35.739705134722897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-0.01</v>
      </c>
      <c r="AM519" t="s">
        <v>3155</v>
      </c>
      <c r="AN519">
        <v>-7.41</v>
      </c>
      <c r="AO519" t="s">
        <v>3155</v>
      </c>
      <c r="AP519">
        <v>-1.0663368763500001E-2</v>
      </c>
      <c r="AQ519">
        <f>(Table2[[#This Row],[Sharpe Ratio]]-AVERAGE(Table2[Sharpe Ratio]))/_xlfn.STDEV.P(Table2[Sharpe Ratio])</f>
        <v>-0.82967913831823137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538</v>
      </c>
      <c r="AT519">
        <f>_xlfn.RANK.AVG(Table2[[#This Row],[6M Return vs Nifty Z-Score]],Table2[6M Return vs Nifty Z-Score])</f>
        <v>319</v>
      </c>
      <c r="AU519">
        <f>_xlfn.RANK.AVG(Table2[[#This Row],[Sharpe Ratio Z-Score]],Table2[Sharpe Ratio Z-Score])</f>
        <v>581</v>
      </c>
      <c r="AV519">
        <f>(Table2[[#This Row],[Rank 1Y]]+Table2[[#This Row],[Rank 6M]]+Table2[[#This Row],[Rank Sharpe]])/3</f>
        <v>479.33333333333331</v>
      </c>
    </row>
    <row r="520" spans="1:48" x14ac:dyDescent="0.3">
      <c r="A520" t="s">
        <v>781</v>
      </c>
      <c r="B520" t="s">
        <v>782</v>
      </c>
      <c r="C520" t="s">
        <v>3124</v>
      </c>
      <c r="D520" t="s">
        <v>467</v>
      </c>
      <c r="E520">
        <v>20046.85991616</v>
      </c>
      <c r="F520">
        <v>1933.8</v>
      </c>
      <c r="G520">
        <v>-17.637887697170399</v>
      </c>
      <c r="H520">
        <f>(Table2[[#This Row],[1Y Return vs Nifty]]-AVERAGE(Table2[1Y Return vs Nifty]))/_xlfn.STDEV.P(Table2[1Y Return vs Nifty])</f>
        <v>-0.71582030704831312</v>
      </c>
      <c r="I520">
        <v>6.7414442074218304</v>
      </c>
      <c r="J520">
        <f>(Table2[[#This Row],[1M Return vs Nifty]]-AVERAGE(Table2[1M Return vs Nifty]))/_xlfn.STDEV.P(Table2[1M Return vs Nifty])</f>
        <v>0.92108040022617355</v>
      </c>
      <c r="K520">
        <v>9.2453756929527806</v>
      </c>
      <c r="L520">
        <f>(Table2[[#This Row],[6M Return vs Nifty]]-AVERAGE(Table2[6M Return vs Nifty]))/_xlfn.STDEV.P(Table2[6M Return vs Nifty])</f>
        <v>0.2185754167627848</v>
      </c>
      <c r="M520">
        <v>-1.6260071310570601</v>
      </c>
      <c r="N520">
        <f>(Table2[[#This Row],[1W Return vs Nifty]]-AVERAGE(Table2[1W Return vs Nifty]))/_xlfn.STDEV.P(Table2[1W Return vs Nifty])</f>
        <v>0.61479110201113696</v>
      </c>
      <c r="O520">
        <v>1972.87</v>
      </c>
      <c r="P520">
        <v>1976.81914671909</v>
      </c>
      <c r="Q520">
        <v>1877.7819063120401</v>
      </c>
      <c r="R520">
        <v>39.164464074278897</v>
      </c>
      <c r="S520" s="1">
        <f>(Table2[[#This Row],[Close Price]]-Table2[[#This Row],[20D EMA]])/Table2[[#This Row],[20D EMA]]</f>
        <v>-1.980363632677264E-2</v>
      </c>
      <c r="T520" s="1">
        <f>(Table2[[#This Row],[Close Price]]-Table2[[#This Row],[50D EMA]])/Table2[[#This Row],[50D EMA]]</f>
        <v>-2.1761801928359782E-2</v>
      </c>
      <c r="U520" s="1">
        <f>(Table2[[#This Row],[Close Price]]-Table2[[#This Row],[200D EMA]])/Table2[[#This Row],[200D EMA]]</f>
        <v>2.9832055309329992E-2</v>
      </c>
      <c r="V520">
        <v>0.80301799787366901</v>
      </c>
      <c r="W520">
        <v>1923.4</v>
      </c>
      <c r="X520">
        <v>1973.9</v>
      </c>
      <c r="Y520">
        <v>1885.15</v>
      </c>
      <c r="Z520">
        <v>1993.95</v>
      </c>
      <c r="AA520">
        <v>1885.15</v>
      </c>
      <c r="AB520">
        <v>2134.9499999999998</v>
      </c>
      <c r="AC520" s="1">
        <f>(Table2[[#This Row],[Close Price]]/Table2[[#This Row],[Day Low]])-1</f>
        <v>5.4070916086097487E-3</v>
      </c>
      <c r="AD520" s="1">
        <f>(Table2[[#This Row],[Day High]]/Table2[[#This Row],[Close Price]])-1</f>
        <v>2.0736373978694767E-2</v>
      </c>
      <c r="AE520" s="1">
        <f>(Table2[[#This Row],[Close Price]]/Table2[[#This Row],[Current Week Low]])-1</f>
        <v>2.5806964963000167E-2</v>
      </c>
      <c r="AF520" s="1">
        <f>(Table2[[#This Row],[Current Week High]]/Table2[[#This Row],[Close Price]])-1</f>
        <v>3.1104560968042261E-2</v>
      </c>
      <c r="AG520" s="1">
        <f>(Table2[[#This Row],[Close Price]]/Table2[[#This Row],[Current Month Low]])-1</f>
        <v>2.5806964963000167E-2</v>
      </c>
      <c r="AH520" s="1">
        <f>(Table2[[#This Row],[Current Month High]]/Table2[[#This Row],[Close Price]])-1</f>
        <v>0.10401799565622083</v>
      </c>
      <c r="AI520">
        <v>20.488158030820099</v>
      </c>
      <c r="AJ520">
        <v>32.252769798933102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-0.08</v>
      </c>
      <c r="AM520" t="s">
        <v>3155</v>
      </c>
      <c r="AN520">
        <v>-2.2599999999999998</v>
      </c>
      <c r="AO520" t="s">
        <v>3155</v>
      </c>
      <c r="AP520">
        <v>-3.5192759360665002E-2</v>
      </c>
      <c r="AQ520">
        <f>(Table2[[#This Row],[Sharpe Ratio]]-AVERAGE(Table2[Sharpe Ratio]))/_xlfn.STDEV.P(Table2[Sharpe Ratio])</f>
        <v>-1.118847423425182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561</v>
      </c>
      <c r="AT520">
        <f>_xlfn.RANK.AVG(Table2[[#This Row],[6M Return vs Nifty Z-Score]],Table2[6M Return vs Nifty Z-Score])</f>
        <v>249</v>
      </c>
      <c r="AU520">
        <f>_xlfn.RANK.AVG(Table2[[#This Row],[Sharpe Ratio Z-Score]],Table2[Sharpe Ratio Z-Score])</f>
        <v>631</v>
      </c>
      <c r="AV520">
        <f>(Table2[[#This Row],[Rank 1Y]]+Table2[[#This Row],[Rank 6M]]+Table2[[#This Row],[Rank Sharpe]])/3</f>
        <v>480.33333333333331</v>
      </c>
    </row>
    <row r="521" spans="1:48" x14ac:dyDescent="0.3">
      <c r="A521" t="s">
        <v>319</v>
      </c>
      <c r="B521" t="s">
        <v>320</v>
      </c>
      <c r="C521" t="s">
        <v>3110</v>
      </c>
      <c r="D521" t="s">
        <v>34</v>
      </c>
      <c r="E521">
        <v>84175.769028388997</v>
      </c>
      <c r="F521">
        <v>110.27</v>
      </c>
      <c r="G521">
        <v>-10.589788835726999</v>
      </c>
      <c r="H521">
        <f>(Table2[[#This Row],[1Y Return vs Nifty]]-AVERAGE(Table2[1Y Return vs Nifty]))/_xlfn.STDEV.P(Table2[1Y Return vs Nifty])</f>
        <v>-0.59533696088720056</v>
      </c>
      <c r="I521">
        <v>-8.3619672130989002</v>
      </c>
      <c r="J521">
        <f>(Table2[[#This Row],[1M Return vs Nifty]]-AVERAGE(Table2[1M Return vs Nifty]))/_xlfn.STDEV.P(Table2[1M Return vs Nifty])</f>
        <v>-0.81644792962875412</v>
      </c>
      <c r="K521">
        <v>-33.951613006987401</v>
      </c>
      <c r="L521">
        <f>(Table2[[#This Row],[6M Return vs Nifty]]-AVERAGE(Table2[6M Return vs Nifty]))/_xlfn.STDEV.P(Table2[6M Return vs Nifty])</f>
        <v>-1.307029214802965</v>
      </c>
      <c r="M521">
        <v>-1.3408126138779699</v>
      </c>
      <c r="N521">
        <f>(Table2[[#This Row],[1W Return vs Nifty]]-AVERAGE(Table2[1W Return vs Nifty]))/_xlfn.STDEV.P(Table2[1W Return vs Nifty])</f>
        <v>0.67198312053764353</v>
      </c>
      <c r="O521">
        <v>114.54</v>
      </c>
      <c r="P521">
        <v>119.934743228442</v>
      </c>
      <c r="Q521">
        <v>126.159638513199</v>
      </c>
      <c r="R521">
        <v>27.534901599591301</v>
      </c>
      <c r="S521" s="1">
        <f>(Table2[[#This Row],[Close Price]]-Table2[[#This Row],[20D EMA]])/Table2[[#This Row],[20D EMA]]</f>
        <v>-3.7279552994587128E-2</v>
      </c>
      <c r="T521" s="1">
        <f>(Table2[[#This Row],[Close Price]]-Table2[[#This Row],[50D EMA]])/Table2[[#This Row],[50D EMA]]</f>
        <v>-8.0583348646800237E-2</v>
      </c>
      <c r="U521" s="1">
        <f>(Table2[[#This Row],[Close Price]]-Table2[[#This Row],[200D EMA]])/Table2[[#This Row],[200D EMA]]</f>
        <v>-0.12594866869039584</v>
      </c>
      <c r="V521">
        <v>0.91539868582721295</v>
      </c>
      <c r="W521">
        <v>108.1</v>
      </c>
      <c r="X521">
        <v>111.78</v>
      </c>
      <c r="Y521">
        <v>106.9</v>
      </c>
      <c r="Z521">
        <v>114.11</v>
      </c>
      <c r="AA521">
        <v>106.9</v>
      </c>
      <c r="AB521">
        <v>123.64</v>
      </c>
      <c r="AC521" s="1">
        <f>(Table2[[#This Row],[Close Price]]/Table2[[#This Row],[Day Low]])-1</f>
        <v>2.0074005550416274E-2</v>
      </c>
      <c r="AD521" s="1">
        <f>(Table2[[#This Row],[Day High]]/Table2[[#This Row],[Close Price]])-1</f>
        <v>1.3693661013875147E-2</v>
      </c>
      <c r="AE521" s="1">
        <f>(Table2[[#This Row],[Close Price]]/Table2[[#This Row],[Current Week Low]])-1</f>
        <v>3.1524789522918484E-2</v>
      </c>
      <c r="AF521" s="1">
        <f>(Table2[[#This Row],[Current Week High]]/Table2[[#This Row],[Close Price]])-1</f>
        <v>3.4823614763761723E-2</v>
      </c>
      <c r="AG521" s="1">
        <f>(Table2[[#This Row],[Close Price]]/Table2[[#This Row],[Current Month Low]])-1</f>
        <v>3.1524789522918484E-2</v>
      </c>
      <c r="AH521" s="1">
        <f>(Table2[[#This Row],[Current Month High]]/Table2[[#This Row],[Close Price]])-1</f>
        <v>0.12124784619570161</v>
      </c>
      <c r="AI521">
        <v>56.434206946585597</v>
      </c>
      <c r="AJ521">
        <v>20.843835616438302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-0.13</v>
      </c>
      <c r="AM521" t="s">
        <v>3155</v>
      </c>
      <c r="AN521">
        <v>-3.74</v>
      </c>
      <c r="AO521" t="s">
        <v>3155</v>
      </c>
      <c r="AP521">
        <v>9.9446123899551001E-2</v>
      </c>
      <c r="AQ521">
        <f>(Table2[[#This Row],[Sharpe Ratio]]-AVERAGE(Table2[Sharpe Ratio]))/_xlfn.STDEV.P(Table2[Sharpe Ratio])</f>
        <v>0.46836261454336531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525</v>
      </c>
      <c r="AT521">
        <f>_xlfn.RANK.AVG(Table2[[#This Row],[6M Return vs Nifty Z-Score]],Table2[6M Return vs Nifty Z-Score])</f>
        <v>699</v>
      </c>
      <c r="AU521">
        <f>_xlfn.RANK.AVG(Table2[[#This Row],[Sharpe Ratio Z-Score]],Table2[Sharpe Ratio Z-Score])</f>
        <v>222</v>
      </c>
      <c r="AV521">
        <f>(Table2[[#This Row],[Rank 1Y]]+Table2[[#This Row],[Rank 6M]]+Table2[[#This Row],[Rank Sharpe]])/3</f>
        <v>482</v>
      </c>
    </row>
    <row r="522" spans="1:48" x14ac:dyDescent="0.3">
      <c r="A522" t="s">
        <v>1814</v>
      </c>
      <c r="B522" t="s">
        <v>1815</v>
      </c>
      <c r="C522" t="s">
        <v>3122</v>
      </c>
      <c r="D522" t="s">
        <v>269</v>
      </c>
      <c r="E522">
        <v>4112.3436615680002</v>
      </c>
      <c r="F522">
        <v>186.88</v>
      </c>
      <c r="G522">
        <v>6.51660906886005</v>
      </c>
      <c r="H522">
        <f>(Table2[[#This Row],[1Y Return vs Nifty]]-AVERAGE(Table2[1Y Return vs Nifty]))/_xlfn.STDEV.P(Table2[1Y Return vs Nifty])</f>
        <v>-0.30291256378020481</v>
      </c>
      <c r="I522">
        <v>-4.7119101946203701</v>
      </c>
      <c r="J522">
        <f>(Table2[[#This Row],[1M Return vs Nifty]]-AVERAGE(Table2[1M Return vs Nifty]))/_xlfn.STDEV.P(Table2[1M Return vs Nifty])</f>
        <v>-0.39653766574125965</v>
      </c>
      <c r="K522">
        <v>-12.5594928753858</v>
      </c>
      <c r="L522">
        <f>(Table2[[#This Row],[6M Return vs Nifty]]-AVERAGE(Table2[6M Return vs Nifty]))/_xlfn.STDEV.P(Table2[6M Return vs Nifty])</f>
        <v>-0.55151549650927489</v>
      </c>
      <c r="M522">
        <v>-4.0591765618840601</v>
      </c>
      <c r="N522">
        <f>(Table2[[#This Row],[1W Return vs Nifty]]-AVERAGE(Table2[1W Return vs Nifty]))/_xlfn.STDEV.P(Table2[1W Return vs Nifty])</f>
        <v>0.12685089705059752</v>
      </c>
      <c r="O522">
        <v>197.96</v>
      </c>
      <c r="P522">
        <v>199.49444731148799</v>
      </c>
      <c r="Q522">
        <v>191.27262982710701</v>
      </c>
      <c r="R522">
        <v>25.705204678725501</v>
      </c>
      <c r="S522" s="1">
        <f>(Table2[[#This Row],[Close Price]]-Table2[[#This Row],[20D EMA]])/Table2[[#This Row],[20D EMA]]</f>
        <v>-5.5970903212770318E-2</v>
      </c>
      <c r="T522" s="1">
        <f>(Table2[[#This Row],[Close Price]]-Table2[[#This Row],[50D EMA]])/Table2[[#This Row],[50D EMA]]</f>
        <v>-6.3232072278141968E-2</v>
      </c>
      <c r="U522" s="1">
        <f>(Table2[[#This Row],[Close Price]]-Table2[[#This Row],[200D EMA]])/Table2[[#This Row],[200D EMA]]</f>
        <v>-2.2965281708509741E-2</v>
      </c>
      <c r="V522">
        <v>0.54322978415584</v>
      </c>
      <c r="W522">
        <v>185.5</v>
      </c>
      <c r="X522">
        <v>191.71</v>
      </c>
      <c r="Y522">
        <v>185.12</v>
      </c>
      <c r="Z522">
        <v>202.15</v>
      </c>
      <c r="AA522">
        <v>185.12</v>
      </c>
      <c r="AB522">
        <v>207</v>
      </c>
      <c r="AC522" s="1">
        <f>(Table2[[#This Row],[Close Price]]/Table2[[#This Row],[Day Low]])-1</f>
        <v>7.439353099730539E-3</v>
      </c>
      <c r="AD522" s="1">
        <f>(Table2[[#This Row],[Day High]]/Table2[[#This Row],[Close Price]])-1</f>
        <v>2.5845462328767166E-2</v>
      </c>
      <c r="AE522" s="1">
        <f>(Table2[[#This Row],[Close Price]]/Table2[[#This Row],[Current Week Low]])-1</f>
        <v>9.5073465859982775E-3</v>
      </c>
      <c r="AF522" s="1">
        <f>(Table2[[#This Row],[Current Week High]]/Table2[[#This Row],[Close Price]])-1</f>
        <v>8.1710188356164393E-2</v>
      </c>
      <c r="AG522" s="1">
        <f>(Table2[[#This Row],[Close Price]]/Table2[[#This Row],[Current Month Low]])-1</f>
        <v>9.5073465859982775E-3</v>
      </c>
      <c r="AH522" s="1">
        <f>(Table2[[#This Row],[Current Month High]]/Table2[[#This Row],[Close Price]])-1</f>
        <v>0.10766267123287676</v>
      </c>
      <c r="AI522">
        <v>27.274186643835598</v>
      </c>
      <c r="AJ522">
        <v>36.408759124087503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-0.03</v>
      </c>
      <c r="AM522" t="s">
        <v>3155</v>
      </c>
      <c r="AN522">
        <v>-6.82</v>
      </c>
      <c r="AO522" t="s">
        <v>3155</v>
      </c>
      <c r="AQ522">
        <f>(Table2[[#This Row],[Sharpe Ratio]]-AVERAGE(Table2[Sharpe Ratio]))/_xlfn.STDEV.P(Table2[Sharpe Ratio])</f>
        <v>-0.70397246629187049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407</v>
      </c>
      <c r="AT522">
        <f>_xlfn.RANK.AVG(Table2[[#This Row],[6M Return vs Nifty Z-Score]],Table2[6M Return vs Nifty Z-Score])</f>
        <v>509</v>
      </c>
      <c r="AU522">
        <f>_xlfn.RANK.AVG(Table2[[#This Row],[Sharpe Ratio Z-Score]],Table2[Sharpe Ratio Z-Score])</f>
        <v>532.5</v>
      </c>
      <c r="AV522">
        <f>(Table2[[#This Row],[Rank 1Y]]+Table2[[#This Row],[Rank 6M]]+Table2[[#This Row],[Rank Sharpe]])/3</f>
        <v>482.83333333333331</v>
      </c>
    </row>
    <row r="523" spans="1:48" x14ac:dyDescent="0.3">
      <c r="A523" t="s">
        <v>186</v>
      </c>
      <c r="B523" t="s">
        <v>187</v>
      </c>
      <c r="C523" t="s">
        <v>3118</v>
      </c>
      <c r="D523" t="s">
        <v>77</v>
      </c>
      <c r="E523">
        <v>137663.97118542</v>
      </c>
      <c r="F523">
        <v>558.9</v>
      </c>
      <c r="G523">
        <v>7.1827109815549104</v>
      </c>
      <c r="H523">
        <f>(Table2[[#This Row],[1Y Return vs Nifty]]-AVERAGE(Table2[1Y Return vs Nifty]))/_xlfn.STDEV.P(Table2[1Y Return vs Nifty])</f>
        <v>-0.2915259205302323</v>
      </c>
      <c r="I523">
        <v>-4.6729513757866803</v>
      </c>
      <c r="J523">
        <f>(Table2[[#This Row],[1M Return vs Nifty]]-AVERAGE(Table2[1M Return vs Nifty]))/_xlfn.STDEV.P(Table2[1M Return vs Nifty])</f>
        <v>-0.39205576098898298</v>
      </c>
      <c r="K523">
        <v>-22.1891090373875</v>
      </c>
      <c r="L523">
        <f>(Table2[[#This Row],[6M Return vs Nifty]]-AVERAGE(Table2[6M Return vs Nifty]))/_xlfn.STDEV.P(Table2[6M Return vs Nifty])</f>
        <v>-0.89160834693915991</v>
      </c>
      <c r="M523">
        <v>-4.0436797516607799</v>
      </c>
      <c r="N523">
        <f>(Table2[[#This Row],[1W Return vs Nifty]]-AVERAGE(Table2[1W Return vs Nifty]))/_xlfn.STDEV.P(Table2[1W Return vs Nifty])</f>
        <v>0.12995857901502686</v>
      </c>
      <c r="O523">
        <v>587.16999999999996</v>
      </c>
      <c r="P523">
        <v>608.54583979560402</v>
      </c>
      <c r="Q523">
        <v>598.04754283843897</v>
      </c>
      <c r="R523">
        <v>24.6778266341212</v>
      </c>
      <c r="S523" s="1">
        <f>(Table2[[#This Row],[Close Price]]-Table2[[#This Row],[20D EMA]])/Table2[[#This Row],[20D EMA]]</f>
        <v>-4.814619275507942E-2</v>
      </c>
      <c r="T523" s="1">
        <f>(Table2[[#This Row],[Close Price]]-Table2[[#This Row],[50D EMA]])/Table2[[#This Row],[50D EMA]]</f>
        <v>-8.1581101289393249E-2</v>
      </c>
      <c r="U523" s="1">
        <f>(Table2[[#This Row],[Close Price]]-Table2[[#This Row],[200D EMA]])/Table2[[#This Row],[200D EMA]]</f>
        <v>-6.5458914274002133E-2</v>
      </c>
      <c r="V523">
        <v>1.6668883092181199</v>
      </c>
      <c r="W523">
        <v>553.5</v>
      </c>
      <c r="X523">
        <v>562.54999999999995</v>
      </c>
      <c r="Y523">
        <v>551.70000000000005</v>
      </c>
      <c r="Z523">
        <v>583.25</v>
      </c>
      <c r="AA523">
        <v>551.70000000000005</v>
      </c>
      <c r="AB523">
        <v>634.75</v>
      </c>
      <c r="AC523" s="1">
        <f>(Table2[[#This Row],[Close Price]]/Table2[[#This Row],[Day Low]])-1</f>
        <v>9.7560975609756184E-3</v>
      </c>
      <c r="AD523" s="1">
        <f>(Table2[[#This Row],[Day High]]/Table2[[#This Row],[Close Price]])-1</f>
        <v>6.5306852746465083E-3</v>
      </c>
      <c r="AE523" s="1">
        <f>(Table2[[#This Row],[Close Price]]/Table2[[#This Row],[Current Week Low]])-1</f>
        <v>1.3050570962479524E-2</v>
      </c>
      <c r="AF523" s="1">
        <f>(Table2[[#This Row],[Current Week High]]/Table2[[#This Row],[Close Price]])-1</f>
        <v>4.356772231168371E-2</v>
      </c>
      <c r="AG523" s="1">
        <f>(Table2[[#This Row],[Close Price]]/Table2[[#This Row],[Current Month Low]])-1</f>
        <v>1.3050570962479524E-2</v>
      </c>
      <c r="AH523" s="1">
        <f>(Table2[[#This Row],[Current Month High]]/Table2[[#This Row],[Close Price]])-1</f>
        <v>0.13571300769368411</v>
      </c>
      <c r="AI523">
        <v>26.489533011272101</v>
      </c>
      <c r="AJ523">
        <v>38.324464793961099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-0.09</v>
      </c>
      <c r="AM523" t="s">
        <v>3155</v>
      </c>
      <c r="AN523">
        <v>-7.83</v>
      </c>
      <c r="AO523" t="s">
        <v>3155</v>
      </c>
      <c r="AP523">
        <v>2.6034713499798998E-2</v>
      </c>
      <c r="AQ523">
        <f>(Table2[[#This Row],[Sharpe Ratio]]-AVERAGE(Table2[Sharpe Ratio]))/_xlfn.STDEV.P(Table2[Sharpe Ratio])</f>
        <v>-0.39705846342798551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399</v>
      </c>
      <c r="AT523">
        <f>_xlfn.RANK.AVG(Table2[[#This Row],[6M Return vs Nifty Z-Score]],Table2[6M Return vs Nifty Z-Score])</f>
        <v>614</v>
      </c>
      <c r="AU523">
        <f>_xlfn.RANK.AVG(Table2[[#This Row],[Sharpe Ratio Z-Score]],Table2[Sharpe Ratio Z-Score])</f>
        <v>437</v>
      </c>
      <c r="AV523">
        <f>(Table2[[#This Row],[Rank 1Y]]+Table2[[#This Row],[Rank 6M]]+Table2[[#This Row],[Rank Sharpe]])/3</f>
        <v>483.33333333333331</v>
      </c>
    </row>
    <row r="524" spans="1:48" x14ac:dyDescent="0.3">
      <c r="A524" t="s">
        <v>672</v>
      </c>
      <c r="B524" t="s">
        <v>673</v>
      </c>
      <c r="C524" t="s">
        <v>3116</v>
      </c>
      <c r="D524" t="s">
        <v>192</v>
      </c>
      <c r="E524">
        <v>26501.31868896</v>
      </c>
      <c r="F524">
        <v>13971.9</v>
      </c>
      <c r="G524">
        <v>-35.157603273157697</v>
      </c>
      <c r="H524">
        <f>(Table2[[#This Row],[1Y Return vs Nifty]]-AVERAGE(Table2[1Y Return vs Nifty]))/_xlfn.STDEV.P(Table2[1Y Return vs Nifty])</f>
        <v>-1.0153101408151493</v>
      </c>
      <c r="I524">
        <v>-9.0025190143695308</v>
      </c>
      <c r="J524">
        <f>(Table2[[#This Row],[1M Return vs Nifty]]-AVERAGE(Table2[1M Return vs Nifty]))/_xlfn.STDEV.P(Table2[1M Return vs Nifty])</f>
        <v>-0.8901383609133805</v>
      </c>
      <c r="K524">
        <v>-8.1602942826630205</v>
      </c>
      <c r="L524">
        <f>(Table2[[#This Row],[6M Return vs Nifty]]-AVERAGE(Table2[6M Return vs Nifty]))/_xlfn.STDEV.P(Table2[6M Return vs Nifty])</f>
        <v>-0.39614731112822554</v>
      </c>
      <c r="M524">
        <v>-6.20199733060615</v>
      </c>
      <c r="N524">
        <f>(Table2[[#This Row],[1W Return vs Nifty]]-AVERAGE(Table2[1W Return vs Nifty]))/_xlfn.STDEV.P(Table2[1W Return vs Nifty])</f>
        <v>-0.30286369324350432</v>
      </c>
      <c r="O524">
        <v>14920.27</v>
      </c>
      <c r="P524">
        <v>15411.2340535779</v>
      </c>
      <c r="Q524">
        <v>15210.631168383399</v>
      </c>
      <c r="R524">
        <v>29.862397315824399</v>
      </c>
      <c r="S524" s="1">
        <f>(Table2[[#This Row],[Close Price]]-Table2[[#This Row],[20D EMA]])/Table2[[#This Row],[20D EMA]]</f>
        <v>-6.3562522662123463E-2</v>
      </c>
      <c r="T524" s="1">
        <f>(Table2[[#This Row],[Close Price]]-Table2[[#This Row],[50D EMA]])/Table2[[#This Row],[50D EMA]]</f>
        <v>-9.3395119986756828E-2</v>
      </c>
      <c r="U524" s="1">
        <f>(Table2[[#This Row],[Close Price]]-Table2[[#This Row],[200D EMA]])/Table2[[#This Row],[200D EMA]]</f>
        <v>-8.1438511963803875E-2</v>
      </c>
      <c r="V524">
        <v>1.53478854431245</v>
      </c>
      <c r="W524">
        <v>13528.05</v>
      </c>
      <c r="X524">
        <v>14098.55</v>
      </c>
      <c r="Y524">
        <v>13528.05</v>
      </c>
      <c r="Z524">
        <v>14480.95</v>
      </c>
      <c r="AA524">
        <v>13528.05</v>
      </c>
      <c r="AB524">
        <v>16158</v>
      </c>
      <c r="AC524" s="1">
        <f>(Table2[[#This Row],[Close Price]]/Table2[[#This Row],[Day Low]])-1</f>
        <v>3.2809606706066363E-2</v>
      </c>
      <c r="AD524" s="1">
        <f>(Table2[[#This Row],[Day High]]/Table2[[#This Row],[Close Price]])-1</f>
        <v>9.0646225638602029E-3</v>
      </c>
      <c r="AE524" s="1">
        <f>(Table2[[#This Row],[Close Price]]/Table2[[#This Row],[Current Week Low]])-1</f>
        <v>3.2809606706066363E-2</v>
      </c>
      <c r="AF524" s="1">
        <f>(Table2[[#This Row],[Current Week High]]/Table2[[#This Row],[Close Price]])-1</f>
        <v>3.6433842211868184E-2</v>
      </c>
      <c r="AG524" s="1">
        <f>(Table2[[#This Row],[Close Price]]/Table2[[#This Row],[Current Month Low]])-1</f>
        <v>3.2809606706066363E-2</v>
      </c>
      <c r="AH524" s="1">
        <f>(Table2[[#This Row],[Current Month High]]/Table2[[#This Row],[Close Price]])-1</f>
        <v>0.15646404569170991</v>
      </c>
      <c r="AI524">
        <v>30.619314481208701</v>
      </c>
      <c r="AJ524">
        <v>7.6832369942196399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-0.12</v>
      </c>
      <c r="AM524" t="s">
        <v>3155</v>
      </c>
      <c r="AN524">
        <v>-9.0399999999999991</v>
      </c>
      <c r="AO524" t="s">
        <v>3155</v>
      </c>
      <c r="AP524">
        <v>6.2627752720891994E-2</v>
      </c>
      <c r="AQ524">
        <f>(Table2[[#This Row],[Sharpe Ratio]]-AVERAGE(Table2[Sharpe Ratio]))/_xlfn.STDEV.P(Table2[Sharpe Ratio])</f>
        <v>3.4323896296752907E-2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662</v>
      </c>
      <c r="AT524">
        <f>_xlfn.RANK.AVG(Table2[[#This Row],[6M Return vs Nifty Z-Score]],Table2[6M Return vs Nifty Z-Score])</f>
        <v>456</v>
      </c>
      <c r="AU524">
        <f>_xlfn.RANK.AVG(Table2[[#This Row],[Sharpe Ratio Z-Score]],Table2[Sharpe Ratio Z-Score])</f>
        <v>334</v>
      </c>
      <c r="AV524">
        <f>(Table2[[#This Row],[Rank 1Y]]+Table2[[#This Row],[Rank 6M]]+Table2[[#This Row],[Rank Sharpe]])/3</f>
        <v>484</v>
      </c>
    </row>
    <row r="525" spans="1:48" x14ac:dyDescent="0.3">
      <c r="A525" t="s">
        <v>793</v>
      </c>
      <c r="B525" t="s">
        <v>794</v>
      </c>
      <c r="C525" t="s">
        <v>3109</v>
      </c>
      <c r="D525" t="s">
        <v>287</v>
      </c>
      <c r="E525">
        <v>19562.685032019999</v>
      </c>
      <c r="F525">
        <v>1777.55</v>
      </c>
      <c r="G525">
        <v>-15.5451340819631</v>
      </c>
      <c r="H525">
        <f>(Table2[[#This Row],[1Y Return vs Nifty]]-AVERAGE(Table2[1Y Return vs Nifty]))/_xlfn.STDEV.P(Table2[1Y Return vs Nifty])</f>
        <v>-0.68004584315276784</v>
      </c>
      <c r="I525">
        <v>-10.0089129280208</v>
      </c>
      <c r="J525">
        <f>(Table2[[#This Row],[1M Return vs Nifty]]-AVERAGE(Table2[1M Return vs Nifty]))/_xlfn.STDEV.P(Table2[1M Return vs Nifty])</f>
        <v>-1.0059160410199299</v>
      </c>
      <c r="K525">
        <v>-14.9186653352915</v>
      </c>
      <c r="L525">
        <f>(Table2[[#This Row],[6M Return vs Nifty]]-AVERAGE(Table2[6M Return vs Nifty]))/_xlfn.STDEV.P(Table2[6M Return vs Nifty])</f>
        <v>-0.63483529587064758</v>
      </c>
      <c r="M525">
        <v>-5.8660555037929196</v>
      </c>
      <c r="N525">
        <f>(Table2[[#This Row],[1W Return vs Nifty]]-AVERAGE(Table2[1W Return vs Nifty]))/_xlfn.STDEV.P(Table2[1W Return vs Nifty])</f>
        <v>-0.23549496759978628</v>
      </c>
      <c r="O525">
        <v>1846.18</v>
      </c>
      <c r="P525">
        <v>1887.7292136395599</v>
      </c>
      <c r="Q525">
        <v>1863.9837557829301</v>
      </c>
      <c r="R525">
        <v>40.380326915041501</v>
      </c>
      <c r="S525" s="1">
        <f>(Table2[[#This Row],[Close Price]]-Table2[[#This Row],[20D EMA]])/Table2[[#This Row],[20D EMA]]</f>
        <v>-3.7174056700863461E-2</v>
      </c>
      <c r="T525" s="1">
        <f>(Table2[[#This Row],[Close Price]]-Table2[[#This Row],[50D EMA]])/Table2[[#This Row],[50D EMA]]</f>
        <v>-5.8366005486101158E-2</v>
      </c>
      <c r="U525" s="1">
        <f>(Table2[[#This Row],[Close Price]]-Table2[[#This Row],[200D EMA]])/Table2[[#This Row],[200D EMA]]</f>
        <v>-4.6370444760998095E-2</v>
      </c>
      <c r="V525">
        <v>0.48307334540285701</v>
      </c>
      <c r="W525">
        <v>1730</v>
      </c>
      <c r="X525">
        <v>1809.7</v>
      </c>
      <c r="Y525">
        <v>1695.1</v>
      </c>
      <c r="Z525">
        <v>1844.95</v>
      </c>
      <c r="AA525">
        <v>1695.1</v>
      </c>
      <c r="AB525">
        <v>1936</v>
      </c>
      <c r="AC525" s="1">
        <f>(Table2[[#This Row],[Close Price]]/Table2[[#This Row],[Day Low]])-1</f>
        <v>2.7485549132947984E-2</v>
      </c>
      <c r="AD525" s="1">
        <f>(Table2[[#This Row],[Day High]]/Table2[[#This Row],[Close Price]])-1</f>
        <v>1.8086692357458301E-2</v>
      </c>
      <c r="AE525" s="1">
        <f>(Table2[[#This Row],[Close Price]]/Table2[[#This Row],[Current Week Low]])-1</f>
        <v>4.8640198218394159E-2</v>
      </c>
      <c r="AF525" s="1">
        <f>(Table2[[#This Row],[Current Week High]]/Table2[[#This Row],[Close Price]])-1</f>
        <v>3.7917358161514425E-2</v>
      </c>
      <c r="AG525" s="1">
        <f>(Table2[[#This Row],[Close Price]]/Table2[[#This Row],[Current Month Low]])-1</f>
        <v>4.8640198218394159E-2</v>
      </c>
      <c r="AH525" s="1">
        <f>(Table2[[#This Row],[Current Month High]]/Table2[[#This Row],[Close Price]])-1</f>
        <v>8.9139546004331827E-2</v>
      </c>
      <c r="AI525">
        <v>38.333661500379698</v>
      </c>
      <c r="AJ525">
        <v>15.268140846896999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-0.04</v>
      </c>
      <c r="AM525" t="s">
        <v>3155</v>
      </c>
      <c r="AN525">
        <v>-2.98</v>
      </c>
      <c r="AO525" t="s">
        <v>3155</v>
      </c>
      <c r="AP525">
        <v>5.1073923713536001E-2</v>
      </c>
      <c r="AQ525">
        <f>(Table2[[#This Row],[Sharpe Ratio]]-AVERAGE(Table2[Sharpe Ratio]))/_xlfn.STDEV.P(Table2[Sharpe Ratio])</f>
        <v>-0.10188009569570257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553</v>
      </c>
      <c r="AT525">
        <f>_xlfn.RANK.AVG(Table2[[#This Row],[6M Return vs Nifty Z-Score]],Table2[6M Return vs Nifty Z-Score])</f>
        <v>536</v>
      </c>
      <c r="AU525">
        <f>_xlfn.RANK.AVG(Table2[[#This Row],[Sharpe Ratio Z-Score]],Table2[Sharpe Ratio Z-Score])</f>
        <v>363</v>
      </c>
      <c r="AV525">
        <f>(Table2[[#This Row],[Rank 1Y]]+Table2[[#This Row],[Rank 6M]]+Table2[[#This Row],[Rank Sharpe]])/3</f>
        <v>484</v>
      </c>
    </row>
    <row r="526" spans="1:48" x14ac:dyDescent="0.3">
      <c r="A526" t="s">
        <v>1228</v>
      </c>
      <c r="B526" t="s">
        <v>1229</v>
      </c>
      <c r="C526" t="s">
        <v>3122</v>
      </c>
      <c r="D526" t="s">
        <v>269</v>
      </c>
      <c r="E526">
        <v>9203.1590807289995</v>
      </c>
      <c r="F526">
        <v>116.23</v>
      </c>
      <c r="G526">
        <v>-18.420488466470701</v>
      </c>
      <c r="H526">
        <f>(Table2[[#This Row],[1Y Return vs Nifty]]-AVERAGE(Table2[1Y Return vs Nifty]))/_xlfn.STDEV.P(Table2[1Y Return vs Nifty])</f>
        <v>-0.72919843372434157</v>
      </c>
      <c r="I526">
        <v>-2.5584692770984101</v>
      </c>
      <c r="J526">
        <f>(Table2[[#This Row],[1M Return vs Nifty]]-AVERAGE(Table2[1M Return vs Nifty]))/_xlfn.STDEV.P(Table2[1M Return vs Nifty])</f>
        <v>-0.14880127714103505</v>
      </c>
      <c r="K526">
        <v>-23.9197079367508</v>
      </c>
      <c r="L526">
        <f>(Table2[[#This Row],[6M Return vs Nifty]]-AVERAGE(Table2[6M Return vs Nifty]))/_xlfn.STDEV.P(Table2[6M Return vs Nifty])</f>
        <v>-0.95272857257782573</v>
      </c>
      <c r="M526">
        <v>-6.09403982882022</v>
      </c>
      <c r="N526">
        <f>(Table2[[#This Row],[1W Return vs Nifty]]-AVERAGE(Table2[1W Return vs Nifty]))/_xlfn.STDEV.P(Table2[1W Return vs Nifty])</f>
        <v>-0.28121423271639651</v>
      </c>
      <c r="O526">
        <v>121.7</v>
      </c>
      <c r="P526">
        <v>126.185749780107</v>
      </c>
      <c r="Q526">
        <v>130.061344857259</v>
      </c>
      <c r="R526">
        <v>31.620189031580701</v>
      </c>
      <c r="S526" s="1">
        <f>(Table2[[#This Row],[Close Price]]-Table2[[#This Row],[20D EMA]])/Table2[[#This Row],[20D EMA]]</f>
        <v>-4.4946589975349206E-2</v>
      </c>
      <c r="T526" s="1">
        <f>(Table2[[#This Row],[Close Price]]-Table2[[#This Row],[50D EMA]])/Table2[[#This Row],[50D EMA]]</f>
        <v>-7.8897575973959203E-2</v>
      </c>
      <c r="U526" s="1">
        <f>(Table2[[#This Row],[Close Price]]-Table2[[#This Row],[200D EMA]])/Table2[[#This Row],[200D EMA]]</f>
        <v>-0.10634477809251286</v>
      </c>
      <c r="V526">
        <v>0.588058507066753</v>
      </c>
      <c r="W526">
        <v>115.26</v>
      </c>
      <c r="X526">
        <v>118.2</v>
      </c>
      <c r="Y526">
        <v>112.86</v>
      </c>
      <c r="Z526">
        <v>124.3</v>
      </c>
      <c r="AA526">
        <v>112.29</v>
      </c>
      <c r="AB526">
        <v>127.4</v>
      </c>
      <c r="AC526" s="1">
        <f>(Table2[[#This Row],[Close Price]]/Table2[[#This Row],[Day Low]])-1</f>
        <v>8.4157556828041713E-3</v>
      </c>
      <c r="AD526" s="1">
        <f>(Table2[[#This Row],[Day High]]/Table2[[#This Row],[Close Price]])-1</f>
        <v>1.6949152542372836E-2</v>
      </c>
      <c r="AE526" s="1">
        <f>(Table2[[#This Row],[Close Price]]/Table2[[#This Row],[Current Week Low]])-1</f>
        <v>2.9860003544214031E-2</v>
      </c>
      <c r="AF526" s="1">
        <f>(Table2[[#This Row],[Current Week High]]/Table2[[#This Row],[Close Price]])-1</f>
        <v>6.9431300008603536E-2</v>
      </c>
      <c r="AG526" s="1">
        <f>(Table2[[#This Row],[Close Price]]/Table2[[#This Row],[Current Month Low]])-1</f>
        <v>3.5087719298245501E-2</v>
      </c>
      <c r="AH526" s="1">
        <f>(Table2[[#This Row],[Current Month High]]/Table2[[#This Row],[Close Price]])-1</f>
        <v>9.6102555278327451E-2</v>
      </c>
      <c r="AI526">
        <v>35.937365568269797</v>
      </c>
      <c r="AJ526">
        <v>15.364764267989999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-0.2</v>
      </c>
      <c r="AM526" t="s">
        <v>3155</v>
      </c>
      <c r="AN526">
        <v>0.98</v>
      </c>
      <c r="AO526" t="s">
        <v>3156</v>
      </c>
      <c r="AP526">
        <v>8.7425943785248997E-2</v>
      </c>
      <c r="AQ526">
        <f>(Table2[[#This Row],[Sharpe Ratio]]-AVERAGE(Table2[Sharpe Ratio]))/_xlfn.STDEV.P(Table2[Sharpe Ratio])</f>
        <v>0.32666097476715722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566</v>
      </c>
      <c r="AT526">
        <f>_xlfn.RANK.AVG(Table2[[#This Row],[6M Return vs Nifty Z-Score]],Table2[6M Return vs Nifty Z-Score])</f>
        <v>633</v>
      </c>
      <c r="AU526">
        <f>_xlfn.RANK.AVG(Table2[[#This Row],[Sharpe Ratio Z-Score]],Table2[Sharpe Ratio Z-Score])</f>
        <v>257</v>
      </c>
      <c r="AV526">
        <f>(Table2[[#This Row],[Rank 1Y]]+Table2[[#This Row],[Rank 6M]]+Table2[[#This Row],[Rank Sharpe]])/3</f>
        <v>485.33333333333331</v>
      </c>
    </row>
    <row r="527" spans="1:48" x14ac:dyDescent="0.3">
      <c r="A527" t="s">
        <v>2198</v>
      </c>
      <c r="B527" t="s">
        <v>2199</v>
      </c>
      <c r="C527" t="s">
        <v>3108</v>
      </c>
      <c r="D527" t="s">
        <v>69</v>
      </c>
      <c r="E527">
        <v>2559.833345173</v>
      </c>
      <c r="F527">
        <v>193.57</v>
      </c>
      <c r="G527">
        <v>-4.7992803342490102</v>
      </c>
      <c r="H527">
        <f>(Table2[[#This Row],[1Y Return vs Nifty]]-AVERAGE(Table2[1Y Return vs Nifty]))/_xlfn.STDEV.P(Table2[1Y Return vs Nifty])</f>
        <v>-0.49635142536229721</v>
      </c>
      <c r="I527">
        <v>-8.6802927094416393</v>
      </c>
      <c r="J527">
        <f>(Table2[[#This Row],[1M Return vs Nifty]]-AVERAGE(Table2[1M Return vs Nifty]))/_xlfn.STDEV.P(Table2[1M Return vs Nifty])</f>
        <v>-0.85306876664436726</v>
      </c>
      <c r="K527">
        <v>-13.2295966841629</v>
      </c>
      <c r="L527">
        <f>(Table2[[#This Row],[6M Return vs Nifty]]-AVERAGE(Table2[6M Return vs Nifty]))/_xlfn.STDEV.P(Table2[6M Return vs Nifty])</f>
        <v>-0.57518180995073953</v>
      </c>
      <c r="M527">
        <v>-5.5319451778485504</v>
      </c>
      <c r="N527">
        <f>(Table2[[#This Row],[1W Return vs Nifty]]-AVERAGE(Table2[1W Return vs Nifty]))/_xlfn.STDEV.P(Table2[1W Return vs Nifty])</f>
        <v>-0.16849352542511703</v>
      </c>
      <c r="O527">
        <v>218.91</v>
      </c>
      <c r="P527">
        <v>230.020183267611</v>
      </c>
      <c r="Q527">
        <v>214.90469143412599</v>
      </c>
      <c r="R527">
        <v>24.400517611353699</v>
      </c>
      <c r="S527" s="1">
        <f>(Table2[[#This Row],[Close Price]]-Table2[[#This Row],[20D EMA]])/Table2[[#This Row],[20D EMA]]</f>
        <v>-0.1157553332419716</v>
      </c>
      <c r="T527" s="1">
        <f>(Table2[[#This Row],[Close Price]]-Table2[[#This Row],[50D EMA]])/Table2[[#This Row],[50D EMA]]</f>
        <v>-0.15846515183932355</v>
      </c>
      <c r="U527" s="1">
        <f>(Table2[[#This Row],[Close Price]]-Table2[[#This Row],[200D EMA]])/Table2[[#This Row],[200D EMA]]</f>
        <v>-9.9275131183749199E-2</v>
      </c>
      <c r="V527">
        <v>0.427413905226107</v>
      </c>
      <c r="W527">
        <v>191.35</v>
      </c>
      <c r="X527">
        <v>207.76</v>
      </c>
      <c r="Y527">
        <v>191.35</v>
      </c>
      <c r="Z527">
        <v>216.95</v>
      </c>
      <c r="AA527">
        <v>191.35</v>
      </c>
      <c r="AB527">
        <v>246.5</v>
      </c>
      <c r="AC527" s="1">
        <f>(Table2[[#This Row],[Close Price]]/Table2[[#This Row],[Day Low]])-1</f>
        <v>1.1601776848706447E-2</v>
      </c>
      <c r="AD527" s="1">
        <f>(Table2[[#This Row],[Day High]]/Table2[[#This Row],[Close Price]])-1</f>
        <v>7.3306814072428672E-2</v>
      </c>
      <c r="AE527" s="1">
        <f>(Table2[[#This Row],[Close Price]]/Table2[[#This Row],[Current Week Low]])-1</f>
        <v>1.1601776848706447E-2</v>
      </c>
      <c r="AF527" s="1">
        <f>(Table2[[#This Row],[Current Week High]]/Table2[[#This Row],[Close Price]])-1</f>
        <v>0.12078317921165471</v>
      </c>
      <c r="AG527" s="1">
        <f>(Table2[[#This Row],[Close Price]]/Table2[[#This Row],[Current Month Low]])-1</f>
        <v>1.1601776848706447E-2</v>
      </c>
      <c r="AH527" s="1">
        <f>(Table2[[#This Row],[Current Month High]]/Table2[[#This Row],[Close Price]])-1</f>
        <v>0.27344113240688128</v>
      </c>
      <c r="AI527">
        <v>51.650565686831598</v>
      </c>
      <c r="AJ527">
        <v>24.5624195624195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-0.2</v>
      </c>
      <c r="AM527" t="s">
        <v>3155</v>
      </c>
      <c r="AN527">
        <v>-15.12</v>
      </c>
      <c r="AO527" t="s">
        <v>3155</v>
      </c>
      <c r="AP527">
        <v>1.9869283411180001E-2</v>
      </c>
      <c r="AQ527">
        <f>(Table2[[#This Row],[Sharpe Ratio]]-AVERAGE(Table2[Sharpe Ratio]))/_xlfn.STDEV.P(Table2[Sharpe Ratio])</f>
        <v>-0.46974053184752473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485</v>
      </c>
      <c r="AT527">
        <f>_xlfn.RANK.AVG(Table2[[#This Row],[6M Return vs Nifty Z-Score]],Table2[6M Return vs Nifty Z-Score])</f>
        <v>515</v>
      </c>
      <c r="AU527">
        <f>_xlfn.RANK.AVG(Table2[[#This Row],[Sharpe Ratio Z-Score]],Table2[Sharpe Ratio Z-Score])</f>
        <v>458</v>
      </c>
      <c r="AV527">
        <f>(Table2[[#This Row],[Rank 1Y]]+Table2[[#This Row],[Rank 6M]]+Table2[[#This Row],[Rank Sharpe]])/3</f>
        <v>486</v>
      </c>
    </row>
    <row r="528" spans="1:48" x14ac:dyDescent="0.3">
      <c r="A528" t="s">
        <v>1762</v>
      </c>
      <c r="B528" t="s">
        <v>1763</v>
      </c>
      <c r="C528" t="s">
        <v>3121</v>
      </c>
      <c r="D528" t="s">
        <v>280</v>
      </c>
      <c r="E528">
        <v>4335.5202800999996</v>
      </c>
      <c r="F528">
        <v>476.2</v>
      </c>
      <c r="G528">
        <v>-2.4825415334694299</v>
      </c>
      <c r="H528">
        <f>(Table2[[#This Row],[1Y Return vs Nifty]]-AVERAGE(Table2[1Y Return vs Nifty]))/_xlfn.STDEV.P(Table2[1Y Return vs Nifty])</f>
        <v>-0.45674805878266855</v>
      </c>
      <c r="I528">
        <v>0.80039998805925505</v>
      </c>
      <c r="J528">
        <f>(Table2[[#This Row],[1M Return vs Nifty]]-AVERAGE(Table2[1M Return vs Nifty]))/_xlfn.STDEV.P(Table2[1M Return vs Nifty])</f>
        <v>0.23761013296999464</v>
      </c>
      <c r="K528">
        <v>2.4906191956013601</v>
      </c>
      <c r="L528">
        <f>(Table2[[#This Row],[6M Return vs Nifty]]-AVERAGE(Table2[6M Return vs Nifty]))/_xlfn.STDEV.P(Table2[6M Return vs Nifty])</f>
        <v>-1.9984911343429647E-2</v>
      </c>
      <c r="M528">
        <v>-4.2194998027106596</v>
      </c>
      <c r="N528">
        <f>(Table2[[#This Row],[1W Return vs Nifty]]-AVERAGE(Table2[1W Return vs Nifty]))/_xlfn.STDEV.P(Table2[1W Return vs Nifty])</f>
        <v>9.4700174623396763E-2</v>
      </c>
      <c r="O528">
        <v>497.84</v>
      </c>
      <c r="P528">
        <v>508.49777568994</v>
      </c>
      <c r="Q528">
        <v>483.87479156114398</v>
      </c>
      <c r="R528">
        <v>32.390349246170103</v>
      </c>
      <c r="S528" s="1">
        <f>(Table2[[#This Row],[Close Price]]-Table2[[#This Row],[20D EMA]])/Table2[[#This Row],[20D EMA]]</f>
        <v>-4.3467780813112623E-2</v>
      </c>
      <c r="T528" s="1">
        <f>(Table2[[#This Row],[Close Price]]-Table2[[#This Row],[50D EMA]])/Table2[[#This Row],[50D EMA]]</f>
        <v>-6.3516060903349561E-2</v>
      </c>
      <c r="U528" s="1">
        <f>(Table2[[#This Row],[Close Price]]-Table2[[#This Row],[200D EMA]])/Table2[[#This Row],[200D EMA]]</f>
        <v>-1.5861110549657925E-2</v>
      </c>
      <c r="V528">
        <v>0.424256808660324</v>
      </c>
      <c r="W528">
        <v>472.6</v>
      </c>
      <c r="X528">
        <v>482.5</v>
      </c>
      <c r="Y528">
        <v>469.95</v>
      </c>
      <c r="Z528">
        <v>515.45000000000005</v>
      </c>
      <c r="AA528">
        <v>469.95</v>
      </c>
      <c r="AB528">
        <v>528.95000000000005</v>
      </c>
      <c r="AC528" s="1">
        <f>(Table2[[#This Row],[Close Price]]/Table2[[#This Row],[Day Low]])-1</f>
        <v>7.6174354633939956E-3</v>
      </c>
      <c r="AD528" s="1">
        <f>(Table2[[#This Row],[Day High]]/Table2[[#This Row],[Close Price]])-1</f>
        <v>1.3229735405291931E-2</v>
      </c>
      <c r="AE528" s="1">
        <f>(Table2[[#This Row],[Close Price]]/Table2[[#This Row],[Current Week Low]])-1</f>
        <v>1.3299287158208273E-2</v>
      </c>
      <c r="AF528" s="1">
        <f>(Table2[[#This Row],[Current Week High]]/Table2[[#This Row],[Close Price]])-1</f>
        <v>8.2423351532969535E-2</v>
      </c>
      <c r="AG528" s="1">
        <f>(Table2[[#This Row],[Close Price]]/Table2[[#This Row],[Current Month Low]])-1</f>
        <v>1.3299287158208273E-2</v>
      </c>
      <c r="AH528" s="1">
        <f>(Table2[[#This Row],[Current Month High]]/Table2[[#This Row],[Close Price]])-1</f>
        <v>0.11077278454430917</v>
      </c>
      <c r="AI528">
        <v>28.9059218815623</v>
      </c>
      <c r="AJ528">
        <v>32.2410441544015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-0.08</v>
      </c>
      <c r="AM528" t="s">
        <v>3155</v>
      </c>
      <c r="AN528">
        <v>-3.97</v>
      </c>
      <c r="AO528" t="s">
        <v>3155</v>
      </c>
      <c r="AP528">
        <v>-4.9532437734849999E-2</v>
      </c>
      <c r="AQ528">
        <f>(Table2[[#This Row],[Sharpe Ratio]]-AVERAGE(Table2[Sharpe Ratio]))/_xlfn.STDEV.P(Table2[Sharpe Ratio])</f>
        <v>-1.2878928054546706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463</v>
      </c>
      <c r="AT528">
        <f>_xlfn.RANK.AVG(Table2[[#This Row],[6M Return vs Nifty Z-Score]],Table2[6M Return vs Nifty Z-Score])</f>
        <v>338</v>
      </c>
      <c r="AU528">
        <f>_xlfn.RANK.AVG(Table2[[#This Row],[Sharpe Ratio Z-Score]],Table2[Sharpe Ratio Z-Score])</f>
        <v>658</v>
      </c>
      <c r="AV528">
        <f>(Table2[[#This Row],[Rank 1Y]]+Table2[[#This Row],[Rank 6M]]+Table2[[#This Row],[Rank Sharpe]])/3</f>
        <v>486.33333333333331</v>
      </c>
    </row>
    <row r="529" spans="1:48" x14ac:dyDescent="0.3">
      <c r="A529" t="s">
        <v>1928</v>
      </c>
      <c r="B529" t="s">
        <v>1929</v>
      </c>
      <c r="C529" t="s">
        <v>3121</v>
      </c>
      <c r="D529" t="s">
        <v>277</v>
      </c>
      <c r="E529">
        <v>3588.4723312199999</v>
      </c>
      <c r="F529">
        <v>1143.0999999999999</v>
      </c>
      <c r="G529">
        <v>-19.589697142142601</v>
      </c>
      <c r="H529">
        <f>(Table2[[#This Row],[1Y Return vs Nifty]]-AVERAGE(Table2[1Y Return vs Nifty]))/_xlfn.STDEV.P(Table2[1Y Return vs Nifty])</f>
        <v>-0.74918540842133152</v>
      </c>
      <c r="I529">
        <v>4.6384129643172196</v>
      </c>
      <c r="J529">
        <f>(Table2[[#This Row],[1M Return vs Nifty]]-AVERAGE(Table2[1M Return vs Nifty]))/_xlfn.STDEV.P(Table2[1M Return vs Nifty])</f>
        <v>0.67914324697485184</v>
      </c>
      <c r="K529">
        <v>11.2097782053225</v>
      </c>
      <c r="L529">
        <f>(Table2[[#This Row],[6M Return vs Nifty]]-AVERAGE(Table2[6M Return vs Nifty]))/_xlfn.STDEV.P(Table2[6M Return vs Nifty])</f>
        <v>0.28795297435014477</v>
      </c>
      <c r="M529">
        <v>1.17510796253114</v>
      </c>
      <c r="N529">
        <f>(Table2[[#This Row],[1W Return vs Nifty]]-AVERAGE(Table2[1W Return vs Nifty]))/_xlfn.STDEV.P(Table2[1W Return vs Nifty])</f>
        <v>1.1765179820085314</v>
      </c>
      <c r="O529">
        <v>1156.81</v>
      </c>
      <c r="P529">
        <v>1156.4595226434999</v>
      </c>
      <c r="Q529">
        <v>1088.9117846874899</v>
      </c>
      <c r="R529">
        <v>46.885380908697698</v>
      </c>
      <c r="S529" s="1">
        <f>(Table2[[#This Row],[Close Price]]-Table2[[#This Row],[20D EMA]])/Table2[[#This Row],[20D EMA]]</f>
        <v>-1.1851557299815905E-2</v>
      </c>
      <c r="T529" s="1">
        <f>(Table2[[#This Row],[Close Price]]-Table2[[#This Row],[50D EMA]])/Table2[[#This Row],[50D EMA]]</f>
        <v>-1.1552088405966896E-2</v>
      </c>
      <c r="U529" s="1">
        <f>(Table2[[#This Row],[Close Price]]-Table2[[#This Row],[200D EMA]])/Table2[[#This Row],[200D EMA]]</f>
        <v>4.9763641164065141E-2</v>
      </c>
      <c r="V529">
        <v>0.51330386435586595</v>
      </c>
      <c r="W529">
        <v>1140</v>
      </c>
      <c r="X529">
        <v>1170.9000000000001</v>
      </c>
      <c r="Y529">
        <v>1130</v>
      </c>
      <c r="Z529">
        <v>1210</v>
      </c>
      <c r="AA529">
        <v>1071.4000000000001</v>
      </c>
      <c r="AB529">
        <v>1210</v>
      </c>
      <c r="AC529" s="1">
        <f>(Table2[[#This Row],[Close Price]]/Table2[[#This Row],[Day Low]])-1</f>
        <v>2.7192982456138992E-3</v>
      </c>
      <c r="AD529" s="1">
        <f>(Table2[[#This Row],[Day High]]/Table2[[#This Row],[Close Price]])-1</f>
        <v>2.4319832035692546E-2</v>
      </c>
      <c r="AE529" s="1">
        <f>(Table2[[#This Row],[Close Price]]/Table2[[#This Row],[Current Week Low]])-1</f>
        <v>1.1592920353982183E-2</v>
      </c>
      <c r="AF529" s="1">
        <f>(Table2[[#This Row],[Current Week High]]/Table2[[#This Row],[Close Price]])-1</f>
        <v>5.8525063424022417E-2</v>
      </c>
      <c r="AG529" s="1">
        <f>(Table2[[#This Row],[Close Price]]/Table2[[#This Row],[Current Month Low]])-1</f>
        <v>6.6921784580922017E-2</v>
      </c>
      <c r="AH529" s="1">
        <f>(Table2[[#This Row],[Current Month High]]/Table2[[#This Row],[Close Price]])-1</f>
        <v>5.8525063424022417E-2</v>
      </c>
      <c r="AI529">
        <v>20.286939025457102</v>
      </c>
      <c r="AJ529">
        <v>52.078760061198601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0.03</v>
      </c>
      <c r="AM529" t="s">
        <v>3156</v>
      </c>
      <c r="AN529">
        <v>2.31</v>
      </c>
      <c r="AO529" t="s">
        <v>3156</v>
      </c>
      <c r="AP529">
        <v>-4.9812736501060002E-2</v>
      </c>
      <c r="AQ529">
        <f>(Table2[[#This Row],[Sharpe Ratio]]-AVERAGE(Table2[Sharpe Ratio]))/_xlfn.STDEV.P(Table2[Sharpe Ratio])</f>
        <v>-1.2911971481867688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0.10323164672542795</v>
      </c>
      <c r="AS529">
        <f>_xlfn.RANK.AVG(Table2[[#This Row],[1Y Return vs Nifty Z-Score]],Table2[1Y Return vs Nifty Z-Score])</f>
        <v>576</v>
      </c>
      <c r="AT529">
        <f>_xlfn.RANK.AVG(Table2[[#This Row],[6M Return vs Nifty Z-Score]],Table2[6M Return vs Nifty Z-Score])</f>
        <v>227</v>
      </c>
      <c r="AU529">
        <f>_xlfn.RANK.AVG(Table2[[#This Row],[Sharpe Ratio Z-Score]],Table2[Sharpe Ratio Z-Score])</f>
        <v>659</v>
      </c>
      <c r="AV529">
        <f>(Table2[[#This Row],[Rank 1Y]]+Table2[[#This Row],[Rank 6M]]+Table2[[#This Row],[Rank Sharpe]])/3</f>
        <v>487.33333333333331</v>
      </c>
    </row>
    <row r="530" spans="1:48" x14ac:dyDescent="0.3">
      <c r="A530" t="s">
        <v>1230</v>
      </c>
      <c r="B530" t="s">
        <v>1231</v>
      </c>
      <c r="C530" t="s">
        <v>3118</v>
      </c>
      <c r="D530" t="s">
        <v>77</v>
      </c>
      <c r="E530">
        <v>9180.6185493199991</v>
      </c>
      <c r="F530">
        <v>780.2</v>
      </c>
      <c r="G530">
        <v>-8.2307052256798805</v>
      </c>
      <c r="H530">
        <f>(Table2[[#This Row],[1Y Return vs Nifty]]-AVERAGE(Table2[1Y Return vs Nifty]))/_xlfn.STDEV.P(Table2[1Y Return vs Nifty])</f>
        <v>-0.55500973324753256</v>
      </c>
      <c r="I530">
        <v>5.37279868840782</v>
      </c>
      <c r="J530">
        <f>(Table2[[#This Row],[1M Return vs Nifty]]-AVERAGE(Table2[1M Return vs Nifty]))/_xlfn.STDEV.P(Table2[1M Return vs Nifty])</f>
        <v>0.76362853080382453</v>
      </c>
      <c r="K530">
        <v>-11.6566817158965</v>
      </c>
      <c r="L530">
        <f>(Table2[[#This Row],[6M Return vs Nifty]]-AVERAGE(Table2[6M Return vs Nifty]))/_xlfn.STDEV.P(Table2[6M Return vs Nifty])</f>
        <v>-0.51963056823537357</v>
      </c>
      <c r="M530">
        <v>-5.3136372448309697</v>
      </c>
      <c r="N530">
        <f>(Table2[[#This Row],[1W Return vs Nifty]]-AVERAGE(Table2[1W Return vs Nifty]))/_xlfn.STDEV.P(Table2[1W Return vs Nifty])</f>
        <v>-0.12471473376698536</v>
      </c>
      <c r="O530">
        <v>797.02</v>
      </c>
      <c r="P530">
        <v>800.11604260526804</v>
      </c>
      <c r="Q530">
        <v>809.28012762600997</v>
      </c>
      <c r="R530">
        <v>39.968542078815702</v>
      </c>
      <c r="S530" s="1">
        <f>(Table2[[#This Row],[Close Price]]-Table2[[#This Row],[20D EMA]])/Table2[[#This Row],[20D EMA]]</f>
        <v>-2.1103610950791621E-2</v>
      </c>
      <c r="T530" s="1">
        <f>(Table2[[#This Row],[Close Price]]-Table2[[#This Row],[50D EMA]])/Table2[[#This Row],[50D EMA]]</f>
        <v>-2.4891442671764349E-2</v>
      </c>
      <c r="U530" s="1">
        <f>(Table2[[#This Row],[Close Price]]-Table2[[#This Row],[200D EMA]])/Table2[[#This Row],[200D EMA]]</f>
        <v>-3.5933327204407312E-2</v>
      </c>
      <c r="V530">
        <v>0.709992821967383</v>
      </c>
      <c r="W530">
        <v>766.6</v>
      </c>
      <c r="X530">
        <v>789.9</v>
      </c>
      <c r="Y530">
        <v>759.1</v>
      </c>
      <c r="Z530">
        <v>835.85</v>
      </c>
      <c r="AA530">
        <v>759.1</v>
      </c>
      <c r="AB530">
        <v>838</v>
      </c>
      <c r="AC530" s="1">
        <f>(Table2[[#This Row],[Close Price]]/Table2[[#This Row],[Day Low]])-1</f>
        <v>1.7740673102008886E-2</v>
      </c>
      <c r="AD530" s="1">
        <f>(Table2[[#This Row],[Day High]]/Table2[[#This Row],[Close Price]])-1</f>
        <v>1.2432709561650768E-2</v>
      </c>
      <c r="AE530" s="1">
        <f>(Table2[[#This Row],[Close Price]]/Table2[[#This Row],[Current Week Low]])-1</f>
        <v>2.7796074298511497E-2</v>
      </c>
      <c r="AF530" s="1">
        <f>(Table2[[#This Row],[Current Week High]]/Table2[[#This Row],[Close Price]])-1</f>
        <v>7.1327864650089667E-2</v>
      </c>
      <c r="AG530" s="1">
        <f>(Table2[[#This Row],[Close Price]]/Table2[[#This Row],[Current Month Low]])-1</f>
        <v>2.7796074298511497E-2</v>
      </c>
      <c r="AH530" s="1">
        <f>(Table2[[#This Row],[Current Month High]]/Table2[[#This Row],[Close Price]])-1</f>
        <v>7.4083568315816306E-2</v>
      </c>
      <c r="AI530">
        <v>28.1594462958215</v>
      </c>
      <c r="AJ530">
        <v>20.113925025017299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-0.03</v>
      </c>
      <c r="AM530" t="s">
        <v>3155</v>
      </c>
      <c r="AN530">
        <v>-3.01</v>
      </c>
      <c r="AO530" t="s">
        <v>3155</v>
      </c>
      <c r="AP530">
        <v>1.6047698803160999E-2</v>
      </c>
      <c r="AQ530">
        <f>(Table2[[#This Row],[Sharpe Ratio]]-AVERAGE(Table2[Sharpe Ratio]))/_xlfn.STDEV.P(Table2[Sharpe Ratio])</f>
        <v>-0.51479183726477773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504</v>
      </c>
      <c r="AT530">
        <f>_xlfn.RANK.AVG(Table2[[#This Row],[6M Return vs Nifty Z-Score]],Table2[6M Return vs Nifty Z-Score])</f>
        <v>497</v>
      </c>
      <c r="AU530">
        <f>_xlfn.RANK.AVG(Table2[[#This Row],[Sharpe Ratio Z-Score]],Table2[Sharpe Ratio Z-Score])</f>
        <v>469</v>
      </c>
      <c r="AV530">
        <f>(Table2[[#This Row],[Rank 1Y]]+Table2[[#This Row],[Rank 6M]]+Table2[[#This Row],[Rank Sharpe]])/3</f>
        <v>490</v>
      </c>
    </row>
    <row r="531" spans="1:48" x14ac:dyDescent="0.3">
      <c r="A531" t="s">
        <v>22</v>
      </c>
      <c r="B531" t="s">
        <v>23</v>
      </c>
      <c r="C531" t="s">
        <v>3110</v>
      </c>
      <c r="D531" t="s">
        <v>24</v>
      </c>
      <c r="E531">
        <v>1335117.00765811</v>
      </c>
      <c r="F531">
        <v>1749.65</v>
      </c>
      <c r="G531">
        <v>-10.550773861073599</v>
      </c>
      <c r="H531">
        <f>(Table2[[#This Row],[1Y Return vs Nifty]]-AVERAGE(Table2[1Y Return vs Nifty]))/_xlfn.STDEV.P(Table2[1Y Return vs Nifty])</f>
        <v>-0.59467002150552606</v>
      </c>
      <c r="I531">
        <v>4.6188044594847604</v>
      </c>
      <c r="J531">
        <f>(Table2[[#This Row],[1M Return vs Nifty]]-AVERAGE(Table2[1M Return vs Nifty]))/_xlfn.STDEV.P(Table2[1M Return vs Nifty])</f>
        <v>0.6768874431896087</v>
      </c>
      <c r="K531">
        <v>6.82633351276439</v>
      </c>
      <c r="L531">
        <f>(Table2[[#This Row],[6M Return vs Nifty]]-AVERAGE(Table2[6M Return vs Nifty]))/_xlfn.STDEV.P(Table2[6M Return vs Nifty])</f>
        <v>0.13314117550852284</v>
      </c>
      <c r="M531">
        <v>3.7566320535356099</v>
      </c>
      <c r="N531">
        <f>(Table2[[#This Row],[1W Return vs Nifty]]-AVERAGE(Table2[1W Return vs Nifty]))/_xlfn.STDEV.P(Table2[1W Return vs Nifty])</f>
        <v>1.6942087675808133</v>
      </c>
      <c r="O531">
        <v>1698.83</v>
      </c>
      <c r="P531">
        <v>1678.1702026935</v>
      </c>
      <c r="Q531">
        <v>1609.6568969759001</v>
      </c>
      <c r="R531">
        <v>66.862003058740001</v>
      </c>
      <c r="S531" s="1">
        <f>(Table2[[#This Row],[Close Price]]-Table2[[#This Row],[20D EMA]])/Table2[[#This Row],[20D EMA]]</f>
        <v>2.9914706003543713E-2</v>
      </c>
      <c r="T531" s="1">
        <f>(Table2[[#This Row],[Close Price]]-Table2[[#This Row],[50D EMA]])/Table2[[#This Row],[50D EMA]]</f>
        <v>4.2593890173817588E-2</v>
      </c>
      <c r="U531" s="1">
        <f>(Table2[[#This Row],[Close Price]]-Table2[[#This Row],[200D EMA]])/Table2[[#This Row],[200D EMA]]</f>
        <v>8.6970772024217297E-2</v>
      </c>
      <c r="V531">
        <v>0.67200705078408696</v>
      </c>
      <c r="W531">
        <v>1738.1</v>
      </c>
      <c r="X531">
        <v>1768.65</v>
      </c>
      <c r="Y531">
        <v>1705.05</v>
      </c>
      <c r="Z531">
        <v>1768.65</v>
      </c>
      <c r="AA531">
        <v>1613</v>
      </c>
      <c r="AB531">
        <v>1768.65</v>
      </c>
      <c r="AC531" s="1">
        <f>(Table2[[#This Row],[Close Price]]/Table2[[#This Row],[Day Low]])-1</f>
        <v>6.6451872734596407E-3</v>
      </c>
      <c r="AD531" s="1">
        <f>(Table2[[#This Row],[Day High]]/Table2[[#This Row],[Close Price]])-1</f>
        <v>1.0859314720086832E-2</v>
      </c>
      <c r="AE531" s="1">
        <f>(Table2[[#This Row],[Close Price]]/Table2[[#This Row],[Current Week Low]])-1</f>
        <v>2.6157590686490151E-2</v>
      </c>
      <c r="AF531" s="1">
        <f>(Table2[[#This Row],[Current Week High]]/Table2[[#This Row],[Close Price]])-1</f>
        <v>1.0859314720086832E-2</v>
      </c>
      <c r="AG531" s="1">
        <f>(Table2[[#This Row],[Close Price]]/Table2[[#This Row],[Current Month Low]])-1</f>
        <v>8.4717916924984538E-2</v>
      </c>
      <c r="AH531" s="1">
        <f>(Table2[[#This Row],[Current Month High]]/Table2[[#This Row],[Close Price]])-1</f>
        <v>1.0859314720086832E-2</v>
      </c>
      <c r="AI531">
        <v>2.5347926728202599</v>
      </c>
      <c r="AJ531">
        <v>28.315793333577801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0.05</v>
      </c>
      <c r="AM531" t="s">
        <v>3156</v>
      </c>
      <c r="AN531">
        <v>5.97</v>
      </c>
      <c r="AO531" t="s">
        <v>3156</v>
      </c>
      <c r="AP531">
        <v>-5.2446139563563997E-2</v>
      </c>
      <c r="AQ531">
        <f>(Table2[[#This Row],[Sharpe Ratio]]-AVERAGE(Table2[Sharpe Ratio]))/_xlfn.STDEV.P(Table2[Sharpe Ratio])</f>
        <v>-1.3222414028152423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0.58732596195817632</v>
      </c>
      <c r="AS531">
        <f>_xlfn.RANK.AVG(Table2[[#This Row],[1Y Return vs Nifty Z-Score]],Table2[1Y Return vs Nifty Z-Score])</f>
        <v>522</v>
      </c>
      <c r="AT531">
        <f>_xlfn.RANK.AVG(Table2[[#This Row],[6M Return vs Nifty Z-Score]],Table2[6M Return vs Nifty Z-Score])</f>
        <v>287</v>
      </c>
      <c r="AU531">
        <f>_xlfn.RANK.AVG(Table2[[#This Row],[Sharpe Ratio Z-Score]],Table2[Sharpe Ratio Z-Score])</f>
        <v>666</v>
      </c>
      <c r="AV531">
        <f>(Table2[[#This Row],[Rank 1Y]]+Table2[[#This Row],[Rank 6M]]+Table2[[#This Row],[Rank Sharpe]])/3</f>
        <v>491.66666666666669</v>
      </c>
    </row>
    <row r="532" spans="1:48" x14ac:dyDescent="0.3">
      <c r="A532" t="s">
        <v>717</v>
      </c>
      <c r="B532" t="s">
        <v>718</v>
      </c>
      <c r="C532" t="s">
        <v>3121</v>
      </c>
      <c r="D532" t="s">
        <v>280</v>
      </c>
      <c r="E532">
        <v>23986.934399999998</v>
      </c>
      <c r="F532">
        <v>2166.4499999999998</v>
      </c>
      <c r="G532">
        <v>-19.719762962132201</v>
      </c>
      <c r="H532">
        <f>(Table2[[#This Row],[1Y Return vs Nifty]]-AVERAGE(Table2[1Y Return vs Nifty]))/_xlfn.STDEV.P(Table2[1Y Return vs Nifty])</f>
        <v>-0.75140881157182682</v>
      </c>
      <c r="I532">
        <v>2.8234530262832198</v>
      </c>
      <c r="J532">
        <f>(Table2[[#This Row],[1M Return vs Nifty]]-AVERAGE(Table2[1M Return vs Nifty]))/_xlfn.STDEV.P(Table2[1M Return vs Nifty])</f>
        <v>0.47034642471513666</v>
      </c>
      <c r="K532">
        <v>-5.8995543050901702</v>
      </c>
      <c r="L532">
        <f>(Table2[[#This Row],[6M Return vs Nifty]]-AVERAGE(Table2[6M Return vs Nifty]))/_xlfn.STDEV.P(Table2[6M Return vs Nifty])</f>
        <v>-0.31630388952981753</v>
      </c>
      <c r="M532">
        <v>-8.4551745155526099</v>
      </c>
      <c r="N532">
        <f>(Table2[[#This Row],[1W Return vs Nifty]]-AVERAGE(Table2[1W Return vs Nifty]))/_xlfn.STDEV.P(Table2[1W Return vs Nifty])</f>
        <v>-0.75470881488039376</v>
      </c>
      <c r="O532">
        <v>2380.7399999999998</v>
      </c>
      <c r="P532">
        <v>2423.3368450007501</v>
      </c>
      <c r="Q532">
        <v>2372.2336249101199</v>
      </c>
      <c r="R532">
        <v>17.7283160593216</v>
      </c>
      <c r="S532" s="1">
        <f>(Table2[[#This Row],[Close Price]]-Table2[[#This Row],[20D EMA]])/Table2[[#This Row],[20D EMA]]</f>
        <v>-9.0009828876735795E-2</v>
      </c>
      <c r="T532" s="1">
        <f>(Table2[[#This Row],[Close Price]]-Table2[[#This Row],[50D EMA]])/Table2[[#This Row],[50D EMA]]</f>
        <v>-0.10600542204056275</v>
      </c>
      <c r="U532" s="1">
        <f>(Table2[[#This Row],[Close Price]]-Table2[[#This Row],[200D EMA]])/Table2[[#This Row],[200D EMA]]</f>
        <v>-8.6746778542065778E-2</v>
      </c>
      <c r="V532">
        <v>1.2776646566646199</v>
      </c>
      <c r="W532">
        <v>2148.6</v>
      </c>
      <c r="X532">
        <v>2277.9499999999998</v>
      </c>
      <c r="Y532">
        <v>2148.6</v>
      </c>
      <c r="Z532">
        <v>2467.4499999999998</v>
      </c>
      <c r="AA532">
        <v>2148.6</v>
      </c>
      <c r="AB532">
        <v>2632</v>
      </c>
      <c r="AC532" s="1">
        <f>(Table2[[#This Row],[Close Price]]/Table2[[#This Row],[Day Low]])-1</f>
        <v>8.3077352694778117E-3</v>
      </c>
      <c r="AD532" s="1">
        <f>(Table2[[#This Row],[Day High]]/Table2[[#This Row],[Close Price]])-1</f>
        <v>5.1466685130051371E-2</v>
      </c>
      <c r="AE532" s="1">
        <f>(Table2[[#This Row],[Close Price]]/Table2[[#This Row],[Current Week Low]])-1</f>
        <v>8.3077352694778117E-3</v>
      </c>
      <c r="AF532" s="1">
        <f>(Table2[[#This Row],[Current Week High]]/Table2[[#This Row],[Close Price]])-1</f>
        <v>0.13893697062013888</v>
      </c>
      <c r="AG532" s="1">
        <f>(Table2[[#This Row],[Close Price]]/Table2[[#This Row],[Current Month Low]])-1</f>
        <v>8.3077352694778117E-3</v>
      </c>
      <c r="AH532" s="1">
        <f>(Table2[[#This Row],[Current Month High]]/Table2[[#This Row],[Close Price]])-1</f>
        <v>0.21489071984121488</v>
      </c>
      <c r="AI532">
        <v>36.629047520136602</v>
      </c>
      <c r="AJ532">
        <v>15.531676621160299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-0.08</v>
      </c>
      <c r="AM532" t="s">
        <v>3155</v>
      </c>
      <c r="AN532">
        <v>-9.01</v>
      </c>
      <c r="AO532" t="s">
        <v>3155</v>
      </c>
      <c r="AP532">
        <v>1.5528001075904E-2</v>
      </c>
      <c r="AQ532">
        <f>(Table2[[#This Row],[Sharpe Ratio]]-AVERAGE(Table2[Sharpe Ratio]))/_xlfn.STDEV.P(Table2[Sharpe Ratio])</f>
        <v>-0.52091836943318204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578</v>
      </c>
      <c r="AT532">
        <f>_xlfn.RANK.AVG(Table2[[#This Row],[6M Return vs Nifty Z-Score]],Table2[6M Return vs Nifty Z-Score])</f>
        <v>426</v>
      </c>
      <c r="AU532">
        <f>_xlfn.RANK.AVG(Table2[[#This Row],[Sharpe Ratio Z-Score]],Table2[Sharpe Ratio Z-Score])</f>
        <v>471</v>
      </c>
      <c r="AV532">
        <f>(Table2[[#This Row],[Rank 1Y]]+Table2[[#This Row],[Rank 6M]]+Table2[[#This Row],[Rank Sharpe]])/3</f>
        <v>491.66666666666669</v>
      </c>
    </row>
    <row r="533" spans="1:48" x14ac:dyDescent="0.3">
      <c r="A533" t="s">
        <v>131</v>
      </c>
      <c r="B533" t="s">
        <v>132</v>
      </c>
      <c r="C533" t="s">
        <v>3110</v>
      </c>
      <c r="D533" t="s">
        <v>54</v>
      </c>
      <c r="E533">
        <v>200822.80670302999</v>
      </c>
      <c r="F533">
        <v>316.10000000000002</v>
      </c>
      <c r="G533">
        <v>23.8749505610234</v>
      </c>
      <c r="H533">
        <f>(Table2[[#This Row],[1Y Return vs Nifty]]-AVERAGE(Table2[1Y Return vs Nifty]))/_xlfn.STDEV.P(Table2[1Y Return vs Nifty])</f>
        <v>-6.1813305927611185E-3</v>
      </c>
      <c r="I533">
        <v>-5.0731735002423397</v>
      </c>
      <c r="J533">
        <f>(Table2[[#This Row],[1M Return vs Nifty]]-AVERAGE(Table2[1M Return vs Nifty]))/_xlfn.STDEV.P(Table2[1M Return vs Nifty])</f>
        <v>-0.43809815896879362</v>
      </c>
      <c r="K533">
        <v>-26.133026671027899</v>
      </c>
      <c r="L533">
        <f>(Table2[[#This Row],[6M Return vs Nifty]]-AVERAGE(Table2[6M Return vs Nifty]))/_xlfn.STDEV.P(Table2[6M Return vs Nifty])</f>
        <v>-1.0308971999235801</v>
      </c>
      <c r="M533">
        <v>-4.6156830615909596</v>
      </c>
      <c r="N533">
        <f>(Table2[[#This Row],[1W Return vs Nifty]]-AVERAGE(Table2[1W Return vs Nifty]))/_xlfn.STDEV.P(Table2[1W Return vs Nifty])</f>
        <v>1.5250820176146688E-2</v>
      </c>
      <c r="O533">
        <v>332.99</v>
      </c>
      <c r="P533">
        <v>337.94598399713402</v>
      </c>
      <c r="Q533">
        <v>316.172136050988</v>
      </c>
      <c r="R533">
        <v>21.9025160195411</v>
      </c>
      <c r="S533" s="1">
        <f>(Table2[[#This Row],[Close Price]]-Table2[[#This Row],[20D EMA]])/Table2[[#This Row],[20D EMA]]</f>
        <v>-5.0722243911228523E-2</v>
      </c>
      <c r="T533" s="1">
        <f>(Table2[[#This Row],[Close Price]]-Table2[[#This Row],[50D EMA]])/Table2[[#This Row],[50D EMA]]</f>
        <v>-6.4643419456404214E-2</v>
      </c>
      <c r="U533" s="1">
        <f>(Table2[[#This Row],[Close Price]]-Table2[[#This Row],[200D EMA]])/Table2[[#This Row],[200D EMA]]</f>
        <v>-2.2815435885325952E-4</v>
      </c>
      <c r="V533">
        <v>0.54451894741748397</v>
      </c>
      <c r="W533">
        <v>314.85000000000002</v>
      </c>
      <c r="X533">
        <v>318.39999999999998</v>
      </c>
      <c r="Y533">
        <v>311.10000000000002</v>
      </c>
      <c r="Z533">
        <v>334.4</v>
      </c>
      <c r="AA533">
        <v>311.10000000000002</v>
      </c>
      <c r="AB533">
        <v>353</v>
      </c>
      <c r="AC533" s="1">
        <f>(Table2[[#This Row],[Close Price]]/Table2[[#This Row],[Day Low]])-1</f>
        <v>3.9701445132602764E-3</v>
      </c>
      <c r="AD533" s="1">
        <f>(Table2[[#This Row],[Day High]]/Table2[[#This Row],[Close Price]])-1</f>
        <v>7.2761784245489736E-3</v>
      </c>
      <c r="AE533" s="1">
        <f>(Table2[[#This Row],[Close Price]]/Table2[[#This Row],[Current Week Low]])-1</f>
        <v>1.6072002571520416E-2</v>
      </c>
      <c r="AF533" s="1">
        <f>(Table2[[#This Row],[Current Week High]]/Table2[[#This Row],[Close Price]])-1</f>
        <v>5.7893071812717301E-2</v>
      </c>
      <c r="AG533" s="1">
        <f>(Table2[[#This Row],[Close Price]]/Table2[[#This Row],[Current Month Low]])-1</f>
        <v>1.6072002571520416E-2</v>
      </c>
      <c r="AH533" s="1">
        <f>(Table2[[#This Row],[Current Month High]]/Table2[[#This Row],[Close Price]])-1</f>
        <v>0.11673521037646317</v>
      </c>
      <c r="AI533">
        <v>24.865548876937599</v>
      </c>
      <c r="AJ533">
        <v>53.112133688544397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-0.04</v>
      </c>
      <c r="AM533" t="s">
        <v>3155</v>
      </c>
      <c r="AN533">
        <v>-8.5399999999999991</v>
      </c>
      <c r="AO533" t="s">
        <v>3155</v>
      </c>
      <c r="AQ533">
        <f>(Table2[[#This Row],[Sharpe Ratio]]-AVERAGE(Table2[Sharpe Ratio]))/_xlfn.STDEV.P(Table2[Sharpe Ratio])</f>
        <v>-0.70397246629187049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298</v>
      </c>
      <c r="AT533">
        <f>_xlfn.RANK.AVG(Table2[[#This Row],[6M Return vs Nifty Z-Score]],Table2[6M Return vs Nifty Z-Score])</f>
        <v>645</v>
      </c>
      <c r="AU533">
        <f>_xlfn.RANK.AVG(Table2[[#This Row],[Sharpe Ratio Z-Score]],Table2[Sharpe Ratio Z-Score])</f>
        <v>532.5</v>
      </c>
      <c r="AV533">
        <f>(Table2[[#This Row],[Rank 1Y]]+Table2[[#This Row],[Rank 6M]]+Table2[[#This Row],[Rank Sharpe]])/3</f>
        <v>491.83333333333331</v>
      </c>
    </row>
    <row r="534" spans="1:48" x14ac:dyDescent="0.3">
      <c r="A534" t="s">
        <v>907</v>
      </c>
      <c r="B534" t="s">
        <v>908</v>
      </c>
      <c r="C534" t="s">
        <v>3126</v>
      </c>
      <c r="D534" t="s">
        <v>166</v>
      </c>
      <c r="E534">
        <v>16165.714488060001</v>
      </c>
      <c r="F534">
        <v>1044.1500000000001</v>
      </c>
      <c r="G534">
        <v>-19.454602638314</v>
      </c>
      <c r="H534">
        <f>(Table2[[#This Row],[1Y Return vs Nifty]]-AVERAGE(Table2[1Y Return vs Nifty]))/_xlfn.STDEV.P(Table2[1Y Return vs Nifty])</f>
        <v>-0.74687604270594887</v>
      </c>
      <c r="I534">
        <v>1.7374120816110299</v>
      </c>
      <c r="J534">
        <f>(Table2[[#This Row],[1M Return vs Nifty]]-AVERAGE(Table2[1M Return vs Nifty]))/_xlfn.STDEV.P(Table2[1M Return vs Nifty])</f>
        <v>0.34540598204226686</v>
      </c>
      <c r="K534">
        <v>5.8716831913434202</v>
      </c>
      <c r="L534">
        <f>(Table2[[#This Row],[6M Return vs Nifty]]-AVERAGE(Table2[6M Return vs Nifty]))/_xlfn.STDEV.P(Table2[6M Return vs Nifty])</f>
        <v>9.9425423653635311E-2</v>
      </c>
      <c r="M534">
        <v>-5.0683411217555996</v>
      </c>
      <c r="N534">
        <f>(Table2[[#This Row],[1W Return vs Nifty]]-AVERAGE(Table2[1W Return vs Nifty]))/_xlfn.STDEV.P(Table2[1W Return vs Nifty])</f>
        <v>-7.5523814691226265E-2</v>
      </c>
      <c r="O534" t="e">
        <v>#N/A</v>
      </c>
      <c r="P534">
        <v>1066.6836749619399</v>
      </c>
      <c r="Q534">
        <v>1023.88412327273</v>
      </c>
      <c r="R534">
        <v>42.7135204594423</v>
      </c>
      <c r="S534" s="1" t="e">
        <f>(Table2[[#This Row],[Close Price]]-Table2[[#This Row],[20D EMA]])/Table2[[#This Row],[20D EMA]]</f>
        <v>#N/A</v>
      </c>
      <c r="T534" s="1">
        <f>(Table2[[#This Row],[Close Price]]-Table2[[#This Row],[50D EMA]])/Table2[[#This Row],[50D EMA]]</f>
        <v>-2.1124983433109954E-2</v>
      </c>
      <c r="U534" s="1">
        <f>(Table2[[#This Row],[Close Price]]-Table2[[#This Row],[200D EMA]])/Table2[[#This Row],[200D EMA]]</f>
        <v>1.9793135049787188E-2</v>
      </c>
      <c r="V534">
        <v>0.70377523449740598</v>
      </c>
      <c r="W534" t="e">
        <v>#N/A</v>
      </c>
      <c r="X534" t="e">
        <v>#N/A</v>
      </c>
      <c r="Y534" t="e">
        <v>#N/A</v>
      </c>
      <c r="Z534" t="e">
        <v>#N/A</v>
      </c>
      <c r="AA534" t="e">
        <v>#N/A</v>
      </c>
      <c r="AB534" t="e">
        <v>#N/A</v>
      </c>
      <c r="AC534" s="1" t="e">
        <f>(Table2[[#This Row],[Close Price]]/Table2[[#This Row],[Day Low]])-1</f>
        <v>#N/A</v>
      </c>
      <c r="AD534" s="1" t="e">
        <f>(Table2[[#This Row],[Day High]]/Table2[[#This Row],[Close Price]])-1</f>
        <v>#N/A</v>
      </c>
      <c r="AE534" s="1" t="e">
        <f>(Table2[[#This Row],[Close Price]]/Table2[[#This Row],[Current Week Low]])-1</f>
        <v>#N/A</v>
      </c>
      <c r="AF534" s="1" t="e">
        <f>(Table2[[#This Row],[Current Week High]]/Table2[[#This Row],[Close Price]])-1</f>
        <v>#N/A</v>
      </c>
      <c r="AG534" s="1" t="e">
        <f>(Table2[[#This Row],[Close Price]]/Table2[[#This Row],[Current Month Low]])-1</f>
        <v>#N/A</v>
      </c>
      <c r="AH534" s="1" t="e">
        <f>(Table2[[#This Row],[Current Month High]]/Table2[[#This Row],[Close Price]])-1</f>
        <v>#N/A</v>
      </c>
      <c r="AI534">
        <v>15.8837331800986</v>
      </c>
      <c r="AJ534">
        <v>25.438491110043199</v>
      </c>
      <c r="AK534" t="e">
        <f>IF(AND(Table2[[#This Row],[20D EMA]]&gt;Table2[[#This Row],[50D EMA]],Table2[[#This Row],[50D EMA]]&gt;Table2[[#This Row],[200D EMA]]),"Uptrend","Downtrend/NoTrend")</f>
        <v>#N/A</v>
      </c>
      <c r="AL534" t="e">
        <v>#N/A</v>
      </c>
      <c r="AM534" t="e">
        <v>#N/A</v>
      </c>
      <c r="AN534" t="e">
        <v>#N/A</v>
      </c>
      <c r="AO534" t="e">
        <v>#N/A</v>
      </c>
      <c r="AP534">
        <v>-1.9638475023821999E-2</v>
      </c>
      <c r="AQ534">
        <f>(Table2[[#This Row],[Sharpe Ratio]]-AVERAGE(Table2[Sharpe Ratio]))/_xlfn.STDEV.P(Table2[Sharpe Ratio])</f>
        <v>-0.93548348252602931</v>
      </c>
      <c r="AR534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34">
        <f>_xlfn.RANK.AVG(Table2[[#This Row],[1Y Return vs Nifty Z-Score]],Table2[1Y Return vs Nifty Z-Score])</f>
        <v>575</v>
      </c>
      <c r="AT534">
        <f>_xlfn.RANK.AVG(Table2[[#This Row],[6M Return vs Nifty Z-Score]],Table2[6M Return vs Nifty Z-Score])</f>
        <v>298</v>
      </c>
      <c r="AU534">
        <f>_xlfn.RANK.AVG(Table2[[#This Row],[Sharpe Ratio Z-Score]],Table2[Sharpe Ratio Z-Score])</f>
        <v>607</v>
      </c>
      <c r="AV534">
        <f>(Table2[[#This Row],[Rank 1Y]]+Table2[[#This Row],[Rank 6M]]+Table2[[#This Row],[Rank Sharpe]])/3</f>
        <v>493.33333333333331</v>
      </c>
    </row>
    <row r="535" spans="1:48" x14ac:dyDescent="0.3">
      <c r="A535" t="s">
        <v>1050</v>
      </c>
      <c r="B535" t="s">
        <v>1051</v>
      </c>
      <c r="C535" t="s">
        <v>617</v>
      </c>
      <c r="D535" t="s">
        <v>617</v>
      </c>
      <c r="E535">
        <v>12541.511076000001</v>
      </c>
      <c r="F535">
        <v>433.7</v>
      </c>
      <c r="G535">
        <v>-1.89707324709613</v>
      </c>
      <c r="H535">
        <f>(Table2[[#This Row],[1Y Return vs Nifty]]-AVERAGE(Table2[1Y Return vs Nifty]))/_xlfn.STDEV.P(Table2[1Y Return vs Nifty])</f>
        <v>-0.44673980271246044</v>
      </c>
      <c r="I535">
        <v>-3.7114412917849</v>
      </c>
      <c r="J535">
        <f>(Table2[[#This Row],[1M Return vs Nifty]]-AVERAGE(Table2[1M Return vs Nifty]))/_xlfn.STDEV.P(Table2[1M Return vs Nifty])</f>
        <v>-0.28144161138537743</v>
      </c>
      <c r="K535">
        <v>-14.4262060468622</v>
      </c>
      <c r="L535">
        <f>(Table2[[#This Row],[6M Return vs Nifty]]-AVERAGE(Table2[6M Return vs Nifty]))/_xlfn.STDEV.P(Table2[6M Return vs Nifty])</f>
        <v>-0.61744292214515317</v>
      </c>
      <c r="M535">
        <v>-9.4265302660756092</v>
      </c>
      <c r="N535">
        <f>(Table2[[#This Row],[1W Return vs Nifty]]-AVERAGE(Table2[1W Return vs Nifty]))/_xlfn.STDEV.P(Table2[1W Return vs Nifty])</f>
        <v>-0.94950146597773111</v>
      </c>
      <c r="O535">
        <v>461.53</v>
      </c>
      <c r="P535">
        <v>475.71796151402901</v>
      </c>
      <c r="Q535">
        <v>460.43396122467999</v>
      </c>
      <c r="R535">
        <v>33.027964687183903</v>
      </c>
      <c r="S535" s="1">
        <f>(Table2[[#This Row],[Close Price]]-Table2[[#This Row],[20D EMA]])/Table2[[#This Row],[20D EMA]]</f>
        <v>-6.029943882304506E-2</v>
      </c>
      <c r="T535" s="1">
        <f>(Table2[[#This Row],[Close Price]]-Table2[[#This Row],[50D EMA]])/Table2[[#This Row],[50D EMA]]</f>
        <v>-8.8325362742877861E-2</v>
      </c>
      <c r="U535" s="1">
        <f>(Table2[[#This Row],[Close Price]]-Table2[[#This Row],[200D EMA]])/Table2[[#This Row],[200D EMA]]</f>
        <v>-5.8062531168578402E-2</v>
      </c>
      <c r="V535">
        <v>0.39661206524322001</v>
      </c>
      <c r="W535">
        <v>429.85</v>
      </c>
      <c r="X535">
        <v>448.1</v>
      </c>
      <c r="Y535">
        <v>427.4</v>
      </c>
      <c r="Z535">
        <v>476.65</v>
      </c>
      <c r="AA535">
        <v>427.4</v>
      </c>
      <c r="AB535">
        <v>490.5</v>
      </c>
      <c r="AC535" s="1">
        <f>(Table2[[#This Row],[Close Price]]/Table2[[#This Row],[Day Low]])-1</f>
        <v>8.9566127718971877E-3</v>
      </c>
      <c r="AD535" s="1">
        <f>(Table2[[#This Row],[Day High]]/Table2[[#This Row],[Close Price]])-1</f>
        <v>3.3202674659903231E-2</v>
      </c>
      <c r="AE535" s="1">
        <f>(Table2[[#This Row],[Close Price]]/Table2[[#This Row],[Current Week Low]])-1</f>
        <v>1.4740290126345368E-2</v>
      </c>
      <c r="AF535" s="1">
        <f>(Table2[[#This Row],[Current Week High]]/Table2[[#This Row],[Close Price]])-1</f>
        <v>9.90315886557529E-2</v>
      </c>
      <c r="AG535" s="1">
        <f>(Table2[[#This Row],[Close Price]]/Table2[[#This Row],[Current Month Low]])-1</f>
        <v>1.4740290126345368E-2</v>
      </c>
      <c r="AH535" s="1">
        <f>(Table2[[#This Row],[Current Month High]]/Table2[[#This Row],[Close Price]])-1</f>
        <v>0.13096610560295141</v>
      </c>
      <c r="AI535">
        <v>36.499884712935199</v>
      </c>
      <c r="AJ535">
        <v>28.124076809453399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-0.18</v>
      </c>
      <c r="AM535" t="s">
        <v>3155</v>
      </c>
      <c r="AN535">
        <v>-6.37</v>
      </c>
      <c r="AO535" t="s">
        <v>3155</v>
      </c>
      <c r="AP535">
        <v>1.0755598317929999E-3</v>
      </c>
      <c r="AQ535">
        <f>(Table2[[#This Row],[Sharpe Ratio]]-AVERAGE(Table2[Sharpe Ratio]))/_xlfn.STDEV.P(Table2[Sharpe Ratio])</f>
        <v>-0.69129307293892484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458</v>
      </c>
      <c r="AT535">
        <f>_xlfn.RANK.AVG(Table2[[#This Row],[6M Return vs Nifty Z-Score]],Table2[6M Return vs Nifty Z-Score])</f>
        <v>529</v>
      </c>
      <c r="AU535">
        <f>_xlfn.RANK.AVG(Table2[[#This Row],[Sharpe Ratio Z-Score]],Table2[Sharpe Ratio Z-Score])</f>
        <v>499</v>
      </c>
      <c r="AV535">
        <f>(Table2[[#This Row],[Rank 1Y]]+Table2[[#This Row],[Rank 6M]]+Table2[[#This Row],[Rank Sharpe]])/3</f>
        <v>495.33333333333331</v>
      </c>
    </row>
    <row r="536" spans="1:48" x14ac:dyDescent="0.3">
      <c r="A536" t="s">
        <v>1436</v>
      </c>
      <c r="B536" t="s">
        <v>1437</v>
      </c>
      <c r="C536" t="s">
        <v>3119</v>
      </c>
      <c r="D536" t="s">
        <v>1438</v>
      </c>
      <c r="E536">
        <v>7189.0993889600004</v>
      </c>
      <c r="F536">
        <v>269.64999999999998</v>
      </c>
      <c r="G536">
        <v>-35.963655850523601</v>
      </c>
      <c r="H536">
        <f>(Table2[[#This Row],[1Y Return vs Nifty]]-AVERAGE(Table2[1Y Return vs Nifty]))/_xlfn.STDEV.P(Table2[1Y Return vs Nifty])</f>
        <v>-1.0290891631603245</v>
      </c>
      <c r="I536">
        <v>2.31093722445826</v>
      </c>
      <c r="J536">
        <f>(Table2[[#This Row],[1M Return vs Nifty]]-AVERAGE(Table2[1M Return vs Nifty]))/_xlfn.STDEV.P(Table2[1M Return vs Nifty])</f>
        <v>0.41138552506307124</v>
      </c>
      <c r="K536">
        <v>-15.9635168231778</v>
      </c>
      <c r="L536">
        <f>(Table2[[#This Row],[6M Return vs Nifty]]-AVERAGE(Table2[6M Return vs Nifty]))/_xlfn.STDEV.P(Table2[6M Return vs Nifty])</f>
        <v>-0.67173671694632331</v>
      </c>
      <c r="M536">
        <v>-0.67073806454497997</v>
      </c>
      <c r="N536">
        <f>(Table2[[#This Row],[1W Return vs Nifty]]-AVERAGE(Table2[1W Return vs Nifty]))/_xlfn.STDEV.P(Table2[1W Return vs Nifty])</f>
        <v>0.80635777969537115</v>
      </c>
      <c r="O536">
        <v>274.42</v>
      </c>
      <c r="P536">
        <v>277.01346537704097</v>
      </c>
      <c r="Q536">
        <v>282.06561039257701</v>
      </c>
      <c r="R536">
        <v>40.273383780690303</v>
      </c>
      <c r="S536" s="1">
        <f>(Table2[[#This Row],[Close Price]]-Table2[[#This Row],[20D EMA]])/Table2[[#This Row],[20D EMA]]</f>
        <v>-1.7382115006195024E-2</v>
      </c>
      <c r="T536" s="1">
        <f>(Table2[[#This Row],[Close Price]]-Table2[[#This Row],[50D EMA]])/Table2[[#This Row],[50D EMA]]</f>
        <v>-2.6581615326961228E-2</v>
      </c>
      <c r="U536" s="1">
        <f>(Table2[[#This Row],[Close Price]]-Table2[[#This Row],[200D EMA]])/Table2[[#This Row],[200D EMA]]</f>
        <v>-4.4016746228996415E-2</v>
      </c>
      <c r="V536">
        <v>0.45798303890519898</v>
      </c>
      <c r="W536">
        <v>267.8</v>
      </c>
      <c r="X536">
        <v>276.25</v>
      </c>
      <c r="Y536">
        <v>262.39999999999998</v>
      </c>
      <c r="Z536">
        <v>282.8</v>
      </c>
      <c r="AA536">
        <v>252.2</v>
      </c>
      <c r="AB536">
        <v>289.95</v>
      </c>
      <c r="AC536" s="1">
        <f>(Table2[[#This Row],[Close Price]]/Table2[[#This Row],[Day Low]])-1</f>
        <v>6.9081404032858007E-3</v>
      </c>
      <c r="AD536" s="1">
        <f>(Table2[[#This Row],[Day High]]/Table2[[#This Row],[Close Price]])-1</f>
        <v>2.4476172816614294E-2</v>
      </c>
      <c r="AE536" s="1">
        <f>(Table2[[#This Row],[Close Price]]/Table2[[#This Row],[Current Week Low]])-1</f>
        <v>2.7629573170731669E-2</v>
      </c>
      <c r="AF536" s="1">
        <f>(Table2[[#This Row],[Current Week High]]/Table2[[#This Row],[Close Price]])-1</f>
        <v>4.876692008158745E-2</v>
      </c>
      <c r="AG536" s="1">
        <f>(Table2[[#This Row],[Close Price]]/Table2[[#This Row],[Current Month Low]])-1</f>
        <v>6.9191118160190301E-2</v>
      </c>
      <c r="AH536" s="1">
        <f>(Table2[[#This Row],[Current Month High]]/Table2[[#This Row],[Close Price]])-1</f>
        <v>7.5282773966252492E-2</v>
      </c>
      <c r="AI536">
        <v>33.413684405711102</v>
      </c>
      <c r="AJ536">
        <v>7.8384323135372602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-0.01</v>
      </c>
      <c r="AM536" t="s">
        <v>3155</v>
      </c>
      <c r="AN536">
        <v>0.32</v>
      </c>
      <c r="AO536" t="s">
        <v>3156</v>
      </c>
      <c r="AP536">
        <v>8.3265039275521993E-2</v>
      </c>
      <c r="AQ536">
        <f>(Table2[[#This Row],[Sharpe Ratio]]-AVERAGE(Table2[Sharpe Ratio]))/_xlfn.STDEV.P(Table2[Sharpe Ratio])</f>
        <v>0.27760954738638094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666</v>
      </c>
      <c r="AT536">
        <f>_xlfn.RANK.AVG(Table2[[#This Row],[6M Return vs Nifty Z-Score]],Table2[6M Return vs Nifty Z-Score])</f>
        <v>549</v>
      </c>
      <c r="AU536">
        <f>_xlfn.RANK.AVG(Table2[[#This Row],[Sharpe Ratio Z-Score]],Table2[Sharpe Ratio Z-Score])</f>
        <v>271</v>
      </c>
      <c r="AV536">
        <f>(Table2[[#This Row],[Rank 1Y]]+Table2[[#This Row],[Rank 6M]]+Table2[[#This Row],[Rank Sharpe]])/3</f>
        <v>495.33333333333331</v>
      </c>
    </row>
    <row r="537" spans="1:48" x14ac:dyDescent="0.3">
      <c r="A537" t="s">
        <v>550</v>
      </c>
      <c r="B537" t="s">
        <v>551</v>
      </c>
      <c r="C537" t="s">
        <v>3110</v>
      </c>
      <c r="D537" t="s">
        <v>54</v>
      </c>
      <c r="E537">
        <v>36082.098276131997</v>
      </c>
      <c r="F537">
        <v>144.66</v>
      </c>
      <c r="G537">
        <v>-17.281599967910999</v>
      </c>
      <c r="H537">
        <f>(Table2[[#This Row],[1Y Return vs Nifty]]-AVERAGE(Table2[1Y Return vs Nifty]))/_xlfn.STDEV.P(Table2[1Y Return vs Nifty])</f>
        <v>-0.70972976566102519</v>
      </c>
      <c r="I537">
        <v>-12.658689603245501</v>
      </c>
      <c r="J537">
        <f>(Table2[[#This Row],[1M Return vs Nifty]]-AVERAGE(Table2[1M Return vs Nifty]))/_xlfn.STDEV.P(Table2[1M Return vs Nifty])</f>
        <v>-1.3107519428438226</v>
      </c>
      <c r="K537">
        <v>-22.187604771020101</v>
      </c>
      <c r="L537">
        <f>(Table2[[#This Row],[6M Return vs Nifty]]-AVERAGE(Table2[6M Return vs Nifty]))/_xlfn.STDEV.P(Table2[6M Return vs Nifty])</f>
        <v>-0.89155522018643296</v>
      </c>
      <c r="M537">
        <v>-8.7378043348305798</v>
      </c>
      <c r="N537">
        <f>(Table2[[#This Row],[1W Return vs Nifty]]-AVERAGE(Table2[1W Return vs Nifty]))/_xlfn.STDEV.P(Table2[1W Return vs Nifty])</f>
        <v>-0.81138651689294139</v>
      </c>
      <c r="O537">
        <v>164.35</v>
      </c>
      <c r="P537">
        <v>169.630334326254</v>
      </c>
      <c r="Q537">
        <v>164.37049690527999</v>
      </c>
      <c r="R537">
        <v>20.4098542411806</v>
      </c>
      <c r="S537" s="1">
        <f>(Table2[[#This Row],[Close Price]]-Table2[[#This Row],[20D EMA]])/Table2[[#This Row],[20D EMA]]</f>
        <v>-0.11980529358077273</v>
      </c>
      <c r="T537" s="1">
        <f>(Table2[[#This Row],[Close Price]]-Table2[[#This Row],[50D EMA]])/Table2[[#This Row],[50D EMA]]</f>
        <v>-0.14720441615252597</v>
      </c>
      <c r="U537" s="1">
        <f>(Table2[[#This Row],[Close Price]]-Table2[[#This Row],[200D EMA]])/Table2[[#This Row],[200D EMA]]</f>
        <v>-0.11991505334828033</v>
      </c>
      <c r="V537">
        <v>1.68285337396889</v>
      </c>
      <c r="W537">
        <v>144.18</v>
      </c>
      <c r="X537">
        <v>151.29</v>
      </c>
      <c r="Y537">
        <v>144.18</v>
      </c>
      <c r="Z537">
        <v>168.89</v>
      </c>
      <c r="AA537">
        <v>144.18</v>
      </c>
      <c r="AB537">
        <v>189.45</v>
      </c>
      <c r="AC537" s="1">
        <f>(Table2[[#This Row],[Close Price]]/Table2[[#This Row],[Day Low]])-1</f>
        <v>3.3291718684975713E-3</v>
      </c>
      <c r="AD537" s="1">
        <f>(Table2[[#This Row],[Day High]]/Table2[[#This Row],[Close Price]])-1</f>
        <v>4.5831605143094034E-2</v>
      </c>
      <c r="AE537" s="1">
        <f>(Table2[[#This Row],[Close Price]]/Table2[[#This Row],[Current Week Low]])-1</f>
        <v>3.3291718684975713E-3</v>
      </c>
      <c r="AF537" s="1">
        <f>(Table2[[#This Row],[Current Week High]]/Table2[[#This Row],[Close Price]])-1</f>
        <v>0.16749619798147375</v>
      </c>
      <c r="AG537" s="1">
        <f>(Table2[[#This Row],[Close Price]]/Table2[[#This Row],[Current Month Low]])-1</f>
        <v>3.3291718684975713E-3</v>
      </c>
      <c r="AH537" s="1">
        <f>(Table2[[#This Row],[Current Month High]]/Table2[[#This Row],[Close Price]])-1</f>
        <v>0.30962256325176263</v>
      </c>
      <c r="AI537">
        <v>34.2803815844048</v>
      </c>
      <c r="AJ537">
        <v>14.2654028436018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-0.18</v>
      </c>
      <c r="AM537" t="s">
        <v>3155</v>
      </c>
      <c r="AN537">
        <v>-15.89</v>
      </c>
      <c r="AO537" t="s">
        <v>3155</v>
      </c>
      <c r="AP537">
        <v>6.8343322484758995E-2</v>
      </c>
      <c r="AQ537">
        <f>(Table2[[#This Row],[Sharpe Ratio]]-AVERAGE(Table2[Sharpe Ratio]))/_xlfn.STDEV.P(Table2[Sharpe Ratio])</f>
        <v>0.10170272091449856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558</v>
      </c>
      <c r="AT537">
        <f>_xlfn.RANK.AVG(Table2[[#This Row],[6M Return vs Nifty Z-Score]],Table2[6M Return vs Nifty Z-Score])</f>
        <v>613</v>
      </c>
      <c r="AU537">
        <f>_xlfn.RANK.AVG(Table2[[#This Row],[Sharpe Ratio Z-Score]],Table2[Sharpe Ratio Z-Score])</f>
        <v>316</v>
      </c>
      <c r="AV537">
        <f>(Table2[[#This Row],[Rank 1Y]]+Table2[[#This Row],[Rank 6M]]+Table2[[#This Row],[Rank Sharpe]])/3</f>
        <v>495.66666666666669</v>
      </c>
    </row>
    <row r="538" spans="1:48" x14ac:dyDescent="0.3">
      <c r="A538" t="s">
        <v>719</v>
      </c>
      <c r="B538" t="s">
        <v>720</v>
      </c>
      <c r="C538" t="s">
        <v>3110</v>
      </c>
      <c r="D538" t="s">
        <v>402</v>
      </c>
      <c r="E538">
        <v>23627.808024149999</v>
      </c>
      <c r="F538">
        <v>1052.25</v>
      </c>
      <c r="G538">
        <v>-18.634942772248301</v>
      </c>
      <c r="H538">
        <f>(Table2[[#This Row],[1Y Return vs Nifty]]-AVERAGE(Table2[1Y Return vs Nifty]))/_xlfn.STDEV.P(Table2[1Y Return vs Nifty])</f>
        <v>-0.73286441129739888</v>
      </c>
      <c r="I538">
        <v>3.6252927286625001</v>
      </c>
      <c r="J538">
        <f>(Table2[[#This Row],[1M Return vs Nifty]]-AVERAGE(Table2[1M Return vs Nifty]))/_xlfn.STDEV.P(Table2[1M Return vs Nifty])</f>
        <v>0.56259175658721305</v>
      </c>
      <c r="K538">
        <v>10.788865085459101</v>
      </c>
      <c r="L538">
        <f>(Table2[[#This Row],[6M Return vs Nifty]]-AVERAGE(Table2[6M Return vs Nifty]))/_xlfn.STDEV.P(Table2[6M Return vs Nifty])</f>
        <v>0.27308742412369391</v>
      </c>
      <c r="M538">
        <v>-4.2226709585466704</v>
      </c>
      <c r="N538">
        <f>(Table2[[#This Row],[1W Return vs Nifty]]-AVERAGE(Table2[1W Return vs Nifty]))/_xlfn.STDEV.P(Table2[1W Return vs Nifty])</f>
        <v>9.4064240927624901E-2</v>
      </c>
      <c r="O538">
        <v>1054.8900000000001</v>
      </c>
      <c r="P538">
        <v>1041.54804942436</v>
      </c>
      <c r="Q538">
        <v>971.66570877780396</v>
      </c>
      <c r="R538">
        <v>49.723488563157098</v>
      </c>
      <c r="S538" s="1">
        <f>(Table2[[#This Row],[Close Price]]-Table2[[#This Row],[20D EMA]])/Table2[[#This Row],[20D EMA]]</f>
        <v>-2.5026306060348469E-3</v>
      </c>
      <c r="T538" s="1">
        <f>(Table2[[#This Row],[Close Price]]-Table2[[#This Row],[50D EMA]])/Table2[[#This Row],[50D EMA]]</f>
        <v>1.0275042597943261E-2</v>
      </c>
      <c r="U538" s="1">
        <f>(Table2[[#This Row],[Close Price]]-Table2[[#This Row],[200D EMA]])/Table2[[#This Row],[200D EMA]]</f>
        <v>8.2934172209862031E-2</v>
      </c>
      <c r="V538">
        <v>0.73464456935636602</v>
      </c>
      <c r="W538">
        <v>995</v>
      </c>
      <c r="X538">
        <v>1061.5999999999999</v>
      </c>
      <c r="Y538">
        <v>995</v>
      </c>
      <c r="Z538">
        <v>1064.55</v>
      </c>
      <c r="AA538">
        <v>986.05</v>
      </c>
      <c r="AB538">
        <v>1121.9000000000001</v>
      </c>
      <c r="AC538" s="1">
        <f>(Table2[[#This Row],[Close Price]]/Table2[[#This Row],[Day Low]])-1</f>
        <v>5.7537688442210966E-2</v>
      </c>
      <c r="AD538" s="1">
        <f>(Table2[[#This Row],[Day High]]/Table2[[#This Row],[Close Price]])-1</f>
        <v>8.8857210738892967E-3</v>
      </c>
      <c r="AE538" s="1">
        <f>(Table2[[#This Row],[Close Price]]/Table2[[#This Row],[Current Week Low]])-1</f>
        <v>5.7537688442210966E-2</v>
      </c>
      <c r="AF538" s="1">
        <f>(Table2[[#This Row],[Current Week High]]/Table2[[#This Row],[Close Price]])-1</f>
        <v>1.1689237348538883E-2</v>
      </c>
      <c r="AG538" s="1">
        <f>(Table2[[#This Row],[Close Price]]/Table2[[#This Row],[Current Month Low]])-1</f>
        <v>6.7136554941433113E-2</v>
      </c>
      <c r="AH538" s="1">
        <f>(Table2[[#This Row],[Current Month High]]/Table2[[#This Row],[Close Price]])-1</f>
        <v>6.6191494416726115E-2</v>
      </c>
      <c r="AI538">
        <v>8.7004038964124408</v>
      </c>
      <c r="AJ538">
        <v>42.852294325278301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0.01</v>
      </c>
      <c r="AM538" t="s">
        <v>3156</v>
      </c>
      <c r="AN538">
        <v>2.76</v>
      </c>
      <c r="AO538" t="s">
        <v>3156</v>
      </c>
      <c r="AP538">
        <v>-6.4087226669056002E-2</v>
      </c>
      <c r="AQ538">
        <f>(Table2[[#This Row],[Sharpe Ratio]]-AVERAGE(Table2[Sharpe Ratio]))/_xlfn.STDEV.P(Table2[Sharpe Ratio])</f>
        <v>-1.4594740495759331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-1.2625950392348</v>
      </c>
      <c r="AS538">
        <f>_xlfn.RANK.AVG(Table2[[#This Row],[1Y Return vs Nifty Z-Score]],Table2[1Y Return vs Nifty Z-Score])</f>
        <v>570</v>
      </c>
      <c r="AT538">
        <f>_xlfn.RANK.AVG(Table2[[#This Row],[6M Return vs Nifty Z-Score]],Table2[6M Return vs Nifty Z-Score])</f>
        <v>231</v>
      </c>
      <c r="AU538">
        <f>_xlfn.RANK.AVG(Table2[[#This Row],[Sharpe Ratio Z-Score]],Table2[Sharpe Ratio Z-Score])</f>
        <v>686</v>
      </c>
      <c r="AV538">
        <f>(Table2[[#This Row],[Rank 1Y]]+Table2[[#This Row],[Rank 6M]]+Table2[[#This Row],[Rank Sharpe]])/3</f>
        <v>495.66666666666669</v>
      </c>
    </row>
    <row r="539" spans="1:48" x14ac:dyDescent="0.3">
      <c r="A539" t="s">
        <v>1295</v>
      </c>
      <c r="B539" t="s">
        <v>1296</v>
      </c>
      <c r="C539" t="s">
        <v>3109</v>
      </c>
      <c r="D539" t="s">
        <v>21</v>
      </c>
      <c r="E539">
        <v>8557.3143885999998</v>
      </c>
      <c r="F539">
        <v>2771.8</v>
      </c>
      <c r="G539">
        <v>0.29700165515589499</v>
      </c>
      <c r="H539">
        <f>(Table2[[#This Row],[1Y Return vs Nifty]]-AVERAGE(Table2[1Y Return vs Nifty]))/_xlfn.STDEV.P(Table2[1Y Return vs Nifty])</f>
        <v>-0.40923330753578768</v>
      </c>
      <c r="I539">
        <v>12.6733448566959</v>
      </c>
      <c r="J539">
        <f>(Table2[[#This Row],[1M Return vs Nifty]]-AVERAGE(Table2[1M Return vs Nifty]))/_xlfn.STDEV.P(Table2[1M Return vs Nifty])</f>
        <v>1.6034987718792699</v>
      </c>
      <c r="K539">
        <v>-9.0277390348950206</v>
      </c>
      <c r="L539">
        <f>(Table2[[#This Row],[6M Return vs Nifty]]-AVERAGE(Table2[6M Return vs Nifty]))/_xlfn.STDEV.P(Table2[6M Return vs Nifty])</f>
        <v>-0.42678319042122764</v>
      </c>
      <c r="M539">
        <v>-3.47879525060165</v>
      </c>
      <c r="N539">
        <f>(Table2[[#This Row],[1W Return vs Nifty]]-AVERAGE(Table2[1W Return vs Nifty]))/_xlfn.STDEV.P(Table2[1W Return vs Nifty])</f>
        <v>0.24323875413712726</v>
      </c>
      <c r="O539">
        <v>2786.39</v>
      </c>
      <c r="P539">
        <v>2766.45206810425</v>
      </c>
      <c r="Q539">
        <v>2672.9067704059098</v>
      </c>
      <c r="R539">
        <v>46.564935151550898</v>
      </c>
      <c r="S539" s="1">
        <f>(Table2[[#This Row],[Close Price]]-Table2[[#This Row],[20D EMA]])/Table2[[#This Row],[20D EMA]]</f>
        <v>-5.2361657915796752E-3</v>
      </c>
      <c r="T539" s="1">
        <f>(Table2[[#This Row],[Close Price]]-Table2[[#This Row],[50D EMA]])/Table2[[#This Row],[50D EMA]]</f>
        <v>1.9331373774406121E-3</v>
      </c>
      <c r="U539" s="1">
        <f>(Table2[[#This Row],[Close Price]]-Table2[[#This Row],[200D EMA]])/Table2[[#This Row],[200D EMA]]</f>
        <v>3.699838344121234E-2</v>
      </c>
      <c r="V539">
        <v>2.0223786966695698</v>
      </c>
      <c r="W539">
        <v>2758.55</v>
      </c>
      <c r="X539">
        <v>2842.75</v>
      </c>
      <c r="Y539">
        <v>2713.05</v>
      </c>
      <c r="Z539">
        <v>3057.5</v>
      </c>
      <c r="AA539">
        <v>2583.9499999999998</v>
      </c>
      <c r="AB539">
        <v>3057.5</v>
      </c>
      <c r="AC539" s="1">
        <f>(Table2[[#This Row],[Close Price]]/Table2[[#This Row],[Day Low]])-1</f>
        <v>4.8032480832320701E-3</v>
      </c>
      <c r="AD539" s="1">
        <f>(Table2[[#This Row],[Day High]]/Table2[[#This Row],[Close Price]])-1</f>
        <v>2.5597084926762381E-2</v>
      </c>
      <c r="AE539" s="1">
        <f>(Table2[[#This Row],[Close Price]]/Table2[[#This Row],[Current Week Low]])-1</f>
        <v>2.1654595381581654E-2</v>
      </c>
      <c r="AF539" s="1">
        <f>(Table2[[#This Row],[Current Week High]]/Table2[[#This Row],[Close Price]])-1</f>
        <v>0.10307381484955624</v>
      </c>
      <c r="AG539" s="1">
        <f>(Table2[[#This Row],[Close Price]]/Table2[[#This Row],[Current Month Low]])-1</f>
        <v>7.2698775131097904E-2</v>
      </c>
      <c r="AH539" s="1">
        <f>(Table2[[#This Row],[Current Month High]]/Table2[[#This Row],[Close Price]])-1</f>
        <v>0.10307381484955624</v>
      </c>
      <c r="AI539">
        <v>13.4641749043942</v>
      </c>
      <c r="AJ539">
        <v>31.7990537552602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-0.12</v>
      </c>
      <c r="AM539" t="s">
        <v>3155</v>
      </c>
      <c r="AN539">
        <v>4.6500000000000004</v>
      </c>
      <c r="AO539" t="s">
        <v>3156</v>
      </c>
      <c r="AP539">
        <v>-1.1858000851069E-2</v>
      </c>
      <c r="AQ539">
        <f>(Table2[[#This Row],[Sharpe Ratio]]-AVERAGE(Table2[Sharpe Ratio]))/_xlfn.STDEV.P(Table2[Sharpe Ratio])</f>
        <v>-0.84376223225926017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0.16695879580012168</v>
      </c>
      <c r="AS539">
        <f>_xlfn.RANK.AVG(Table2[[#This Row],[1Y Return vs Nifty Z-Score]],Table2[1Y Return vs Nifty Z-Score])</f>
        <v>439</v>
      </c>
      <c r="AT539">
        <f>_xlfn.RANK.AVG(Table2[[#This Row],[6M Return vs Nifty Z-Score]],Table2[6M Return vs Nifty Z-Score])</f>
        <v>465</v>
      </c>
      <c r="AU539">
        <f>_xlfn.RANK.AVG(Table2[[#This Row],[Sharpe Ratio Z-Score]],Table2[Sharpe Ratio Z-Score])</f>
        <v>583</v>
      </c>
      <c r="AV539">
        <f>(Table2[[#This Row],[Rank 1Y]]+Table2[[#This Row],[Rank 6M]]+Table2[[#This Row],[Rank Sharpe]])/3</f>
        <v>495.66666666666669</v>
      </c>
    </row>
    <row r="540" spans="1:48" x14ac:dyDescent="0.3">
      <c r="A540" t="s">
        <v>1678</v>
      </c>
      <c r="B540" t="s">
        <v>1679</v>
      </c>
      <c r="C540" t="s">
        <v>3118</v>
      </c>
      <c r="D540" t="s">
        <v>77</v>
      </c>
      <c r="E540">
        <v>5060.0442671640003</v>
      </c>
      <c r="F540">
        <v>223.29</v>
      </c>
      <c r="G540">
        <v>-6.7020182707633502</v>
      </c>
      <c r="H540">
        <f>(Table2[[#This Row],[1Y Return vs Nifty]]-AVERAGE(Table2[1Y Return vs Nifty]))/_xlfn.STDEV.P(Table2[1Y Return vs Nifty])</f>
        <v>-0.52887767647847261</v>
      </c>
      <c r="I540">
        <v>5.26171725107125</v>
      </c>
      <c r="J540">
        <f>(Table2[[#This Row],[1M Return vs Nifty]]-AVERAGE(Table2[1M Return vs Nifty]))/_xlfn.STDEV.P(Table2[1M Return vs Nifty])</f>
        <v>0.75084948778371186</v>
      </c>
      <c r="K540">
        <v>4.5749760156846397</v>
      </c>
      <c r="L540">
        <f>(Table2[[#This Row],[6M Return vs Nifty]]-AVERAGE(Table2[6M Return vs Nifty]))/_xlfn.STDEV.P(Table2[6M Return vs Nifty])</f>
        <v>5.3629118575260329E-2</v>
      </c>
      <c r="M540">
        <v>-1.25359703980639</v>
      </c>
      <c r="N540">
        <f>(Table2[[#This Row],[1W Return vs Nifty]]-AVERAGE(Table2[1W Return vs Nifty]))/_xlfn.STDEV.P(Table2[1W Return vs Nifty])</f>
        <v>0.68947305960603533</v>
      </c>
      <c r="O540">
        <v>225.99</v>
      </c>
      <c r="P540">
        <v>225.86125287670899</v>
      </c>
      <c r="Q540">
        <v>216.525239457873</v>
      </c>
      <c r="R540">
        <v>43.8173477588943</v>
      </c>
      <c r="S540" s="1">
        <f>(Table2[[#This Row],[Close Price]]-Table2[[#This Row],[20D EMA]])/Table2[[#This Row],[20D EMA]]</f>
        <v>-1.1947431302270087E-2</v>
      </c>
      <c r="T540" s="1">
        <f>(Table2[[#This Row],[Close Price]]-Table2[[#This Row],[50D EMA]])/Table2[[#This Row],[50D EMA]]</f>
        <v>-1.1384214175560993E-2</v>
      </c>
      <c r="U540" s="1">
        <f>(Table2[[#This Row],[Close Price]]-Table2[[#This Row],[200D EMA]])/Table2[[#This Row],[200D EMA]]</f>
        <v>3.124236490426854E-2</v>
      </c>
      <c r="V540">
        <v>1.1156998463499399</v>
      </c>
      <c r="W540">
        <v>222.3</v>
      </c>
      <c r="X540">
        <v>226.36</v>
      </c>
      <c r="Y540">
        <v>219.59</v>
      </c>
      <c r="Z540">
        <v>234.77</v>
      </c>
      <c r="AA540">
        <v>217.01</v>
      </c>
      <c r="AB540">
        <v>258</v>
      </c>
      <c r="AC540" s="1">
        <f>(Table2[[#This Row],[Close Price]]/Table2[[#This Row],[Day Low]])-1</f>
        <v>4.4534412955463676E-3</v>
      </c>
      <c r="AD540" s="1">
        <f>(Table2[[#This Row],[Day High]]/Table2[[#This Row],[Close Price]])-1</f>
        <v>1.3748936360786557E-2</v>
      </c>
      <c r="AE540" s="1">
        <f>(Table2[[#This Row],[Close Price]]/Table2[[#This Row],[Current Week Low]])-1</f>
        <v>1.6849583314358485E-2</v>
      </c>
      <c r="AF540" s="1">
        <f>(Table2[[#This Row],[Current Week High]]/Table2[[#This Row],[Close Price]])-1</f>
        <v>5.1412960723722589E-2</v>
      </c>
      <c r="AG540" s="1">
        <f>(Table2[[#This Row],[Close Price]]/Table2[[#This Row],[Current Month Low]])-1</f>
        <v>2.8938758582553792E-2</v>
      </c>
      <c r="AH540" s="1">
        <f>(Table2[[#This Row],[Current Month High]]/Table2[[#This Row],[Close Price]])-1</f>
        <v>0.15544807201397282</v>
      </c>
      <c r="AI540">
        <v>15.5448072013972</v>
      </c>
      <c r="AJ540">
        <v>21.683923705721998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0.04</v>
      </c>
      <c r="AM540" t="s">
        <v>3156</v>
      </c>
      <c r="AN540">
        <v>-2.02</v>
      </c>
      <c r="AO540" t="s">
        <v>3155</v>
      </c>
      <c r="AP540">
        <v>-6.1634434432747E-2</v>
      </c>
      <c r="AQ540">
        <f>(Table2[[#This Row],[Sharpe Ratio]]-AVERAGE(Table2[Sharpe Ratio]))/_xlfn.STDEV.P(Table2[Sharpe Ratio])</f>
        <v>-1.4305589519143103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-0.46548496242777537</v>
      </c>
      <c r="AS540">
        <f>_xlfn.RANK.AVG(Table2[[#This Row],[1Y Return vs Nifty Z-Score]],Table2[1Y Return vs Nifty Z-Score])</f>
        <v>495</v>
      </c>
      <c r="AT540">
        <f>_xlfn.RANK.AVG(Table2[[#This Row],[6M Return vs Nifty Z-Score]],Table2[6M Return vs Nifty Z-Score])</f>
        <v>312</v>
      </c>
      <c r="AU540">
        <f>_xlfn.RANK.AVG(Table2[[#This Row],[Sharpe Ratio Z-Score]],Table2[Sharpe Ratio Z-Score])</f>
        <v>680</v>
      </c>
      <c r="AV540">
        <f>(Table2[[#This Row],[Rank 1Y]]+Table2[[#This Row],[Rank 6M]]+Table2[[#This Row],[Rank Sharpe]])/3</f>
        <v>495.66666666666669</v>
      </c>
    </row>
    <row r="541" spans="1:48" x14ac:dyDescent="0.3">
      <c r="A541" t="s">
        <v>403</v>
      </c>
      <c r="B541" t="s">
        <v>404</v>
      </c>
      <c r="C541" t="s">
        <v>3109</v>
      </c>
      <c r="D541" t="s">
        <v>287</v>
      </c>
      <c r="E541">
        <v>55931.910553349997</v>
      </c>
      <c r="F541">
        <v>5284.5</v>
      </c>
      <c r="G541">
        <v>-0.97411443385126595</v>
      </c>
      <c r="H541">
        <f>(Table2[[#This Row],[1Y Return vs Nifty]]-AVERAGE(Table2[1Y Return vs Nifty]))/_xlfn.STDEV.P(Table2[1Y Return vs Nifty])</f>
        <v>-0.43096233301819209</v>
      </c>
      <c r="I541">
        <v>2.6411290250230199</v>
      </c>
      <c r="J541">
        <f>(Table2[[#This Row],[1M Return vs Nifty]]-AVERAGE(Table2[1M Return vs Nifty]))/_xlfn.STDEV.P(Table2[1M Return vs Nifty])</f>
        <v>0.44937148676359007</v>
      </c>
      <c r="K541">
        <v>-8.1649670130041994</v>
      </c>
      <c r="L541">
        <f>(Table2[[#This Row],[6M Return vs Nifty]]-AVERAGE(Table2[6M Return vs Nifty]))/_xlfn.STDEV.P(Table2[6M Return vs Nifty])</f>
        <v>-0.39631233973936497</v>
      </c>
      <c r="M541">
        <v>2.3145865636776701</v>
      </c>
      <c r="N541">
        <f>(Table2[[#This Row],[1W Return vs Nifty]]-AVERAGE(Table2[1W Return vs Nifty]))/_xlfn.STDEV.P(Table2[1W Return vs Nifty])</f>
        <v>1.4050254649430884</v>
      </c>
      <c r="O541">
        <v>5285.45</v>
      </c>
      <c r="P541">
        <v>5309.0742749168703</v>
      </c>
      <c r="Q541">
        <v>5090.2016606876496</v>
      </c>
      <c r="R541">
        <v>51.978495393170903</v>
      </c>
      <c r="S541" s="1">
        <f>(Table2[[#This Row],[Close Price]]-Table2[[#This Row],[20D EMA]])/Table2[[#This Row],[20D EMA]]</f>
        <v>-1.797387166655286E-4</v>
      </c>
      <c r="T541" s="1">
        <f>(Table2[[#This Row],[Close Price]]-Table2[[#This Row],[50D EMA]])/Table2[[#This Row],[50D EMA]]</f>
        <v>-4.6287306683527405E-3</v>
      </c>
      <c r="U541" s="1">
        <f>(Table2[[#This Row],[Close Price]]-Table2[[#This Row],[200D EMA]])/Table2[[#This Row],[200D EMA]]</f>
        <v>3.8171049452312297E-2</v>
      </c>
      <c r="V541">
        <v>1.1296028086585199</v>
      </c>
      <c r="W541">
        <v>5241.6499999999996</v>
      </c>
      <c r="X541">
        <v>5365.95</v>
      </c>
      <c r="Y541">
        <v>5115.05</v>
      </c>
      <c r="Z541">
        <v>5412.8</v>
      </c>
      <c r="AA541">
        <v>5007.8500000000004</v>
      </c>
      <c r="AB541">
        <v>5424</v>
      </c>
      <c r="AC541" s="1">
        <f>(Table2[[#This Row],[Close Price]]/Table2[[#This Row],[Day Low]])-1</f>
        <v>8.1749067564602651E-3</v>
      </c>
      <c r="AD541" s="1">
        <f>(Table2[[#This Row],[Day High]]/Table2[[#This Row],[Close Price]])-1</f>
        <v>1.5413000283849065E-2</v>
      </c>
      <c r="AE541" s="1">
        <f>(Table2[[#This Row],[Close Price]]/Table2[[#This Row],[Current Week Low]])-1</f>
        <v>3.3127730911721276E-2</v>
      </c>
      <c r="AF541" s="1">
        <f>(Table2[[#This Row],[Current Week High]]/Table2[[#This Row],[Close Price]])-1</f>
        <v>2.4278550477812466E-2</v>
      </c>
      <c r="AG541" s="1">
        <f>(Table2[[#This Row],[Close Price]]/Table2[[#This Row],[Current Month Low]])-1</f>
        <v>5.524326806913149E-2</v>
      </c>
      <c r="AH541" s="1">
        <f>(Table2[[#This Row],[Current Month High]]/Table2[[#This Row],[Close Price]])-1</f>
        <v>2.6397956287255164E-2</v>
      </c>
      <c r="AI541">
        <v>13.539596934430801</v>
      </c>
      <c r="AJ541">
        <v>28.545366090975399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-0.02</v>
      </c>
      <c r="AM541" t="s">
        <v>3155</v>
      </c>
      <c r="AN541">
        <v>2.72</v>
      </c>
      <c r="AO541" t="s">
        <v>3156</v>
      </c>
      <c r="AP541">
        <v>-1.3083629218433999E-2</v>
      </c>
      <c r="AQ541">
        <f>(Table2[[#This Row],[Sharpe Ratio]]-AVERAGE(Table2[Sharpe Ratio]))/_xlfn.STDEV.P(Table2[Sharpe Ratio])</f>
        <v>-0.8582107303483375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448</v>
      </c>
      <c r="AT541">
        <f>_xlfn.RANK.AVG(Table2[[#This Row],[6M Return vs Nifty Z-Score]],Table2[6M Return vs Nifty Z-Score])</f>
        <v>457</v>
      </c>
      <c r="AU541">
        <f>_xlfn.RANK.AVG(Table2[[#This Row],[Sharpe Ratio Z-Score]],Table2[Sharpe Ratio Z-Score])</f>
        <v>587</v>
      </c>
      <c r="AV541">
        <f>(Table2[[#This Row],[Rank 1Y]]+Table2[[#This Row],[Rank 6M]]+Table2[[#This Row],[Rank Sharpe]])/3</f>
        <v>497.33333333333331</v>
      </c>
    </row>
    <row r="542" spans="1:48" x14ac:dyDescent="0.3">
      <c r="A542" t="s">
        <v>19</v>
      </c>
      <c r="B542" t="s">
        <v>20</v>
      </c>
      <c r="C542" t="s">
        <v>3109</v>
      </c>
      <c r="D542" t="s">
        <v>21</v>
      </c>
      <c r="E542">
        <v>1464565.6464112101</v>
      </c>
      <c r="F542">
        <v>4047.9</v>
      </c>
      <c r="G542">
        <v>-7.1378612818435396</v>
      </c>
      <c r="H542">
        <f>(Table2[[#This Row],[1Y Return vs Nifty]]-AVERAGE(Table2[1Y Return vs Nifty]))/_xlfn.STDEV.P(Table2[1Y Return vs Nifty])</f>
        <v>-0.53632817134356903</v>
      </c>
      <c r="I542">
        <v>1.57988064482474</v>
      </c>
      <c r="J542">
        <f>(Table2[[#This Row],[1M Return vs Nifty]]-AVERAGE(Table2[1M Return vs Nifty]))/_xlfn.STDEV.P(Table2[1M Return vs Nifty])</f>
        <v>0.32728323303954571</v>
      </c>
      <c r="K542">
        <v>-3.2538953675741298</v>
      </c>
      <c r="L542">
        <f>(Table2[[#This Row],[6M Return vs Nifty]]-AVERAGE(Table2[6M Return vs Nifty]))/_xlfn.STDEV.P(Table2[6M Return vs Nifty])</f>
        <v>-0.22286613726762383</v>
      </c>
      <c r="M542">
        <v>0.46958441105058302</v>
      </c>
      <c r="N542">
        <f>(Table2[[#This Row],[1W Return vs Nifty]]-AVERAGE(Table2[1W Return vs Nifty]))/_xlfn.STDEV.P(Table2[1W Return vs Nifty])</f>
        <v>1.0350344905786297</v>
      </c>
      <c r="O542">
        <v>4166.1899999999996</v>
      </c>
      <c r="P542">
        <v>4237.9306666574703</v>
      </c>
      <c r="Q542">
        <v>4055.8143139990402</v>
      </c>
      <c r="R542">
        <v>30.167084007475101</v>
      </c>
      <c r="S542" s="1">
        <f>(Table2[[#This Row],[Close Price]]-Table2[[#This Row],[20D EMA]])/Table2[[#This Row],[20D EMA]]</f>
        <v>-2.8392848141827309E-2</v>
      </c>
      <c r="T542" s="1">
        <f>(Table2[[#This Row],[Close Price]]-Table2[[#This Row],[50D EMA]])/Table2[[#This Row],[50D EMA]]</f>
        <v>-4.4840437846839692E-2</v>
      </c>
      <c r="U542" s="1">
        <f>(Table2[[#This Row],[Close Price]]-Table2[[#This Row],[200D EMA]])/Table2[[#This Row],[200D EMA]]</f>
        <v>-1.9513501818175212E-3</v>
      </c>
      <c r="V542">
        <v>1.15134021636666</v>
      </c>
      <c r="W542">
        <v>4004</v>
      </c>
      <c r="X542">
        <v>4079</v>
      </c>
      <c r="Y542">
        <v>3995.15</v>
      </c>
      <c r="Z542">
        <v>4139.95</v>
      </c>
      <c r="AA542">
        <v>3995.15</v>
      </c>
      <c r="AB542">
        <v>4298</v>
      </c>
      <c r="AC542" s="1">
        <f>(Table2[[#This Row],[Close Price]]/Table2[[#This Row],[Day Low]])-1</f>
        <v>1.0964035964035945E-2</v>
      </c>
      <c r="AD542" s="1">
        <f>(Table2[[#This Row],[Day High]]/Table2[[#This Row],[Close Price]])-1</f>
        <v>7.6829961214457398E-3</v>
      </c>
      <c r="AE542" s="1">
        <f>(Table2[[#This Row],[Close Price]]/Table2[[#This Row],[Current Week Low]])-1</f>
        <v>1.3203509254971602E-2</v>
      </c>
      <c r="AF542" s="1">
        <f>(Table2[[#This Row],[Current Week High]]/Table2[[#This Row],[Close Price]])-1</f>
        <v>2.2740186269423646E-2</v>
      </c>
      <c r="AG542" s="1">
        <f>(Table2[[#This Row],[Close Price]]/Table2[[#This Row],[Current Month Low]])-1</f>
        <v>1.3203509254971602E-2</v>
      </c>
      <c r="AH542" s="1">
        <f>(Table2[[#This Row],[Current Month High]]/Table2[[#This Row],[Close Price]])-1</f>
        <v>6.1785123150275512E-2</v>
      </c>
      <c r="AI542">
        <v>13.447713629289201</v>
      </c>
      <c r="AJ542">
        <v>22.2561159770462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-0.11</v>
      </c>
      <c r="AM542" t="s">
        <v>3155</v>
      </c>
      <c r="AN542">
        <v>-4.83</v>
      </c>
      <c r="AO542" t="s">
        <v>3155</v>
      </c>
      <c r="AP542">
        <v>-1.6886512150768002E-2</v>
      </c>
      <c r="AQ542">
        <f>(Table2[[#This Row],[Sharpe Ratio]]-AVERAGE(Table2[Sharpe Ratio]))/_xlfn.STDEV.P(Table2[Sharpe Ratio])</f>
        <v>-0.90304156834447624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497</v>
      </c>
      <c r="AT542">
        <f>_xlfn.RANK.AVG(Table2[[#This Row],[6M Return vs Nifty Z-Score]],Table2[6M Return vs Nifty Z-Score])</f>
        <v>397</v>
      </c>
      <c r="AU542">
        <f>_xlfn.RANK.AVG(Table2[[#This Row],[Sharpe Ratio Z-Score]],Table2[Sharpe Ratio Z-Score])</f>
        <v>601</v>
      </c>
      <c r="AV542">
        <f>(Table2[[#This Row],[Rank 1Y]]+Table2[[#This Row],[Rank 6M]]+Table2[[#This Row],[Rank Sharpe]])/3</f>
        <v>498.33333333333331</v>
      </c>
    </row>
    <row r="543" spans="1:48" x14ac:dyDescent="0.3">
      <c r="A543" t="s">
        <v>1839</v>
      </c>
      <c r="B543" t="s">
        <v>1840</v>
      </c>
      <c r="C543" t="s">
        <v>3113</v>
      </c>
      <c r="D543" t="s">
        <v>48</v>
      </c>
      <c r="E543">
        <v>3994.4307273959998</v>
      </c>
      <c r="F543">
        <v>49.48</v>
      </c>
      <c r="G543">
        <v>-14.7222096594808</v>
      </c>
      <c r="H543">
        <f>(Table2[[#This Row],[1Y Return vs Nifty]]-AVERAGE(Table2[1Y Return vs Nifty]))/_xlfn.STDEV.P(Table2[1Y Return vs Nifty])</f>
        <v>-0.66597840596048308</v>
      </c>
      <c r="I543">
        <v>-9.8936252102741502</v>
      </c>
      <c r="J543">
        <f>(Table2[[#This Row],[1M Return vs Nifty]]-AVERAGE(Table2[1M Return vs Nifty]))/_xlfn.STDEV.P(Table2[1M Return vs Nifty])</f>
        <v>-0.99265309862289253</v>
      </c>
      <c r="K543">
        <v>-32.022226584059197</v>
      </c>
      <c r="L543">
        <f>(Table2[[#This Row],[6M Return vs Nifty]]-AVERAGE(Table2[6M Return vs Nifty]))/_xlfn.STDEV.P(Table2[6M Return vs Nifty])</f>
        <v>-1.2388883338877306</v>
      </c>
      <c r="M543">
        <v>-7.9926339729527296</v>
      </c>
      <c r="N543">
        <f>(Table2[[#This Row],[1W Return vs Nifty]]-AVERAGE(Table2[1W Return vs Nifty]))/_xlfn.STDEV.P(Table2[1W Return vs Nifty])</f>
        <v>-0.66195237782371286</v>
      </c>
      <c r="O543">
        <v>54.3</v>
      </c>
      <c r="P543">
        <v>56.139666377604499</v>
      </c>
      <c r="Q543">
        <v>57.106929737674797</v>
      </c>
      <c r="R543">
        <v>22.5352859285465</v>
      </c>
      <c r="S543" s="1">
        <f>(Table2[[#This Row],[Close Price]]-Table2[[#This Row],[20D EMA]])/Table2[[#This Row],[20D EMA]]</f>
        <v>-8.8766114180478833E-2</v>
      </c>
      <c r="T543" s="1">
        <f>(Table2[[#This Row],[Close Price]]-Table2[[#This Row],[50D EMA]])/Table2[[#This Row],[50D EMA]]</f>
        <v>-0.11862675372544088</v>
      </c>
      <c r="U543" s="1">
        <f>(Table2[[#This Row],[Close Price]]-Table2[[#This Row],[200D EMA]])/Table2[[#This Row],[200D EMA]]</f>
        <v>-0.13355524054102902</v>
      </c>
      <c r="V543">
        <v>0.66452993534321003</v>
      </c>
      <c r="W543">
        <v>49.3</v>
      </c>
      <c r="X543">
        <v>51.4</v>
      </c>
      <c r="Y543">
        <v>49.3</v>
      </c>
      <c r="Z543">
        <v>55.76</v>
      </c>
      <c r="AA543">
        <v>49.3</v>
      </c>
      <c r="AB543">
        <v>58.1</v>
      </c>
      <c r="AC543" s="1">
        <f>(Table2[[#This Row],[Close Price]]/Table2[[#This Row],[Day Low]])-1</f>
        <v>3.6511156186611604E-3</v>
      </c>
      <c r="AD543" s="1">
        <f>(Table2[[#This Row],[Day High]]/Table2[[#This Row],[Close Price]])-1</f>
        <v>3.8803556992724308E-2</v>
      </c>
      <c r="AE543" s="1">
        <f>(Table2[[#This Row],[Close Price]]/Table2[[#This Row],[Current Week Low]])-1</f>
        <v>3.6511156186611604E-3</v>
      </c>
      <c r="AF543" s="1">
        <f>(Table2[[#This Row],[Current Week High]]/Table2[[#This Row],[Close Price]])-1</f>
        <v>0.1269199676637025</v>
      </c>
      <c r="AG543" s="1">
        <f>(Table2[[#This Row],[Close Price]]/Table2[[#This Row],[Current Month Low]])-1</f>
        <v>3.6511156186611604E-3</v>
      </c>
      <c r="AH543" s="1">
        <f>(Table2[[#This Row],[Current Month High]]/Table2[[#This Row],[Close Price]])-1</f>
        <v>0.1742118027485855</v>
      </c>
      <c r="AI543">
        <v>59.660468876313601</v>
      </c>
      <c r="AJ543">
        <v>17.669441141498201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-0.06</v>
      </c>
      <c r="AM543" t="s">
        <v>3155</v>
      </c>
      <c r="AN543">
        <v>-9.9499999999999993</v>
      </c>
      <c r="AO543" t="s">
        <v>3155</v>
      </c>
      <c r="AP543">
        <v>8.4355923907083005E-2</v>
      </c>
      <c r="AQ543">
        <f>(Table2[[#This Row],[Sharpe Ratio]]-AVERAGE(Table2[Sharpe Ratio]))/_xlfn.STDEV.P(Table2[Sharpe Ratio])</f>
        <v>0.29046959936804262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546</v>
      </c>
      <c r="AT543">
        <f>_xlfn.RANK.AVG(Table2[[#This Row],[6M Return vs Nifty Z-Score]],Table2[6M Return vs Nifty Z-Score])</f>
        <v>685</v>
      </c>
      <c r="AU543">
        <f>_xlfn.RANK.AVG(Table2[[#This Row],[Sharpe Ratio Z-Score]],Table2[Sharpe Ratio Z-Score])</f>
        <v>266</v>
      </c>
      <c r="AV543">
        <f>(Table2[[#This Row],[Rank 1Y]]+Table2[[#This Row],[Rank 6M]]+Table2[[#This Row],[Rank Sharpe]])/3</f>
        <v>499</v>
      </c>
    </row>
    <row r="544" spans="1:48" x14ac:dyDescent="0.3">
      <c r="A544" t="s">
        <v>1110</v>
      </c>
      <c r="B544" t="s">
        <v>1111</v>
      </c>
      <c r="C544" t="s">
        <v>3109</v>
      </c>
      <c r="D544" t="s">
        <v>287</v>
      </c>
      <c r="E544">
        <v>10987.867422109999</v>
      </c>
      <c r="F544">
        <v>2019.7</v>
      </c>
      <c r="G544">
        <v>-23.626769017500202</v>
      </c>
      <c r="H544">
        <f>(Table2[[#This Row],[1Y Return vs Nifty]]-AVERAGE(Table2[1Y Return vs Nifty]))/_xlfn.STDEV.P(Table2[1Y Return vs Nifty])</f>
        <v>-0.81819691603466105</v>
      </c>
      <c r="I544">
        <v>3.50611048559889</v>
      </c>
      <c r="J544">
        <f>(Table2[[#This Row],[1M Return vs Nifty]]-AVERAGE(Table2[1M Return vs Nifty]))/_xlfn.STDEV.P(Table2[1M Return vs Nifty])</f>
        <v>0.54888077977721117</v>
      </c>
      <c r="K544">
        <v>-9.2005725256735094</v>
      </c>
      <c r="L544">
        <f>(Table2[[#This Row],[6M Return vs Nifty]]-AVERAGE(Table2[6M Return vs Nifty]))/_xlfn.STDEV.P(Table2[6M Return vs Nifty])</f>
        <v>-0.43288721715913081</v>
      </c>
      <c r="M544">
        <v>-4.6447770185857902</v>
      </c>
      <c r="N544">
        <f>(Table2[[#This Row],[1W Return vs Nifty]]-AVERAGE(Table2[1W Return vs Nifty]))/_xlfn.STDEV.P(Table2[1W Return vs Nifty])</f>
        <v>9.4164088280040848E-3</v>
      </c>
      <c r="O544">
        <v>2104.2399999999998</v>
      </c>
      <c r="P544">
        <v>2123.79972769602</v>
      </c>
      <c r="Q544">
        <v>2045.3595918512899</v>
      </c>
      <c r="R544">
        <v>28.6416247785785</v>
      </c>
      <c r="S544" s="1">
        <f>(Table2[[#This Row],[Close Price]]-Table2[[#This Row],[20D EMA]])/Table2[[#This Row],[20D EMA]]</f>
        <v>-4.0176025548416407E-2</v>
      </c>
      <c r="T544" s="1">
        <f>(Table2[[#This Row],[Close Price]]-Table2[[#This Row],[50D EMA]])/Table2[[#This Row],[50D EMA]]</f>
        <v>-4.901579293870207E-2</v>
      </c>
      <c r="U544" s="1">
        <f>(Table2[[#This Row],[Close Price]]-Table2[[#This Row],[200D EMA]])/Table2[[#This Row],[200D EMA]]</f>
        <v>-1.2545271723132521E-2</v>
      </c>
      <c r="V544">
        <v>0.46303084437955799</v>
      </c>
      <c r="W544">
        <v>2010.05</v>
      </c>
      <c r="X544">
        <v>2069.1</v>
      </c>
      <c r="Y544">
        <v>2005.05</v>
      </c>
      <c r="Z544">
        <v>2180.0500000000002</v>
      </c>
      <c r="AA544">
        <v>2005.05</v>
      </c>
      <c r="AB544">
        <v>2218</v>
      </c>
      <c r="AC544" s="1">
        <f>(Table2[[#This Row],[Close Price]]/Table2[[#This Row],[Day Low]])-1</f>
        <v>4.8008756001094444E-3</v>
      </c>
      <c r="AD544" s="1">
        <f>(Table2[[#This Row],[Day High]]/Table2[[#This Row],[Close Price]])-1</f>
        <v>2.4459078080903085E-2</v>
      </c>
      <c r="AE544" s="1">
        <f>(Table2[[#This Row],[Close Price]]/Table2[[#This Row],[Current Week Low]])-1</f>
        <v>7.3065509588290389E-3</v>
      </c>
      <c r="AF544" s="1">
        <f>(Table2[[#This Row],[Current Week High]]/Table2[[#This Row],[Close Price]])-1</f>
        <v>7.9392979155320065E-2</v>
      </c>
      <c r="AG544" s="1">
        <f>(Table2[[#This Row],[Close Price]]/Table2[[#This Row],[Current Month Low]])-1</f>
        <v>7.3065509588290389E-3</v>
      </c>
      <c r="AH544" s="1">
        <f>(Table2[[#This Row],[Current Month High]]/Table2[[#This Row],[Close Price]])-1</f>
        <v>9.8182898450264844E-2</v>
      </c>
      <c r="AI544">
        <v>36.052384017428302</v>
      </c>
      <c r="AJ544">
        <v>26.2312499999999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-0.13</v>
      </c>
      <c r="AM544" t="s">
        <v>3155</v>
      </c>
      <c r="AN544">
        <v>-5.24</v>
      </c>
      <c r="AO544" t="s">
        <v>3155</v>
      </c>
      <c r="AP544">
        <v>2.6030252763776001E-2</v>
      </c>
      <c r="AQ544">
        <f>(Table2[[#This Row],[Sharpe Ratio]]-AVERAGE(Table2[Sharpe Ratio]))/_xlfn.STDEV.P(Table2[Sharpe Ratio])</f>
        <v>-0.39711104946272507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593</v>
      </c>
      <c r="AT544">
        <f>_xlfn.RANK.AVG(Table2[[#This Row],[6M Return vs Nifty Z-Score]],Table2[6M Return vs Nifty Z-Score])</f>
        <v>467</v>
      </c>
      <c r="AU544">
        <f>_xlfn.RANK.AVG(Table2[[#This Row],[Sharpe Ratio Z-Score]],Table2[Sharpe Ratio Z-Score])</f>
        <v>438</v>
      </c>
      <c r="AV544">
        <f>(Table2[[#This Row],[Rank 1Y]]+Table2[[#This Row],[Rank 6M]]+Table2[[#This Row],[Rank Sharpe]])/3</f>
        <v>499.33333333333331</v>
      </c>
    </row>
    <row r="545" spans="1:48" x14ac:dyDescent="0.3">
      <c r="A545" t="s">
        <v>58</v>
      </c>
      <c r="B545" t="s">
        <v>59</v>
      </c>
      <c r="C545" t="s">
        <v>3116</v>
      </c>
      <c r="D545" t="s">
        <v>60</v>
      </c>
      <c r="E545">
        <v>369853.75597637898</v>
      </c>
      <c r="F545">
        <v>11763.7</v>
      </c>
      <c r="G545">
        <v>-13.6283072657759</v>
      </c>
      <c r="H545">
        <f>(Table2[[#This Row],[1Y Return vs Nifty]]-AVERAGE(Table2[1Y Return vs Nifty]))/_xlfn.STDEV.P(Table2[1Y Return vs Nifty])</f>
        <v>-0.647278750442282</v>
      </c>
      <c r="I545">
        <v>0.531104668844399</v>
      </c>
      <c r="J545">
        <f>(Table2[[#This Row],[1M Return vs Nifty]]-AVERAGE(Table2[1M Return vs Nifty]))/_xlfn.STDEV.P(Table2[1M Return vs Nifty])</f>
        <v>0.20662983102328347</v>
      </c>
      <c r="K545">
        <v>-18.033085037932</v>
      </c>
      <c r="L545">
        <f>(Table2[[#This Row],[6M Return vs Nifty]]-AVERAGE(Table2[6M Return vs Nifty]))/_xlfn.STDEV.P(Table2[6M Return vs Nifty])</f>
        <v>-0.74482845201383385</v>
      </c>
      <c r="M545">
        <v>-1.51765092686361</v>
      </c>
      <c r="N545">
        <f>(Table2[[#This Row],[1W Return vs Nifty]]-AVERAGE(Table2[1W Return vs Nifty]))/_xlfn.STDEV.P(Table2[1W Return vs Nifty])</f>
        <v>0.63652051707489921</v>
      </c>
      <c r="O545">
        <v>12349.95</v>
      </c>
      <c r="P545">
        <v>12445.627181558501</v>
      </c>
      <c r="Q545">
        <v>11985.851919536501</v>
      </c>
      <c r="R545">
        <v>22.868742440163299</v>
      </c>
      <c r="S545" s="1">
        <f>(Table2[[#This Row],[Close Price]]-Table2[[#This Row],[20D EMA]])/Table2[[#This Row],[20D EMA]]</f>
        <v>-4.7469827813068063E-2</v>
      </c>
      <c r="T545" s="1">
        <f>(Table2[[#This Row],[Close Price]]-Table2[[#This Row],[50D EMA]])/Table2[[#This Row],[50D EMA]]</f>
        <v>-5.4792512390934855E-2</v>
      </c>
      <c r="U545" s="1">
        <f>(Table2[[#This Row],[Close Price]]-Table2[[#This Row],[200D EMA]])/Table2[[#This Row],[200D EMA]]</f>
        <v>-1.8534512275627267E-2</v>
      </c>
      <c r="V545">
        <v>0.93764200173103096</v>
      </c>
      <c r="W545">
        <v>11636.9</v>
      </c>
      <c r="X545">
        <v>11998.95</v>
      </c>
      <c r="Y545">
        <v>11636.9</v>
      </c>
      <c r="Z545">
        <v>12289.8</v>
      </c>
      <c r="AA545">
        <v>11636.9</v>
      </c>
      <c r="AB545">
        <v>13300.45</v>
      </c>
      <c r="AC545" s="1">
        <f>(Table2[[#This Row],[Close Price]]/Table2[[#This Row],[Day Low]])-1</f>
        <v>1.089637274531885E-2</v>
      </c>
      <c r="AD545" s="1">
        <f>(Table2[[#This Row],[Day High]]/Table2[[#This Row],[Close Price]])-1</f>
        <v>1.999795982556507E-2</v>
      </c>
      <c r="AE545" s="1">
        <f>(Table2[[#This Row],[Close Price]]/Table2[[#This Row],[Current Week Low]])-1</f>
        <v>1.089637274531885E-2</v>
      </c>
      <c r="AF545" s="1">
        <f>(Table2[[#This Row],[Current Week High]]/Table2[[#This Row],[Close Price]])-1</f>
        <v>4.4722323758681348E-2</v>
      </c>
      <c r="AG545" s="1">
        <f>(Table2[[#This Row],[Close Price]]/Table2[[#This Row],[Current Month Low]])-1</f>
        <v>1.089637274531885E-2</v>
      </c>
      <c r="AH545" s="1">
        <f>(Table2[[#This Row],[Current Month High]]/Table2[[#This Row],[Close Price]])-1</f>
        <v>0.13063491928559889</v>
      </c>
      <c r="AI545">
        <v>16.289942790108501</v>
      </c>
      <c r="AJ545">
        <v>20.806354715973502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-0.02</v>
      </c>
      <c r="AM545" t="s">
        <v>3155</v>
      </c>
      <c r="AN545">
        <v>-6.13</v>
      </c>
      <c r="AO545" t="s">
        <v>3155</v>
      </c>
      <c r="AP545">
        <v>4.4659286391425003E-2</v>
      </c>
      <c r="AQ545">
        <f>(Table2[[#This Row],[Sharpe Ratio]]-AVERAGE(Table2[Sharpe Ratio]))/_xlfn.STDEV.P(Table2[Sharpe Ratio])</f>
        <v>-0.17749997979638063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541</v>
      </c>
      <c r="AT545">
        <f>_xlfn.RANK.AVG(Table2[[#This Row],[6M Return vs Nifty Z-Score]],Table2[6M Return vs Nifty Z-Score])</f>
        <v>568</v>
      </c>
      <c r="AU545">
        <f>_xlfn.RANK.AVG(Table2[[#This Row],[Sharpe Ratio Z-Score]],Table2[Sharpe Ratio Z-Score])</f>
        <v>390</v>
      </c>
      <c r="AV545">
        <f>(Table2[[#This Row],[Rank 1Y]]+Table2[[#This Row],[Rank 6M]]+Table2[[#This Row],[Rank Sharpe]])/3</f>
        <v>499.66666666666669</v>
      </c>
    </row>
    <row r="546" spans="1:48" x14ac:dyDescent="0.3">
      <c r="A546" t="s">
        <v>645</v>
      </c>
      <c r="B546" t="s">
        <v>646</v>
      </c>
      <c r="C546" t="s">
        <v>3124</v>
      </c>
      <c r="D546" t="s">
        <v>166</v>
      </c>
      <c r="E546">
        <v>28207.888881549999</v>
      </c>
      <c r="F546">
        <v>1107.25</v>
      </c>
      <c r="G546">
        <v>-11.633780674952501</v>
      </c>
      <c r="H546">
        <f>(Table2[[#This Row],[1Y Return vs Nifty]]-AVERAGE(Table2[1Y Return vs Nifty]))/_xlfn.STDEV.P(Table2[1Y Return vs Nifty])</f>
        <v>-0.61318342312156027</v>
      </c>
      <c r="I546">
        <v>14.7952365158934</v>
      </c>
      <c r="J546">
        <f>(Table2[[#This Row],[1M Return vs Nifty]]-AVERAGE(Table2[1M Return vs Nifty]))/_xlfn.STDEV.P(Table2[1M Return vs Nifty])</f>
        <v>1.8476056672081811</v>
      </c>
      <c r="K546">
        <v>-10.653585414202199</v>
      </c>
      <c r="L546">
        <f>(Table2[[#This Row],[6M Return vs Nifty]]-AVERAGE(Table2[6M Return vs Nifty]))/_xlfn.STDEV.P(Table2[6M Return vs Nifty])</f>
        <v>-0.48420383109863829</v>
      </c>
      <c r="M546">
        <v>3.4663197312251701</v>
      </c>
      <c r="N546">
        <f>(Table2[[#This Row],[1W Return vs Nifty]]-AVERAGE(Table2[1W Return vs Nifty]))/_xlfn.STDEV.P(Table2[1W Return vs Nifty])</f>
        <v>1.6359904403833605</v>
      </c>
      <c r="O546">
        <v>1108.31</v>
      </c>
      <c r="P546">
        <v>1089.76820461392</v>
      </c>
      <c r="Q546">
        <v>1068.0909671601601</v>
      </c>
      <c r="R546">
        <v>48.042628374491002</v>
      </c>
      <c r="S546" s="1">
        <f>(Table2[[#This Row],[Close Price]]-Table2[[#This Row],[20D EMA]])/Table2[[#This Row],[20D EMA]]</f>
        <v>-9.5641111241434747E-4</v>
      </c>
      <c r="T546" s="1">
        <f>(Table2[[#This Row],[Close Price]]-Table2[[#This Row],[50D EMA]])/Table2[[#This Row],[50D EMA]]</f>
        <v>1.6041755771607748E-2</v>
      </c>
      <c r="U546" s="1">
        <f>(Table2[[#This Row],[Close Price]]-Table2[[#This Row],[200D EMA]])/Table2[[#This Row],[200D EMA]]</f>
        <v>3.6662638336841254E-2</v>
      </c>
      <c r="V546">
        <v>3.0306499911196298</v>
      </c>
      <c r="W546">
        <v>1101</v>
      </c>
      <c r="X546">
        <v>1143.95</v>
      </c>
      <c r="Y546">
        <v>1101</v>
      </c>
      <c r="Z546">
        <v>1247.3499999999999</v>
      </c>
      <c r="AA546">
        <v>1040</v>
      </c>
      <c r="AB546">
        <v>1247.3499999999999</v>
      </c>
      <c r="AC546" s="1">
        <f>(Table2[[#This Row],[Close Price]]/Table2[[#This Row],[Day Low]])-1</f>
        <v>5.6766575840145883E-3</v>
      </c>
      <c r="AD546" s="1">
        <f>(Table2[[#This Row],[Day High]]/Table2[[#This Row],[Close Price]])-1</f>
        <v>3.3145179498758282E-2</v>
      </c>
      <c r="AE546" s="1">
        <f>(Table2[[#This Row],[Close Price]]/Table2[[#This Row],[Current Week Low]])-1</f>
        <v>5.6766575840145883E-3</v>
      </c>
      <c r="AF546" s="1">
        <f>(Table2[[#This Row],[Current Week High]]/Table2[[#This Row],[Close Price]])-1</f>
        <v>0.1265296906750959</v>
      </c>
      <c r="AG546" s="1">
        <f>(Table2[[#This Row],[Close Price]]/Table2[[#This Row],[Current Month Low]])-1</f>
        <v>6.4663461538461586E-2</v>
      </c>
      <c r="AH546" s="1">
        <f>(Table2[[#This Row],[Current Month High]]/Table2[[#This Row],[Close Price]])-1</f>
        <v>0.1265296906750959</v>
      </c>
      <c r="AI546">
        <v>21.833370964100201</v>
      </c>
      <c r="AJ546">
        <v>18.676312968917401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0.09</v>
      </c>
      <c r="AM546" t="s">
        <v>3156</v>
      </c>
      <c r="AN546">
        <v>1.98</v>
      </c>
      <c r="AO546" t="s">
        <v>3156</v>
      </c>
      <c r="AP546">
        <v>9.3975075719760007E-3</v>
      </c>
      <c r="AQ546">
        <f>(Table2[[#This Row],[Sharpe Ratio]]-AVERAGE(Table2[Sharpe Ratio]))/_xlfn.STDEV.P(Table2[Sharpe Ratio])</f>
        <v>-0.59318858284790288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1.7930202705234402</v>
      </c>
      <c r="AS546">
        <f>_xlfn.RANK.AVG(Table2[[#This Row],[1Y Return vs Nifty Z-Score]],Table2[1Y Return vs Nifty Z-Score])</f>
        <v>528</v>
      </c>
      <c r="AT546">
        <f>_xlfn.RANK.AVG(Table2[[#This Row],[6M Return vs Nifty Z-Score]],Table2[6M Return vs Nifty Z-Score])</f>
        <v>487</v>
      </c>
      <c r="AU546">
        <f>_xlfn.RANK.AVG(Table2[[#This Row],[Sharpe Ratio Z-Score]],Table2[Sharpe Ratio Z-Score])</f>
        <v>485</v>
      </c>
      <c r="AV546">
        <f>(Table2[[#This Row],[Rank 1Y]]+Table2[[#This Row],[Rank 6M]]+Table2[[#This Row],[Rank Sharpe]])/3</f>
        <v>500</v>
      </c>
    </row>
    <row r="547" spans="1:48" x14ac:dyDescent="0.3">
      <c r="A547" t="s">
        <v>913</v>
      </c>
      <c r="B547" t="s">
        <v>914</v>
      </c>
      <c r="C547" t="s">
        <v>3124</v>
      </c>
      <c r="D547" t="s">
        <v>467</v>
      </c>
      <c r="E547">
        <v>16116.567931244999</v>
      </c>
      <c r="F547">
        <v>1516.65</v>
      </c>
      <c r="G547">
        <v>-12.5675703485366</v>
      </c>
      <c r="H547">
        <f>(Table2[[#This Row],[1Y Return vs Nifty]]-AVERAGE(Table2[1Y Return vs Nifty]))/_xlfn.STDEV.P(Table2[1Y Return vs Nifty])</f>
        <v>-0.62914604037421684</v>
      </c>
      <c r="I547">
        <v>4.8691120524631097</v>
      </c>
      <c r="J547">
        <f>(Table2[[#This Row],[1M Return vs Nifty]]-AVERAGE(Table2[1M Return vs Nifty]))/_xlfn.STDEV.P(Table2[1M Return vs Nifty])</f>
        <v>0.70568335703108453</v>
      </c>
      <c r="K547">
        <v>7.7736011055941798</v>
      </c>
      <c r="L547">
        <f>(Table2[[#This Row],[6M Return vs Nifty]]-AVERAGE(Table2[6M Return vs Nifty]))/_xlfn.STDEV.P(Table2[6M Return vs Nifty])</f>
        <v>0.16659618870381224</v>
      </c>
      <c r="M547">
        <v>-4.0154408851090704</v>
      </c>
      <c r="N547">
        <f>(Table2[[#This Row],[1W Return vs Nifty]]-AVERAGE(Table2[1W Return vs Nifty]))/_xlfn.STDEV.P(Table2[1W Return vs Nifty])</f>
        <v>0.135621513194013</v>
      </c>
      <c r="O547">
        <v>1561.39</v>
      </c>
      <c r="P547">
        <v>1548.8926912531199</v>
      </c>
      <c r="Q547">
        <v>1476.1965304191899</v>
      </c>
      <c r="R547">
        <v>35.609222903105703</v>
      </c>
      <c r="S547" s="1">
        <f>(Table2[[#This Row],[Close Price]]-Table2[[#This Row],[20D EMA]])/Table2[[#This Row],[20D EMA]]</f>
        <v>-2.8653955770179138E-2</v>
      </c>
      <c r="T547" s="1">
        <f>(Table2[[#This Row],[Close Price]]-Table2[[#This Row],[50D EMA]])/Table2[[#This Row],[50D EMA]]</f>
        <v>-2.0816607525621478E-2</v>
      </c>
      <c r="U547" s="1">
        <f>(Table2[[#This Row],[Close Price]]-Table2[[#This Row],[200D EMA]])/Table2[[#This Row],[200D EMA]]</f>
        <v>2.7403850874329561E-2</v>
      </c>
      <c r="V547">
        <v>0.69958769666616005</v>
      </c>
      <c r="W547">
        <v>1497.05</v>
      </c>
      <c r="X547">
        <v>1540</v>
      </c>
      <c r="Y547">
        <v>1490.1</v>
      </c>
      <c r="Z547">
        <v>1640</v>
      </c>
      <c r="AA547">
        <v>1482</v>
      </c>
      <c r="AB547">
        <v>1643.95</v>
      </c>
      <c r="AC547" s="1">
        <f>(Table2[[#This Row],[Close Price]]/Table2[[#This Row],[Day Low]])-1</f>
        <v>1.3092415082996745E-2</v>
      </c>
      <c r="AD547" s="1">
        <f>(Table2[[#This Row],[Day High]]/Table2[[#This Row],[Close Price]])-1</f>
        <v>1.5395773579929495E-2</v>
      </c>
      <c r="AE547" s="1">
        <f>(Table2[[#This Row],[Close Price]]/Table2[[#This Row],[Current Week Low]])-1</f>
        <v>1.7817596134487745E-2</v>
      </c>
      <c r="AF547" s="1">
        <f>(Table2[[#This Row],[Current Week High]]/Table2[[#This Row],[Close Price]])-1</f>
        <v>8.1330564072132683E-2</v>
      </c>
      <c r="AG547" s="1">
        <f>(Table2[[#This Row],[Close Price]]/Table2[[#This Row],[Current Month Low]])-1</f>
        <v>2.3380566801619596E-2</v>
      </c>
      <c r="AH547" s="1">
        <f>(Table2[[#This Row],[Current Month High]]/Table2[[#This Row],[Close Price]])-1</f>
        <v>8.3934988296574753E-2</v>
      </c>
      <c r="AI547">
        <v>11.429795931823399</v>
      </c>
      <c r="AJ547">
        <v>22.0152855993563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</v>
      </c>
      <c r="AM547" t="s">
        <v>3157</v>
      </c>
      <c r="AN547">
        <v>-1.6</v>
      </c>
      <c r="AO547" t="s">
        <v>3155</v>
      </c>
      <c r="AP547">
        <v>-8.2694538742688006E-2</v>
      </c>
      <c r="AQ547">
        <f>(Table2[[#This Row],[Sharpe Ratio]]-AVERAGE(Table2[Sharpe Ratio]))/_xlfn.STDEV.P(Table2[Sharpe Ratio])</f>
        <v>-1.6788290515466668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-1.3000740329919738</v>
      </c>
      <c r="AS547">
        <f>_xlfn.RANK.AVG(Table2[[#This Row],[1Y Return vs Nifty Z-Score]],Table2[1Y Return vs Nifty Z-Score])</f>
        <v>535</v>
      </c>
      <c r="AT547">
        <f>_xlfn.RANK.AVG(Table2[[#This Row],[6M Return vs Nifty Z-Score]],Table2[6M Return vs Nifty Z-Score])</f>
        <v>269</v>
      </c>
      <c r="AU547">
        <f>_xlfn.RANK.AVG(Table2[[#This Row],[Sharpe Ratio Z-Score]],Table2[Sharpe Ratio Z-Score])</f>
        <v>699</v>
      </c>
      <c r="AV547">
        <f>(Table2[[#This Row],[Rank 1Y]]+Table2[[#This Row],[Rank 6M]]+Table2[[#This Row],[Rank Sharpe]])/3</f>
        <v>501</v>
      </c>
    </row>
    <row r="548" spans="1:48" x14ac:dyDescent="0.3">
      <c r="A548" t="s">
        <v>1426</v>
      </c>
      <c r="B548" t="s">
        <v>1427</v>
      </c>
      <c r="C548" t="s">
        <v>3123</v>
      </c>
      <c r="D548" t="s">
        <v>135</v>
      </c>
      <c r="E548">
        <v>7289.6244217679996</v>
      </c>
      <c r="F548">
        <v>114.64</v>
      </c>
      <c r="G548">
        <v>32.791451349615997</v>
      </c>
      <c r="H548">
        <f>(Table2[[#This Row],[1Y Return vs Nifty]]-AVERAGE(Table2[1Y Return vs Nifty]))/_xlfn.STDEV.P(Table2[1Y Return vs Nifty])</f>
        <v>0.14624131162282028</v>
      </c>
      <c r="I548">
        <v>5.0238557119037297E-2</v>
      </c>
      <c r="J548">
        <f>(Table2[[#This Row],[1M Return vs Nifty]]-AVERAGE(Table2[1M Return vs Nifty]))/_xlfn.STDEV.P(Table2[1M Return vs Nifty])</f>
        <v>0.15130997852593331</v>
      </c>
      <c r="K548">
        <v>-26.7055465309145</v>
      </c>
      <c r="L548">
        <f>(Table2[[#This Row],[6M Return vs Nifty]]-AVERAGE(Table2[6M Return vs Nifty]))/_xlfn.STDEV.P(Table2[6M Return vs Nifty])</f>
        <v>-1.0511171035833826</v>
      </c>
      <c r="M548">
        <v>-8.8946378830211508</v>
      </c>
      <c r="N548">
        <f>(Table2[[#This Row],[1W Return vs Nifty]]-AVERAGE(Table2[1W Return vs Nifty]))/_xlfn.STDEV.P(Table2[1W Return vs Nifty])</f>
        <v>-0.84283742724848776</v>
      </c>
      <c r="O548">
        <v>124.56</v>
      </c>
      <c r="P548">
        <v>127.567869658424</v>
      </c>
      <c r="Q548">
        <v>121.900387103165</v>
      </c>
      <c r="R548">
        <v>33.199501432380401</v>
      </c>
      <c r="S548" s="1">
        <f>(Table2[[#This Row],[Close Price]]-Table2[[#This Row],[20D EMA]])/Table2[[#This Row],[20D EMA]]</f>
        <v>-7.9640333975594099E-2</v>
      </c>
      <c r="T548" s="1">
        <f>(Table2[[#This Row],[Close Price]]-Table2[[#This Row],[50D EMA]])/Table2[[#This Row],[50D EMA]]</f>
        <v>-0.10134111115157518</v>
      </c>
      <c r="U548" s="1">
        <f>(Table2[[#This Row],[Close Price]]-Table2[[#This Row],[200D EMA]])/Table2[[#This Row],[200D EMA]]</f>
        <v>-5.9560000388025787E-2</v>
      </c>
      <c r="V548">
        <v>1.18043474212984</v>
      </c>
      <c r="W548">
        <v>113.55</v>
      </c>
      <c r="X548">
        <v>120.5</v>
      </c>
      <c r="Y548">
        <v>112.75</v>
      </c>
      <c r="Z548">
        <v>135.18</v>
      </c>
      <c r="AA548">
        <v>112.75</v>
      </c>
      <c r="AB548">
        <v>135.18</v>
      </c>
      <c r="AC548" s="1">
        <f>(Table2[[#This Row],[Close Price]]/Table2[[#This Row],[Day Low]])-1</f>
        <v>9.5992954645531814E-3</v>
      </c>
      <c r="AD548" s="1">
        <f>(Table2[[#This Row],[Day High]]/Table2[[#This Row],[Close Price]])-1</f>
        <v>5.1116538729937266E-2</v>
      </c>
      <c r="AE548" s="1">
        <f>(Table2[[#This Row],[Close Price]]/Table2[[#This Row],[Current Week Low]])-1</f>
        <v>1.676274944567635E-2</v>
      </c>
      <c r="AF548" s="1">
        <f>(Table2[[#This Row],[Current Week High]]/Table2[[#This Row],[Close Price]])-1</f>
        <v>0.17916957431960934</v>
      </c>
      <c r="AG548" s="1">
        <f>(Table2[[#This Row],[Close Price]]/Table2[[#This Row],[Current Month Low]])-1</f>
        <v>1.676274944567635E-2</v>
      </c>
      <c r="AH548" s="1">
        <f>(Table2[[#This Row],[Current Month High]]/Table2[[#This Row],[Close Price]])-1</f>
        <v>0.17916957431960934</v>
      </c>
      <c r="AI548">
        <v>43.370551290997902</v>
      </c>
      <c r="AJ548">
        <v>66.144927536231805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</v>
      </c>
      <c r="AM548" t="s">
        <v>3155</v>
      </c>
      <c r="AN548">
        <v>-5.23</v>
      </c>
      <c r="AO548" t="s">
        <v>3155</v>
      </c>
      <c r="AP548">
        <v>-1.7534914757242E-2</v>
      </c>
      <c r="AQ548">
        <f>(Table2[[#This Row],[Sharpe Ratio]]-AVERAGE(Table2[Sharpe Ratio]))/_xlfn.STDEV.P(Table2[Sharpe Ratio])</f>
        <v>-0.91068535668199146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249</v>
      </c>
      <c r="AT548">
        <f>_xlfn.RANK.AVG(Table2[[#This Row],[6M Return vs Nifty Z-Score]],Table2[6M Return vs Nifty Z-Score])</f>
        <v>653</v>
      </c>
      <c r="AU548">
        <f>_xlfn.RANK.AVG(Table2[[#This Row],[Sharpe Ratio Z-Score]],Table2[Sharpe Ratio Z-Score])</f>
        <v>602</v>
      </c>
      <c r="AV548">
        <f>(Table2[[#This Row],[Rank 1Y]]+Table2[[#This Row],[Rank 6M]]+Table2[[#This Row],[Rank Sharpe]])/3</f>
        <v>501.33333333333331</v>
      </c>
    </row>
    <row r="549" spans="1:48" x14ac:dyDescent="0.3">
      <c r="A549" t="s">
        <v>41</v>
      </c>
      <c r="B549" t="s">
        <v>42</v>
      </c>
      <c r="C549" t="s">
        <v>3110</v>
      </c>
      <c r="D549" t="s">
        <v>43</v>
      </c>
      <c r="E549">
        <v>577092.79023924004</v>
      </c>
      <c r="F549">
        <v>912.4</v>
      </c>
      <c r="G549">
        <v>22.7753311577749</v>
      </c>
      <c r="H549">
        <f>(Table2[[#This Row],[1Y Return vs Nifty]]-AVERAGE(Table2[1Y Return vs Nifty]))/_xlfn.STDEV.P(Table2[1Y Return vs Nifty])</f>
        <v>-2.4978715222512576E-2</v>
      </c>
      <c r="I549">
        <v>-6.0197691534558304</v>
      </c>
      <c r="J549">
        <f>(Table2[[#This Row],[1M Return vs Nifty]]-AVERAGE(Table2[1M Return vs Nifty]))/_xlfn.STDEV.P(Table2[1M Return vs Nifty])</f>
        <v>-0.54699652097337337</v>
      </c>
      <c r="K549">
        <v>-16.822373867173901</v>
      </c>
      <c r="L549">
        <f>(Table2[[#This Row],[6M Return vs Nifty]]-AVERAGE(Table2[6M Return vs Nifty]))/_xlfn.STDEV.P(Table2[6M Return vs Nifty])</f>
        <v>-0.70206930085106989</v>
      </c>
      <c r="M549">
        <v>-2.4730674895220899</v>
      </c>
      <c r="N549">
        <f>(Table2[[#This Row],[1W Return vs Nifty]]-AVERAGE(Table2[1W Return vs Nifty]))/_xlfn.STDEV.P(Table2[1W Return vs Nifty])</f>
        <v>0.44492426097372723</v>
      </c>
      <c r="O549">
        <v>954.27</v>
      </c>
      <c r="P549">
        <v>995.35078745032797</v>
      </c>
      <c r="Q549">
        <v>966.05345642551902</v>
      </c>
      <c r="R549">
        <v>25.7922238190604</v>
      </c>
      <c r="S549" s="1">
        <f>(Table2[[#This Row],[Close Price]]-Table2[[#This Row],[20D EMA]])/Table2[[#This Row],[20D EMA]]</f>
        <v>-4.3876471019732369E-2</v>
      </c>
      <c r="T549" s="1">
        <f>(Table2[[#This Row],[Close Price]]-Table2[[#This Row],[50D EMA]])/Table2[[#This Row],[50D EMA]]</f>
        <v>-8.3338244663284169E-2</v>
      </c>
      <c r="U549" s="1">
        <f>(Table2[[#This Row],[Close Price]]-Table2[[#This Row],[200D EMA]])/Table2[[#This Row],[200D EMA]]</f>
        <v>-5.5538806955922969E-2</v>
      </c>
      <c r="V549">
        <v>0.44058738381961399</v>
      </c>
      <c r="W549">
        <v>906</v>
      </c>
      <c r="X549">
        <v>924</v>
      </c>
      <c r="Y549">
        <v>895.15</v>
      </c>
      <c r="Z549">
        <v>952.9</v>
      </c>
      <c r="AA549">
        <v>895.15</v>
      </c>
      <c r="AB549">
        <v>1012.4</v>
      </c>
      <c r="AC549" s="1">
        <f>(Table2[[#This Row],[Close Price]]/Table2[[#This Row],[Day Low]])-1</f>
        <v>7.064017660044053E-3</v>
      </c>
      <c r="AD549" s="1">
        <f>(Table2[[#This Row],[Day High]]/Table2[[#This Row],[Close Price]])-1</f>
        <v>1.2713722051731713E-2</v>
      </c>
      <c r="AE549" s="1">
        <f>(Table2[[#This Row],[Close Price]]/Table2[[#This Row],[Current Week Low]])-1</f>
        <v>1.927051332178964E-2</v>
      </c>
      <c r="AF549" s="1">
        <f>(Table2[[#This Row],[Current Week High]]/Table2[[#This Row],[Close Price]])-1</f>
        <v>4.4388426128890934E-2</v>
      </c>
      <c r="AG549" s="1">
        <f>(Table2[[#This Row],[Close Price]]/Table2[[#This Row],[Current Month Low]])-1</f>
        <v>1.927051332178964E-2</v>
      </c>
      <c r="AH549" s="1">
        <f>(Table2[[#This Row],[Current Month High]]/Table2[[#This Row],[Close Price]])-1</f>
        <v>0.10960105217010074</v>
      </c>
      <c r="AI549">
        <v>33.932485751863197</v>
      </c>
      <c r="AJ549">
        <v>52.741273959989897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-0.2</v>
      </c>
      <c r="AM549" t="s">
        <v>3155</v>
      </c>
      <c r="AN549">
        <v>-5.39</v>
      </c>
      <c r="AO549" t="s">
        <v>3155</v>
      </c>
      <c r="AP549">
        <v>-3.8650353127016E-2</v>
      </c>
      <c r="AQ549">
        <f>(Table2[[#This Row],[Sharpe Ratio]]-AVERAGE(Table2[Sharpe Ratio]))/_xlfn.STDEV.P(Table2[Sharpe Ratio])</f>
        <v>-1.1596077699185743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305</v>
      </c>
      <c r="AT549">
        <f>_xlfn.RANK.AVG(Table2[[#This Row],[6M Return vs Nifty Z-Score]],Table2[6M Return vs Nifty Z-Score])</f>
        <v>562</v>
      </c>
      <c r="AU549">
        <f>_xlfn.RANK.AVG(Table2[[#This Row],[Sharpe Ratio Z-Score]],Table2[Sharpe Ratio Z-Score])</f>
        <v>639</v>
      </c>
      <c r="AV549">
        <f>(Table2[[#This Row],[Rank 1Y]]+Table2[[#This Row],[Rank 6M]]+Table2[[#This Row],[Rank Sharpe]])/3</f>
        <v>502</v>
      </c>
    </row>
    <row r="550" spans="1:48" x14ac:dyDescent="0.3">
      <c r="A550" t="s">
        <v>502</v>
      </c>
      <c r="B550" t="s">
        <v>503</v>
      </c>
      <c r="C550" t="s">
        <v>3121</v>
      </c>
      <c r="D550" t="s">
        <v>460</v>
      </c>
      <c r="E550">
        <v>41402.502080339997</v>
      </c>
      <c r="F550">
        <v>1491.85</v>
      </c>
      <c r="G550">
        <v>-34.709834568038701</v>
      </c>
      <c r="H550">
        <f>(Table2[[#This Row],[1Y Return vs Nifty]]-AVERAGE(Table2[1Y Return vs Nifty]))/_xlfn.STDEV.P(Table2[1Y Return vs Nifty])</f>
        <v>-1.0076557828159887</v>
      </c>
      <c r="I550">
        <v>9.9377429319875095</v>
      </c>
      <c r="J550">
        <f>(Table2[[#This Row],[1M Return vs Nifty]]-AVERAGE(Table2[1M Return vs Nifty]))/_xlfn.STDEV.P(Table2[1M Return vs Nifty])</f>
        <v>1.2887893521962155</v>
      </c>
      <c r="K550">
        <v>-14.6335649618209</v>
      </c>
      <c r="L550">
        <f>(Table2[[#This Row],[6M Return vs Nifty]]-AVERAGE(Table2[6M Return vs Nifty]))/_xlfn.STDEV.P(Table2[6M Return vs Nifty])</f>
        <v>-0.62476629654180138</v>
      </c>
      <c r="M550">
        <v>-5.1094608788053604</v>
      </c>
      <c r="N550">
        <f>(Table2[[#This Row],[1W Return vs Nifty]]-AVERAGE(Table2[1W Return vs Nifty]))/_xlfn.STDEV.P(Table2[1W Return vs Nifty])</f>
        <v>-8.3769842455913582E-2</v>
      </c>
      <c r="O550">
        <v>1531.9</v>
      </c>
      <c r="P550">
        <v>1510.7971479949599</v>
      </c>
      <c r="Q550">
        <v>1508.61971547399</v>
      </c>
      <c r="R550">
        <v>34.620489271117201</v>
      </c>
      <c r="S550" s="1">
        <f>(Table2[[#This Row],[Close Price]]-Table2[[#This Row],[20D EMA]])/Table2[[#This Row],[20D EMA]]</f>
        <v>-2.6144004177818512E-2</v>
      </c>
      <c r="T550" s="1">
        <f>(Table2[[#This Row],[Close Price]]-Table2[[#This Row],[50D EMA]])/Table2[[#This Row],[50D EMA]]</f>
        <v>-1.2541159493255287E-2</v>
      </c>
      <c r="U550" s="1">
        <f>(Table2[[#This Row],[Close Price]]-Table2[[#This Row],[200D EMA]])/Table2[[#This Row],[200D EMA]]</f>
        <v>-1.1115932863651644E-2</v>
      </c>
      <c r="V550">
        <v>0.74758311134467303</v>
      </c>
      <c r="W550">
        <v>1466.95</v>
      </c>
      <c r="X550">
        <v>1510</v>
      </c>
      <c r="Y550">
        <v>1451.1</v>
      </c>
      <c r="Z550">
        <v>1589.9</v>
      </c>
      <c r="AA550">
        <v>1451.1</v>
      </c>
      <c r="AB550">
        <v>1652.6</v>
      </c>
      <c r="AC550" s="1">
        <f>(Table2[[#This Row],[Close Price]]/Table2[[#This Row],[Day Low]])-1</f>
        <v>1.697399366031549E-2</v>
      </c>
      <c r="AD550" s="1">
        <f>(Table2[[#This Row],[Day High]]/Table2[[#This Row],[Close Price]])-1</f>
        <v>1.2166102490196895E-2</v>
      </c>
      <c r="AE550" s="1">
        <f>(Table2[[#This Row],[Close Price]]/Table2[[#This Row],[Current Week Low]])-1</f>
        <v>2.8082144579973711E-2</v>
      </c>
      <c r="AF550" s="1">
        <f>(Table2[[#This Row],[Current Week High]]/Table2[[#This Row],[Close Price]])-1</f>
        <v>6.5723765794148292E-2</v>
      </c>
      <c r="AG550" s="1">
        <f>(Table2[[#This Row],[Close Price]]/Table2[[#This Row],[Current Month Low]])-1</f>
        <v>2.8082144579973711E-2</v>
      </c>
      <c r="AH550" s="1">
        <f>(Table2[[#This Row],[Current Month High]]/Table2[[#This Row],[Close Price]])-1</f>
        <v>0.10775211985119149</v>
      </c>
      <c r="AI550">
        <v>18.912759325669398</v>
      </c>
      <c r="AJ550">
        <v>14.3180076628352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0.01</v>
      </c>
      <c r="AM550" t="s">
        <v>3156</v>
      </c>
      <c r="AN550">
        <v>-3.43</v>
      </c>
      <c r="AO550" t="s">
        <v>3155</v>
      </c>
      <c r="AP550">
        <v>6.8380016979898997E-2</v>
      </c>
      <c r="AQ550">
        <f>(Table2[[#This Row],[Sharpe Ratio]]-AVERAGE(Table2[Sharpe Ratio]))/_xlfn.STDEV.P(Table2[Sharpe Ratio])</f>
        <v>0.10213529930206461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-0.32526727031542357</v>
      </c>
      <c r="AS550">
        <f>_xlfn.RANK.AVG(Table2[[#This Row],[1Y Return vs Nifty Z-Score]],Table2[1Y Return vs Nifty Z-Score])</f>
        <v>658</v>
      </c>
      <c r="AT550">
        <f>_xlfn.RANK.AVG(Table2[[#This Row],[6M Return vs Nifty Z-Score]],Table2[6M Return vs Nifty Z-Score])</f>
        <v>533</v>
      </c>
      <c r="AU550">
        <f>_xlfn.RANK.AVG(Table2[[#This Row],[Sharpe Ratio Z-Score]],Table2[Sharpe Ratio Z-Score])</f>
        <v>315</v>
      </c>
      <c r="AV550">
        <f>(Table2[[#This Row],[Rank 1Y]]+Table2[[#This Row],[Rank 6M]]+Table2[[#This Row],[Rank Sharpe]])/3</f>
        <v>502</v>
      </c>
    </row>
    <row r="551" spans="1:48" x14ac:dyDescent="0.3">
      <c r="A551" t="s">
        <v>861</v>
      </c>
      <c r="B551" t="s">
        <v>862</v>
      </c>
      <c r="C551" t="s">
        <v>3110</v>
      </c>
      <c r="D551" t="s">
        <v>587</v>
      </c>
      <c r="E551">
        <v>17585.962504200001</v>
      </c>
      <c r="F551">
        <v>351.9</v>
      </c>
      <c r="G551">
        <v>-3.2191828483192402</v>
      </c>
      <c r="H551">
        <f>(Table2[[#This Row],[1Y Return vs Nifty]]-AVERAGE(Table2[1Y Return vs Nifty]))/_xlfn.STDEV.P(Table2[1Y Return vs Nifty])</f>
        <v>-0.4693405340413726</v>
      </c>
      <c r="I551">
        <v>1.17161898959831</v>
      </c>
      <c r="J551">
        <f>(Table2[[#This Row],[1M Return vs Nifty]]-AVERAGE(Table2[1M Return vs Nifty]))/_xlfn.STDEV.P(Table2[1M Return vs Nifty])</f>
        <v>0.28031595047015317</v>
      </c>
      <c r="K551">
        <v>-7.5313366999109403</v>
      </c>
      <c r="L551">
        <f>(Table2[[#This Row],[6M Return vs Nifty]]-AVERAGE(Table2[6M Return vs Nifty]))/_xlfn.STDEV.P(Table2[6M Return vs Nifty])</f>
        <v>-0.37393417474572804</v>
      </c>
      <c r="M551">
        <v>-4.82249133177939</v>
      </c>
      <c r="N551">
        <f>(Table2[[#This Row],[1W Return vs Nifty]]-AVERAGE(Table2[1W Return vs Nifty]))/_xlfn.STDEV.P(Table2[1W Return vs Nifty])</f>
        <v>-2.6221864982888633E-2</v>
      </c>
      <c r="O551">
        <v>362.56</v>
      </c>
      <c r="P551">
        <v>349.628722796234</v>
      </c>
      <c r="Q551">
        <v>329.11123554025102</v>
      </c>
      <c r="R551">
        <v>38.655662155874602</v>
      </c>
      <c r="S551" s="1">
        <f>(Table2[[#This Row],[Close Price]]-Table2[[#This Row],[20D EMA]])/Table2[[#This Row],[20D EMA]]</f>
        <v>-2.9402030008826196E-2</v>
      </c>
      <c r="T551" s="1">
        <f>(Table2[[#This Row],[Close Price]]-Table2[[#This Row],[50D EMA]])/Table2[[#This Row],[50D EMA]]</f>
        <v>6.4962546143261003E-3</v>
      </c>
      <c r="U551" s="1">
        <f>(Table2[[#This Row],[Close Price]]-Table2[[#This Row],[200D EMA]])/Table2[[#This Row],[200D EMA]]</f>
        <v>6.9243349964458578E-2</v>
      </c>
      <c r="V551">
        <v>2.0678047166685798</v>
      </c>
      <c r="W551">
        <v>349.55</v>
      </c>
      <c r="X551">
        <v>358.2</v>
      </c>
      <c r="Y551">
        <v>347.4</v>
      </c>
      <c r="Z551">
        <v>384.2</v>
      </c>
      <c r="AA551">
        <v>338.15</v>
      </c>
      <c r="AB551">
        <v>401.65</v>
      </c>
      <c r="AC551" s="1">
        <f>(Table2[[#This Row],[Close Price]]/Table2[[#This Row],[Day Low]])-1</f>
        <v>6.7229294807609197E-3</v>
      </c>
      <c r="AD551" s="1">
        <f>(Table2[[#This Row],[Day High]]/Table2[[#This Row],[Close Price]])-1</f>
        <v>1.7902813299232712E-2</v>
      </c>
      <c r="AE551" s="1">
        <f>(Table2[[#This Row],[Close Price]]/Table2[[#This Row],[Current Week Low]])-1</f>
        <v>1.2953367875647714E-2</v>
      </c>
      <c r="AF551" s="1">
        <f>(Table2[[#This Row],[Current Week High]]/Table2[[#This Row],[Close Price]])-1</f>
        <v>9.1787439613526534E-2</v>
      </c>
      <c r="AG551" s="1">
        <f>(Table2[[#This Row],[Close Price]]/Table2[[#This Row],[Current Month Low]])-1</f>
        <v>4.0662427916605015E-2</v>
      </c>
      <c r="AH551" s="1">
        <f>(Table2[[#This Row],[Current Month High]]/Table2[[#This Row],[Close Price]])-1</f>
        <v>0.14137539073600447</v>
      </c>
      <c r="AI551">
        <v>14.137539073600401</v>
      </c>
      <c r="AJ551">
        <v>26.537216828478901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7.0000000000000007E-2</v>
      </c>
      <c r="AM551" t="s">
        <v>3156</v>
      </c>
      <c r="AN551">
        <v>-7.06</v>
      </c>
      <c r="AO551" t="s">
        <v>3155</v>
      </c>
      <c r="AP551">
        <v>-1.4045429045056E-2</v>
      </c>
      <c r="AQ551">
        <f>(Table2[[#This Row],[Sharpe Ratio]]-AVERAGE(Table2[Sharpe Ratio]))/_xlfn.STDEV.P(Table2[Sharpe Ratio])</f>
        <v>-0.86954904735131222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-1.4587296706511486</v>
      </c>
      <c r="AS551">
        <f>_xlfn.RANK.AVG(Table2[[#This Row],[1Y Return vs Nifty Z-Score]],Table2[1Y Return vs Nifty Z-Score])</f>
        <v>467</v>
      </c>
      <c r="AT551">
        <f>_xlfn.RANK.AVG(Table2[[#This Row],[6M Return vs Nifty Z-Score]],Table2[6M Return vs Nifty Z-Score])</f>
        <v>449</v>
      </c>
      <c r="AU551">
        <f>_xlfn.RANK.AVG(Table2[[#This Row],[Sharpe Ratio Z-Score]],Table2[Sharpe Ratio Z-Score])</f>
        <v>591</v>
      </c>
      <c r="AV551">
        <f>(Table2[[#This Row],[Rank 1Y]]+Table2[[#This Row],[Rank 6M]]+Table2[[#This Row],[Rank Sharpe]])/3</f>
        <v>502.33333333333331</v>
      </c>
    </row>
    <row r="552" spans="1:48" x14ac:dyDescent="0.3">
      <c r="A552" t="s">
        <v>1076</v>
      </c>
      <c r="B552" t="s">
        <v>1077</v>
      </c>
      <c r="C552" t="s">
        <v>3112</v>
      </c>
      <c r="D552" t="s">
        <v>128</v>
      </c>
      <c r="E552">
        <v>11690.8156564</v>
      </c>
      <c r="F552">
        <v>1837.25</v>
      </c>
      <c r="G552">
        <v>-4.4325525552032703</v>
      </c>
      <c r="H552">
        <f>(Table2[[#This Row],[1Y Return vs Nifty]]-AVERAGE(Table2[1Y Return vs Nifty]))/_xlfn.STDEV.P(Table2[1Y Return vs Nifty])</f>
        <v>-0.4900824171065567</v>
      </c>
      <c r="I552">
        <v>-5.6449417065763097</v>
      </c>
      <c r="J552">
        <f>(Table2[[#This Row],[1M Return vs Nifty]]-AVERAGE(Table2[1M Return vs Nifty]))/_xlfn.STDEV.P(Table2[1M Return vs Nifty])</f>
        <v>-0.50387558030459922</v>
      </c>
      <c r="K552">
        <v>2.3331274170713199</v>
      </c>
      <c r="L552">
        <f>(Table2[[#This Row],[6M Return vs Nifty]]-AVERAGE(Table2[6M Return vs Nifty]))/_xlfn.STDEV.P(Table2[6M Return vs Nifty])</f>
        <v>-2.5547108940765624E-2</v>
      </c>
      <c r="M552">
        <v>-6.35987242017349</v>
      </c>
      <c r="N552">
        <f>(Table2[[#This Row],[1W Return vs Nifty]]-AVERAGE(Table2[1W Return vs Nifty]))/_xlfn.STDEV.P(Table2[1W Return vs Nifty])</f>
        <v>-0.33452347105662139</v>
      </c>
      <c r="O552">
        <v>1955.42</v>
      </c>
      <c r="P552">
        <v>2038.87924781227</v>
      </c>
      <c r="Q552">
        <v>1909.65797500893</v>
      </c>
      <c r="R552">
        <v>28.956734854024202</v>
      </c>
      <c r="S552" s="1">
        <f>(Table2[[#This Row],[Close Price]]-Table2[[#This Row],[20D EMA]])/Table2[[#This Row],[20D EMA]]</f>
        <v>-6.043202994753049E-2</v>
      </c>
      <c r="T552" s="1">
        <f>(Table2[[#This Row],[Close Price]]-Table2[[#This Row],[50D EMA]])/Table2[[#This Row],[50D EMA]]</f>
        <v>-9.8892196793223267E-2</v>
      </c>
      <c r="U552" s="1">
        <f>(Table2[[#This Row],[Close Price]]-Table2[[#This Row],[200D EMA]])/Table2[[#This Row],[200D EMA]]</f>
        <v>-3.7916724333105438E-2</v>
      </c>
      <c r="V552">
        <v>0.95552858044866096</v>
      </c>
      <c r="W552">
        <v>1820.2</v>
      </c>
      <c r="X552">
        <v>1869.45</v>
      </c>
      <c r="Y552">
        <v>1794</v>
      </c>
      <c r="Z552">
        <v>1969</v>
      </c>
      <c r="AA552">
        <v>1794</v>
      </c>
      <c r="AB552">
        <v>2033.6</v>
      </c>
      <c r="AC552" s="1">
        <f>(Table2[[#This Row],[Close Price]]/Table2[[#This Row],[Day Low]])-1</f>
        <v>9.3671025162069821E-3</v>
      </c>
      <c r="AD552" s="1">
        <f>(Table2[[#This Row],[Day High]]/Table2[[#This Row],[Close Price]])-1</f>
        <v>1.7526194040005549E-2</v>
      </c>
      <c r="AE552" s="1">
        <f>(Table2[[#This Row],[Close Price]]/Table2[[#This Row],[Current Week Low]])-1</f>
        <v>2.4108138238573051E-2</v>
      </c>
      <c r="AF552" s="1">
        <f>(Table2[[#This Row],[Current Week High]]/Table2[[#This Row],[Close Price]])-1</f>
        <v>7.1710436794121701E-2</v>
      </c>
      <c r="AG552" s="1">
        <f>(Table2[[#This Row],[Close Price]]/Table2[[#This Row],[Current Month Low]])-1</f>
        <v>2.4108138238573051E-2</v>
      </c>
      <c r="AH552" s="1">
        <f>(Table2[[#This Row],[Current Month High]]/Table2[[#This Row],[Close Price]])-1</f>
        <v>0.10687168322220697</v>
      </c>
      <c r="AI552">
        <v>35.202068308613399</v>
      </c>
      <c r="AJ552">
        <v>27.573516647571399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-0.12</v>
      </c>
      <c r="AM552" t="s">
        <v>3155</v>
      </c>
      <c r="AN552">
        <v>-4.99</v>
      </c>
      <c r="AO552" t="s">
        <v>3155</v>
      </c>
      <c r="AP552">
        <v>-6.5186742419361995E-2</v>
      </c>
      <c r="AQ552">
        <f>(Table2[[#This Row],[Sharpe Ratio]]-AVERAGE(Table2[Sharpe Ratio]))/_xlfn.STDEV.P(Table2[Sharpe Ratio])</f>
        <v>-1.4724358507549977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483</v>
      </c>
      <c r="AT552">
        <f>_xlfn.RANK.AVG(Table2[[#This Row],[6M Return vs Nifty Z-Score]],Table2[6M Return vs Nifty Z-Score])</f>
        <v>340</v>
      </c>
      <c r="AU552">
        <f>_xlfn.RANK.AVG(Table2[[#This Row],[Sharpe Ratio Z-Score]],Table2[Sharpe Ratio Z-Score])</f>
        <v>687</v>
      </c>
      <c r="AV552">
        <f>(Table2[[#This Row],[Rank 1Y]]+Table2[[#This Row],[Rank 6M]]+Table2[[#This Row],[Rank Sharpe]])/3</f>
        <v>503.33333333333331</v>
      </c>
    </row>
    <row r="553" spans="1:48" x14ac:dyDescent="0.3">
      <c r="A553" t="s">
        <v>1313</v>
      </c>
      <c r="B553" t="s">
        <v>1314</v>
      </c>
      <c r="C553" t="s">
        <v>3121</v>
      </c>
      <c r="D553" t="s">
        <v>233</v>
      </c>
      <c r="E553">
        <v>8379.0843526000008</v>
      </c>
      <c r="F553">
        <v>434.2</v>
      </c>
      <c r="G553">
        <v>14.625107082881399</v>
      </c>
      <c r="H553">
        <f>(Table2[[#This Row],[1Y Return vs Nifty]]-AVERAGE(Table2[1Y Return vs Nifty]))/_xlfn.STDEV.P(Table2[1Y Return vs Nifty])</f>
        <v>-0.16430228145082829</v>
      </c>
      <c r="I553">
        <v>-74.497751320116606</v>
      </c>
      <c r="J553">
        <f>(Table2[[#This Row],[1M Return vs Nifty]]-AVERAGE(Table2[1M Return vs Nifty]))/_xlfn.STDEV.P(Table2[1M Return vs Nifty])</f>
        <v>-8.424848131650835</v>
      </c>
      <c r="K553">
        <v>-19.401369661142802</v>
      </c>
      <c r="L553">
        <f>(Table2[[#This Row],[6M Return vs Nifty]]-AVERAGE(Table2[6M Return vs Nifty]))/_xlfn.STDEV.P(Table2[6M Return vs Nifty])</f>
        <v>-0.79315268528321181</v>
      </c>
      <c r="M553">
        <v>-80.813842991559298</v>
      </c>
      <c r="N553">
        <f>(Table2[[#This Row],[1W Return vs Nifty]]-AVERAGE(Table2[1W Return vs Nifty]))/_xlfn.STDEV.P(Table2[1W Return vs Nifty])</f>
        <v>-15.265290396062833</v>
      </c>
      <c r="O553">
        <v>467.32</v>
      </c>
      <c r="P553">
        <v>453.401396951896</v>
      </c>
      <c r="Q553">
        <v>417.20758686437199</v>
      </c>
      <c r="R553">
        <v>33.3998825898231</v>
      </c>
      <c r="S553" s="1">
        <f>(Table2[[#This Row],[Close Price]]-Table2[[#This Row],[20D EMA]])/Table2[[#This Row],[20D EMA]]</f>
        <v>-7.087220748095524E-2</v>
      </c>
      <c r="T553" s="1">
        <f>(Table2[[#This Row],[Close Price]]-Table2[[#This Row],[50D EMA]])/Table2[[#This Row],[50D EMA]]</f>
        <v>-4.2349664295218754E-2</v>
      </c>
      <c r="U553" s="1">
        <f>(Table2[[#This Row],[Close Price]]-Table2[[#This Row],[200D EMA]])/Table2[[#This Row],[200D EMA]]</f>
        <v>4.0728916900430144E-2</v>
      </c>
      <c r="V553">
        <v>0.779834310898181</v>
      </c>
      <c r="W553">
        <v>430.1</v>
      </c>
      <c r="X553">
        <v>443.65</v>
      </c>
      <c r="Y553">
        <v>425.3</v>
      </c>
      <c r="Z553">
        <v>493</v>
      </c>
      <c r="AA553">
        <v>425.3</v>
      </c>
      <c r="AB553">
        <v>523.36</v>
      </c>
      <c r="AC553" s="1">
        <f>(Table2[[#This Row],[Close Price]]/Table2[[#This Row],[Day Low]])-1</f>
        <v>9.5326668216693111E-3</v>
      </c>
      <c r="AD553" s="1">
        <f>(Table2[[#This Row],[Day High]]/Table2[[#This Row],[Close Price]])-1</f>
        <v>2.1764163979732798E-2</v>
      </c>
      <c r="AE553" s="1">
        <f>(Table2[[#This Row],[Close Price]]/Table2[[#This Row],[Current Week Low]])-1</f>
        <v>2.092640489066544E-2</v>
      </c>
      <c r="AF553" s="1">
        <f>(Table2[[#This Row],[Current Week High]]/Table2[[#This Row],[Close Price]])-1</f>
        <v>0.13542146476278205</v>
      </c>
      <c r="AG553" s="1">
        <f>(Table2[[#This Row],[Close Price]]/Table2[[#This Row],[Current Month Low]])-1</f>
        <v>2.092640489066544E-2</v>
      </c>
      <c r="AH553" s="1">
        <f>(Table2[[#This Row],[Current Month High]]/Table2[[#This Row],[Close Price]])-1</f>
        <v>0.20534315983417795</v>
      </c>
      <c r="AI553">
        <v>26.3473053892215</v>
      </c>
      <c r="AJ553">
        <v>48.505369724331302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0.11</v>
      </c>
      <c r="AM553" t="s">
        <v>3156</v>
      </c>
      <c r="AN553">
        <v>-11.3</v>
      </c>
      <c r="AO553" t="s">
        <v>3155</v>
      </c>
      <c r="AP553">
        <v>-1.4377298713329999E-3</v>
      </c>
      <c r="AQ553">
        <f>(Table2[[#This Row],[Sharpe Ratio]]-AVERAGE(Table2[Sharpe Ratio]))/_xlfn.STDEV.P(Table2[Sharpe Ratio])</f>
        <v>-0.72092135377823352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-25.368514848225942</v>
      </c>
      <c r="AS553">
        <f>_xlfn.RANK.AVG(Table2[[#This Row],[1Y Return vs Nifty Z-Score]],Table2[1Y Return vs Nifty Z-Score])</f>
        <v>364</v>
      </c>
      <c r="AT553">
        <f>_xlfn.RANK.AVG(Table2[[#This Row],[6M Return vs Nifty Z-Score]],Table2[6M Return vs Nifty Z-Score])</f>
        <v>584</v>
      </c>
      <c r="AU553">
        <f>_xlfn.RANK.AVG(Table2[[#This Row],[Sharpe Ratio Z-Score]],Table2[Sharpe Ratio Z-Score])</f>
        <v>562</v>
      </c>
      <c r="AV553">
        <f>(Table2[[#This Row],[Rank 1Y]]+Table2[[#This Row],[Rank 6M]]+Table2[[#This Row],[Rank Sharpe]])/3</f>
        <v>503.33333333333331</v>
      </c>
    </row>
    <row r="554" spans="1:48" x14ac:dyDescent="0.3">
      <c r="A554" t="s">
        <v>1900</v>
      </c>
      <c r="B554" t="s">
        <v>1901</v>
      </c>
      <c r="C554" t="s">
        <v>3129</v>
      </c>
      <c r="D554" t="s">
        <v>1369</v>
      </c>
      <c r="E554">
        <v>3726.4793893599999</v>
      </c>
      <c r="F554">
        <v>564.20000000000005</v>
      </c>
      <c r="G554">
        <v>-44.182466797707797</v>
      </c>
      <c r="H554">
        <f>(Table2[[#This Row],[1Y Return vs Nifty]]-AVERAGE(Table2[1Y Return vs Nifty]))/_xlfn.STDEV.P(Table2[1Y Return vs Nifty])</f>
        <v>-1.16958518398083</v>
      </c>
      <c r="I554">
        <v>-4.0658892105400701</v>
      </c>
      <c r="J554">
        <f>(Table2[[#This Row],[1M Return vs Nifty]]-AVERAGE(Table2[1M Return vs Nifty]))/_xlfn.STDEV.P(Table2[1M Return vs Nifty])</f>
        <v>-0.32221804812194571</v>
      </c>
      <c r="K554">
        <v>-18.656664685462601</v>
      </c>
      <c r="L554">
        <f>(Table2[[#This Row],[6M Return vs Nifty]]-AVERAGE(Table2[6M Return vs Nifty]))/_xlfn.STDEV.P(Table2[6M Return vs Nifty])</f>
        <v>-0.76685165379373332</v>
      </c>
      <c r="M554">
        <v>-8.4092714132985602</v>
      </c>
      <c r="N554">
        <f>(Table2[[#This Row],[1W Return vs Nifty]]-AVERAGE(Table2[1W Return vs Nifty]))/_xlfn.STDEV.P(Table2[1W Return vs Nifty])</f>
        <v>-0.74550354999485191</v>
      </c>
      <c r="O554">
        <v>597.29</v>
      </c>
      <c r="P554">
        <v>608.93400426628898</v>
      </c>
      <c r="Q554">
        <v>627.39270129885199</v>
      </c>
      <c r="R554">
        <v>24.545369827683199</v>
      </c>
      <c r="S554" s="1">
        <f>(Table2[[#This Row],[Close Price]]-Table2[[#This Row],[20D EMA]])/Table2[[#This Row],[20D EMA]]</f>
        <v>-5.5400224346632158E-2</v>
      </c>
      <c r="T554" s="1">
        <f>(Table2[[#This Row],[Close Price]]-Table2[[#This Row],[50D EMA]])/Table2[[#This Row],[50D EMA]]</f>
        <v>-7.3462811984345344E-2</v>
      </c>
      <c r="U554" s="1">
        <f>(Table2[[#This Row],[Close Price]]-Table2[[#This Row],[200D EMA]])/Table2[[#This Row],[200D EMA]]</f>
        <v>-0.10072272305372382</v>
      </c>
      <c r="V554">
        <v>0.86605951259938596</v>
      </c>
      <c r="W554">
        <v>558.29999999999995</v>
      </c>
      <c r="X554">
        <v>571.29999999999995</v>
      </c>
      <c r="Y554">
        <v>555.1</v>
      </c>
      <c r="Z554">
        <v>606.79999999999995</v>
      </c>
      <c r="AA554">
        <v>555.1</v>
      </c>
      <c r="AB554">
        <v>629.95000000000005</v>
      </c>
      <c r="AC554" s="1">
        <f>(Table2[[#This Row],[Close Price]]/Table2[[#This Row],[Day Low]])-1</f>
        <v>1.0567795092244481E-2</v>
      </c>
      <c r="AD554" s="1">
        <f>(Table2[[#This Row],[Day High]]/Table2[[#This Row],[Close Price]])-1</f>
        <v>1.2584190003544604E-2</v>
      </c>
      <c r="AE554" s="1">
        <f>(Table2[[#This Row],[Close Price]]/Table2[[#This Row],[Current Week Low]])-1</f>
        <v>1.6393442622950838E-2</v>
      </c>
      <c r="AF554" s="1">
        <f>(Table2[[#This Row],[Current Week High]]/Table2[[#This Row],[Close Price]])-1</f>
        <v>7.5505140021268957E-2</v>
      </c>
      <c r="AG554" s="1">
        <f>(Table2[[#This Row],[Close Price]]/Table2[[#This Row],[Current Month Low]])-1</f>
        <v>1.6393442622950838E-2</v>
      </c>
      <c r="AH554" s="1">
        <f>(Table2[[#This Row],[Current Month High]]/Table2[[#This Row],[Close Price]])-1</f>
        <v>0.11653668911733428</v>
      </c>
      <c r="AI554">
        <v>44.452321871676602</v>
      </c>
      <c r="AJ554">
        <v>2.28426395939087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-0.06</v>
      </c>
      <c r="AM554" t="s">
        <v>3155</v>
      </c>
      <c r="AN554">
        <v>-6.43</v>
      </c>
      <c r="AO554" t="s">
        <v>3155</v>
      </c>
      <c r="AP554">
        <v>9.2528931237840006E-2</v>
      </c>
      <c r="AQ554">
        <f>(Table2[[#This Row],[Sharpe Ratio]]-AVERAGE(Table2[Sharpe Ratio]))/_xlfn.STDEV.P(Table2[Sharpe Ratio])</f>
        <v>0.38681828380191874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696</v>
      </c>
      <c r="AT554">
        <f>_xlfn.RANK.AVG(Table2[[#This Row],[6M Return vs Nifty Z-Score]],Table2[6M Return vs Nifty Z-Score])</f>
        <v>574</v>
      </c>
      <c r="AU554">
        <f>_xlfn.RANK.AVG(Table2[[#This Row],[Sharpe Ratio Z-Score]],Table2[Sharpe Ratio Z-Score])</f>
        <v>244</v>
      </c>
      <c r="AV554">
        <f>(Table2[[#This Row],[Rank 1Y]]+Table2[[#This Row],[Rank 6M]]+Table2[[#This Row],[Rank Sharpe]])/3</f>
        <v>504.66666666666669</v>
      </c>
    </row>
    <row r="555" spans="1:48" x14ac:dyDescent="0.3">
      <c r="A555" t="s">
        <v>1343</v>
      </c>
      <c r="B555" t="s">
        <v>1344</v>
      </c>
      <c r="C555" t="s">
        <v>3113</v>
      </c>
      <c r="D555" t="s">
        <v>48</v>
      </c>
      <c r="E555">
        <v>8124.8675940000003</v>
      </c>
      <c r="F555">
        <v>288.89999999999998</v>
      </c>
      <c r="G555">
        <v>-17.316465958007999</v>
      </c>
      <c r="H555">
        <f>(Table2[[#This Row],[1Y Return vs Nifty]]-AVERAGE(Table2[1Y Return vs Nifty]))/_xlfn.STDEV.P(Table2[1Y Return vs Nifty])</f>
        <v>-0.71032578044979156</v>
      </c>
      <c r="I555">
        <v>-3.9684123351371299</v>
      </c>
      <c r="J555">
        <f>(Table2[[#This Row],[1M Return vs Nifty]]-AVERAGE(Table2[1M Return vs Nifty]))/_xlfn.STDEV.P(Table2[1M Return vs Nifty])</f>
        <v>-0.31100410262296857</v>
      </c>
      <c r="K555">
        <v>1.4161183226835801</v>
      </c>
      <c r="L555">
        <f>(Table2[[#This Row],[6M Return vs Nifty]]-AVERAGE(Table2[6M Return vs Nifty]))/_xlfn.STDEV.P(Table2[6M Return vs Nifty])</f>
        <v>-5.7933471131512197E-2</v>
      </c>
      <c r="M555">
        <v>-6.8929121312953896</v>
      </c>
      <c r="N555">
        <f>(Table2[[#This Row],[1W Return vs Nifty]]-AVERAGE(Table2[1W Return vs Nifty]))/_xlfn.STDEV.P(Table2[1W Return vs Nifty])</f>
        <v>-0.44141759137627579</v>
      </c>
      <c r="O555">
        <v>315.95999999999998</v>
      </c>
      <c r="P555">
        <v>328.31404092751302</v>
      </c>
      <c r="Q555">
        <v>313.55049643246599</v>
      </c>
      <c r="R555">
        <v>24.035796802870198</v>
      </c>
      <c r="S555" s="1">
        <f>(Table2[[#This Row],[Close Price]]-Table2[[#This Row],[20D EMA]])/Table2[[#This Row],[20D EMA]]</f>
        <v>-8.5643752373718199E-2</v>
      </c>
      <c r="T555" s="1">
        <f>(Table2[[#This Row],[Close Price]]-Table2[[#This Row],[50D EMA]])/Table2[[#This Row],[50D EMA]]</f>
        <v>-0.12004981820504927</v>
      </c>
      <c r="U555" s="1">
        <f>(Table2[[#This Row],[Close Price]]-Table2[[#This Row],[200D EMA]])/Table2[[#This Row],[200D EMA]]</f>
        <v>-7.8617309533666635E-2</v>
      </c>
      <c r="V555">
        <v>0.36030202838805198</v>
      </c>
      <c r="W555">
        <v>288.2</v>
      </c>
      <c r="X555">
        <v>299.35000000000002</v>
      </c>
      <c r="Y555">
        <v>284.45</v>
      </c>
      <c r="Z555">
        <v>316.85000000000002</v>
      </c>
      <c r="AA555">
        <v>284.45</v>
      </c>
      <c r="AB555">
        <v>346</v>
      </c>
      <c r="AC555" s="1">
        <f>(Table2[[#This Row],[Close Price]]/Table2[[#This Row],[Day Low]])-1</f>
        <v>2.4288688410825099E-3</v>
      </c>
      <c r="AD555" s="1">
        <f>(Table2[[#This Row],[Day High]]/Table2[[#This Row],[Close Price]])-1</f>
        <v>3.6171685704396106E-2</v>
      </c>
      <c r="AE555" s="1">
        <f>(Table2[[#This Row],[Close Price]]/Table2[[#This Row],[Current Week Low]])-1</f>
        <v>1.5644225698716818E-2</v>
      </c>
      <c r="AF555" s="1">
        <f>(Table2[[#This Row],[Current Week High]]/Table2[[#This Row],[Close Price]])-1</f>
        <v>9.6746278989269907E-2</v>
      </c>
      <c r="AG555" s="1">
        <f>(Table2[[#This Row],[Close Price]]/Table2[[#This Row],[Current Month Low]])-1</f>
        <v>1.5644225698716818E-2</v>
      </c>
      <c r="AH555" s="1">
        <f>(Table2[[#This Row],[Current Month High]]/Table2[[#This Row],[Close Price]])-1</f>
        <v>0.1976462443752165</v>
      </c>
      <c r="AI555">
        <v>43.786777431637198</v>
      </c>
      <c r="AJ555">
        <v>22.027455121436098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-0.17</v>
      </c>
      <c r="AM555" t="s">
        <v>3155</v>
      </c>
      <c r="AN555">
        <v>-9.02</v>
      </c>
      <c r="AO555" t="s">
        <v>3155</v>
      </c>
      <c r="AP555">
        <v>-1.9717197461646001E-2</v>
      </c>
      <c r="AQ555">
        <f>(Table2[[#This Row],[Sharpe Ratio]]-AVERAGE(Table2[Sharpe Ratio]))/_xlfn.STDEV.P(Table2[Sharpe Ratio])</f>
        <v>-0.93641151342246898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559</v>
      </c>
      <c r="AT555">
        <f>_xlfn.RANK.AVG(Table2[[#This Row],[6M Return vs Nifty Z-Score]],Table2[6M Return vs Nifty Z-Score])</f>
        <v>349</v>
      </c>
      <c r="AU555">
        <f>_xlfn.RANK.AVG(Table2[[#This Row],[Sharpe Ratio Z-Score]],Table2[Sharpe Ratio Z-Score])</f>
        <v>608</v>
      </c>
      <c r="AV555">
        <f>(Table2[[#This Row],[Rank 1Y]]+Table2[[#This Row],[Rank 6M]]+Table2[[#This Row],[Rank Sharpe]])/3</f>
        <v>505.33333333333331</v>
      </c>
    </row>
    <row r="556" spans="1:48" x14ac:dyDescent="0.3">
      <c r="A556" t="s">
        <v>1007</v>
      </c>
      <c r="B556" t="s">
        <v>1008</v>
      </c>
      <c r="C556" t="s">
        <v>3112</v>
      </c>
      <c r="D556" t="s">
        <v>197</v>
      </c>
      <c r="E556">
        <v>13385.997287259999</v>
      </c>
      <c r="F556">
        <v>412.1</v>
      </c>
      <c r="G556">
        <v>-4.2928277764539704</v>
      </c>
      <c r="H556">
        <f>(Table2[[#This Row],[1Y Return vs Nifty]]-AVERAGE(Table2[1Y Return vs Nifty]))/_xlfn.STDEV.P(Table2[1Y Return vs Nifty])</f>
        <v>-0.48769389940607022</v>
      </c>
      <c r="I556">
        <v>-12.664347359815</v>
      </c>
      <c r="J556">
        <f>(Table2[[#This Row],[1M Return vs Nifty]]-AVERAGE(Table2[1M Return vs Nifty]))/_xlfn.STDEV.P(Table2[1M Return vs Nifty])</f>
        <v>-1.3114028231018795</v>
      </c>
      <c r="K556">
        <v>-12.5503745341643</v>
      </c>
      <c r="L556">
        <f>(Table2[[#This Row],[6M Return vs Nifty]]-AVERAGE(Table2[6M Return vs Nifty]))/_xlfn.STDEV.P(Table2[6M Return vs Nifty])</f>
        <v>-0.55119346055217733</v>
      </c>
      <c r="M556">
        <v>-2.7332103809952599</v>
      </c>
      <c r="N556">
        <f>(Table2[[#This Row],[1W Return vs Nifty]]-AVERAGE(Table2[1W Return vs Nifty]))/_xlfn.STDEV.P(Table2[1W Return vs Nifty])</f>
        <v>0.3927560172927671</v>
      </c>
      <c r="O556">
        <v>431.49</v>
      </c>
      <c r="P556">
        <v>451.79502120297099</v>
      </c>
      <c r="Q556">
        <v>440.39380248576498</v>
      </c>
      <c r="R556">
        <v>40.313743113235098</v>
      </c>
      <c r="S556" s="1">
        <f>(Table2[[#This Row],[Close Price]]-Table2[[#This Row],[20D EMA]])/Table2[[#This Row],[20D EMA]]</f>
        <v>-4.4937310250527211E-2</v>
      </c>
      <c r="T556" s="1">
        <f>(Table2[[#This Row],[Close Price]]-Table2[[#This Row],[50D EMA]])/Table2[[#This Row],[50D EMA]]</f>
        <v>-8.7860687568617077E-2</v>
      </c>
      <c r="U556" s="1">
        <f>(Table2[[#This Row],[Close Price]]-Table2[[#This Row],[200D EMA]])/Table2[[#This Row],[200D EMA]]</f>
        <v>-6.4246595492631869E-2</v>
      </c>
      <c r="V556">
        <v>0.41829845084591399</v>
      </c>
      <c r="W556">
        <v>399.4</v>
      </c>
      <c r="X556">
        <v>417.15</v>
      </c>
      <c r="Y556">
        <v>396.25</v>
      </c>
      <c r="Z556">
        <v>426.85</v>
      </c>
      <c r="AA556">
        <v>396.25</v>
      </c>
      <c r="AB556">
        <v>456.7</v>
      </c>
      <c r="AC556" s="1">
        <f>(Table2[[#This Row],[Close Price]]/Table2[[#This Row],[Day Low]])-1</f>
        <v>3.1797696544817233E-2</v>
      </c>
      <c r="AD556" s="1">
        <f>(Table2[[#This Row],[Day High]]/Table2[[#This Row],[Close Price]])-1</f>
        <v>1.2254307206988502E-2</v>
      </c>
      <c r="AE556" s="1">
        <f>(Table2[[#This Row],[Close Price]]/Table2[[#This Row],[Current Week Low]])-1</f>
        <v>4.0000000000000036E-2</v>
      </c>
      <c r="AF556" s="1">
        <f>(Table2[[#This Row],[Current Week High]]/Table2[[#This Row],[Close Price]])-1</f>
        <v>3.5792283426352878E-2</v>
      </c>
      <c r="AG556" s="1">
        <f>(Table2[[#This Row],[Close Price]]/Table2[[#This Row],[Current Month Low]])-1</f>
        <v>4.0000000000000036E-2</v>
      </c>
      <c r="AH556" s="1">
        <f>(Table2[[#This Row],[Current Month High]]/Table2[[#This Row],[Close Price]])-1</f>
        <v>0.10822615869934471</v>
      </c>
      <c r="AI556">
        <v>32.734773113321999</v>
      </c>
      <c r="AJ556">
        <v>60.788138899726803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-0.13</v>
      </c>
      <c r="AM556" t="s">
        <v>3155</v>
      </c>
      <c r="AN556">
        <v>-7.16</v>
      </c>
      <c r="AO556" t="s">
        <v>3155</v>
      </c>
      <c r="AQ556">
        <f>(Table2[[#This Row],[Sharpe Ratio]]-AVERAGE(Table2[Sharpe Ratio]))/_xlfn.STDEV.P(Table2[Sharpe Ratio])</f>
        <v>-0.70397246629187049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479</v>
      </c>
      <c r="AT556">
        <f>_xlfn.RANK.AVG(Table2[[#This Row],[6M Return vs Nifty Z-Score]],Table2[6M Return vs Nifty Z-Score])</f>
        <v>508</v>
      </c>
      <c r="AU556">
        <f>_xlfn.RANK.AVG(Table2[[#This Row],[Sharpe Ratio Z-Score]],Table2[Sharpe Ratio Z-Score])</f>
        <v>532.5</v>
      </c>
      <c r="AV556">
        <f>(Table2[[#This Row],[Rank 1Y]]+Table2[[#This Row],[Rank 6M]]+Table2[[#This Row],[Rank Sharpe]])/3</f>
        <v>506.5</v>
      </c>
    </row>
    <row r="557" spans="1:48" x14ac:dyDescent="0.3">
      <c r="A557" t="s">
        <v>376</v>
      </c>
      <c r="B557" t="s">
        <v>377</v>
      </c>
      <c r="C557" t="s">
        <v>3110</v>
      </c>
      <c r="D557" t="s">
        <v>24</v>
      </c>
      <c r="E557">
        <v>62759.496113314002</v>
      </c>
      <c r="F557">
        <v>20.02</v>
      </c>
      <c r="G557">
        <v>-1.4164186990288801</v>
      </c>
      <c r="H557">
        <f>(Table2[[#This Row],[1Y Return vs Nifty]]-AVERAGE(Table2[1Y Return vs Nifty]))/_xlfn.STDEV.P(Table2[1Y Return vs Nifty])</f>
        <v>-0.43852327944325653</v>
      </c>
      <c r="I557">
        <v>-6.75025745722475</v>
      </c>
      <c r="J557">
        <f>(Table2[[#This Row],[1M Return vs Nifty]]-AVERAGE(Table2[1M Return vs Nifty]))/_xlfn.STDEV.P(Table2[1M Return vs Nifty])</f>
        <v>-0.63103343734192774</v>
      </c>
      <c r="K557">
        <v>-30.250176324779101</v>
      </c>
      <c r="L557">
        <f>(Table2[[#This Row],[6M Return vs Nifty]]-AVERAGE(Table2[6M Return vs Nifty]))/_xlfn.STDEV.P(Table2[6M Return vs Nifty])</f>
        <v>-1.1763041546593125</v>
      </c>
      <c r="M557">
        <v>-4.1945928785207096</v>
      </c>
      <c r="N557">
        <f>(Table2[[#This Row],[1W Return vs Nifty]]-AVERAGE(Table2[1W Return vs Nifty]))/_xlfn.STDEV.P(Table2[1W Return vs Nifty])</f>
        <v>9.9694931478471235E-2</v>
      </c>
      <c r="O557">
        <v>21.3</v>
      </c>
      <c r="P557">
        <v>22.3732297199771</v>
      </c>
      <c r="Q557">
        <v>22.815927471412198</v>
      </c>
      <c r="R557">
        <v>15.6567383821078</v>
      </c>
      <c r="S557" s="1">
        <f>(Table2[[#This Row],[Close Price]]-Table2[[#This Row],[20D EMA]])/Table2[[#This Row],[20D EMA]]</f>
        <v>-6.0093896713615078E-2</v>
      </c>
      <c r="T557" s="1">
        <f>(Table2[[#This Row],[Close Price]]-Table2[[#This Row],[50D EMA]])/Table2[[#This Row],[50D EMA]]</f>
        <v>-0.10518059973593788</v>
      </c>
      <c r="U557" s="1">
        <f>(Table2[[#This Row],[Close Price]]-Table2[[#This Row],[200D EMA]])/Table2[[#This Row],[200D EMA]]</f>
        <v>-0.12254279274491155</v>
      </c>
      <c r="V557">
        <v>0.51036489351996395</v>
      </c>
      <c r="W557">
        <v>19.899999999999999</v>
      </c>
      <c r="X557">
        <v>20.329999999999998</v>
      </c>
      <c r="Y557">
        <v>19.3</v>
      </c>
      <c r="Z557">
        <v>21.52</v>
      </c>
      <c r="AA557">
        <v>19.3</v>
      </c>
      <c r="AB557">
        <v>22.58</v>
      </c>
      <c r="AC557" s="1">
        <f>(Table2[[#This Row],[Close Price]]/Table2[[#This Row],[Day Low]])-1</f>
        <v>6.0301507537690036E-3</v>
      </c>
      <c r="AD557" s="1">
        <f>(Table2[[#This Row],[Day High]]/Table2[[#This Row],[Close Price]])-1</f>
        <v>1.5484515484515349E-2</v>
      </c>
      <c r="AE557" s="1">
        <f>(Table2[[#This Row],[Close Price]]/Table2[[#This Row],[Current Week Low]])-1</f>
        <v>3.730569948186524E-2</v>
      </c>
      <c r="AF557" s="1">
        <f>(Table2[[#This Row],[Current Week High]]/Table2[[#This Row],[Close Price]])-1</f>
        <v>7.4925074925074941E-2</v>
      </c>
      <c r="AG557" s="1">
        <f>(Table2[[#This Row],[Close Price]]/Table2[[#This Row],[Current Month Low]])-1</f>
        <v>3.730569948186524E-2</v>
      </c>
      <c r="AH557" s="1">
        <f>(Table2[[#This Row],[Current Month High]]/Table2[[#This Row],[Close Price]])-1</f>
        <v>0.12787212787212776</v>
      </c>
      <c r="AI557">
        <v>64.085914085913998</v>
      </c>
      <c r="AJ557">
        <v>27.5159235668789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-0.17</v>
      </c>
      <c r="AM557" t="s">
        <v>3155</v>
      </c>
      <c r="AN557">
        <v>-7.06</v>
      </c>
      <c r="AO557" t="s">
        <v>3155</v>
      </c>
      <c r="AP557">
        <v>4.4152909282108001E-2</v>
      </c>
      <c r="AQ557">
        <f>(Table2[[#This Row],[Sharpe Ratio]]-AVERAGE(Table2[Sharpe Ratio]))/_xlfn.STDEV.P(Table2[Sharpe Ratio])</f>
        <v>-0.18346947992475054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452</v>
      </c>
      <c r="AT557">
        <f>_xlfn.RANK.AVG(Table2[[#This Row],[6M Return vs Nifty Z-Score]],Table2[6M Return vs Nifty Z-Score])</f>
        <v>675</v>
      </c>
      <c r="AU557">
        <f>_xlfn.RANK.AVG(Table2[[#This Row],[Sharpe Ratio Z-Score]],Table2[Sharpe Ratio Z-Score])</f>
        <v>393</v>
      </c>
      <c r="AV557">
        <f>(Table2[[#This Row],[Rank 1Y]]+Table2[[#This Row],[Rank 6M]]+Table2[[#This Row],[Rank Sharpe]])/3</f>
        <v>506.66666666666669</v>
      </c>
    </row>
    <row r="558" spans="1:48" x14ac:dyDescent="0.3">
      <c r="A558" t="s">
        <v>1516</v>
      </c>
      <c r="B558" t="s">
        <v>1517</v>
      </c>
      <c r="C558" t="s">
        <v>3110</v>
      </c>
      <c r="D558" t="s">
        <v>537</v>
      </c>
      <c r="E558">
        <v>6432.0231521249998</v>
      </c>
      <c r="F558">
        <v>294.75</v>
      </c>
      <c r="G558">
        <v>-25.221422824015999</v>
      </c>
      <c r="H558">
        <f>(Table2[[#This Row],[1Y Return vs Nifty]]-AVERAGE(Table2[1Y Return vs Nifty]))/_xlfn.STDEV.P(Table2[1Y Return vs Nifty])</f>
        <v>-0.84545663959339568</v>
      </c>
      <c r="I558">
        <v>-3.3384371674073599</v>
      </c>
      <c r="J558">
        <f>(Table2[[#This Row],[1M Return vs Nifty]]-AVERAGE(Table2[1M Return vs Nifty]))/_xlfn.STDEV.P(Table2[1M Return vs Nifty])</f>
        <v>-0.23853042958587101</v>
      </c>
      <c r="K558">
        <v>-22.090257410308499</v>
      </c>
      <c r="L558">
        <f>(Table2[[#This Row],[6M Return vs Nifty]]-AVERAGE(Table2[6M Return vs Nifty]))/_xlfn.STDEV.P(Table2[6M Return vs Nifty])</f>
        <v>-0.888117166080302</v>
      </c>
      <c r="M558">
        <v>-8.8458434384247298</v>
      </c>
      <c r="N558">
        <f>(Table2[[#This Row],[1W Return vs Nifty]]-AVERAGE(Table2[1W Return vs Nifty]))/_xlfn.STDEV.P(Table2[1W Return vs Nifty])</f>
        <v>-0.83305234159203145</v>
      </c>
      <c r="O558">
        <v>308.5</v>
      </c>
      <c r="P558">
        <v>307.19755925167402</v>
      </c>
      <c r="Q558">
        <v>311.64354792404401</v>
      </c>
      <c r="R558">
        <v>34.956235725916102</v>
      </c>
      <c r="S558" s="1">
        <f>(Table2[[#This Row],[Close Price]]-Table2[[#This Row],[20D EMA]])/Table2[[#This Row],[20D EMA]]</f>
        <v>-4.4570502431118313E-2</v>
      </c>
      <c r="T558" s="1">
        <f>(Table2[[#This Row],[Close Price]]-Table2[[#This Row],[50D EMA]])/Table2[[#This Row],[50D EMA]]</f>
        <v>-4.0519720540736007E-2</v>
      </c>
      <c r="U558" s="1">
        <f>(Table2[[#This Row],[Close Price]]-Table2[[#This Row],[200D EMA]])/Table2[[#This Row],[200D EMA]]</f>
        <v>-5.4207918105724527E-2</v>
      </c>
      <c r="V558">
        <v>1.0247391271248101</v>
      </c>
      <c r="W558">
        <v>293.55</v>
      </c>
      <c r="X558">
        <v>299.60000000000002</v>
      </c>
      <c r="Y558">
        <v>290.39999999999998</v>
      </c>
      <c r="Z558">
        <v>320</v>
      </c>
      <c r="AA558">
        <v>290.39999999999998</v>
      </c>
      <c r="AB558">
        <v>336.9</v>
      </c>
      <c r="AC558" s="1">
        <f>(Table2[[#This Row],[Close Price]]/Table2[[#This Row],[Day Low]])-1</f>
        <v>4.0878896269800347E-3</v>
      </c>
      <c r="AD558" s="1">
        <f>(Table2[[#This Row],[Day High]]/Table2[[#This Row],[Close Price]])-1</f>
        <v>1.6454622561492771E-2</v>
      </c>
      <c r="AE558" s="1">
        <f>(Table2[[#This Row],[Close Price]]/Table2[[#This Row],[Current Week Low]])-1</f>
        <v>1.4979338842975309E-2</v>
      </c>
      <c r="AF558" s="1">
        <f>(Table2[[#This Row],[Current Week High]]/Table2[[#This Row],[Close Price]])-1</f>
        <v>8.5665818490245904E-2</v>
      </c>
      <c r="AG558" s="1">
        <f>(Table2[[#This Row],[Close Price]]/Table2[[#This Row],[Current Month Low]])-1</f>
        <v>1.4979338842975309E-2</v>
      </c>
      <c r="AH558" s="1">
        <f>(Table2[[#This Row],[Current Month High]]/Table2[[#This Row],[Close Price]])-1</f>
        <v>0.14300254452926198</v>
      </c>
      <c r="AI558">
        <v>37.499575911789599</v>
      </c>
      <c r="AJ558">
        <v>9.3489148580968102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-0.06</v>
      </c>
      <c r="AM558" t="s">
        <v>3155</v>
      </c>
      <c r="AN558">
        <v>-1.24</v>
      </c>
      <c r="AO558" t="s">
        <v>3155</v>
      </c>
      <c r="AP558">
        <v>6.9713974756256999E-2</v>
      </c>
      <c r="AQ558">
        <f>(Table2[[#This Row],[Sharpe Ratio]]-AVERAGE(Table2[Sharpe Ratio]))/_xlfn.STDEV.P(Table2[Sharpe Ratio])</f>
        <v>0.11786085436901791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601</v>
      </c>
      <c r="AT558">
        <f>_xlfn.RANK.AVG(Table2[[#This Row],[6M Return vs Nifty Z-Score]],Table2[6M Return vs Nifty Z-Score])</f>
        <v>611</v>
      </c>
      <c r="AU558">
        <f>_xlfn.RANK.AVG(Table2[[#This Row],[Sharpe Ratio Z-Score]],Table2[Sharpe Ratio Z-Score])</f>
        <v>311</v>
      </c>
      <c r="AV558">
        <f>(Table2[[#This Row],[Rank 1Y]]+Table2[[#This Row],[Rank 6M]]+Table2[[#This Row],[Rank Sharpe]])/3</f>
        <v>507.66666666666669</v>
      </c>
    </row>
    <row r="559" spans="1:48" x14ac:dyDescent="0.3">
      <c r="A559" t="s">
        <v>1971</v>
      </c>
      <c r="B559" t="s">
        <v>1972</v>
      </c>
      <c r="C559" t="s">
        <v>3109</v>
      </c>
      <c r="D559" t="s">
        <v>21</v>
      </c>
      <c r="E559">
        <v>3351.6787299600001</v>
      </c>
      <c r="F559">
        <v>567.1</v>
      </c>
      <c r="G559">
        <v>-32.518373022165697</v>
      </c>
      <c r="H559">
        <f>(Table2[[#This Row],[1Y Return vs Nifty]]-AVERAGE(Table2[1Y Return vs Nifty]))/_xlfn.STDEV.P(Table2[1Y Return vs Nifty])</f>
        <v>-0.97019396151910164</v>
      </c>
      <c r="I559">
        <v>-2.7896181062670302</v>
      </c>
      <c r="J559">
        <f>(Table2[[#This Row],[1M Return vs Nifty]]-AVERAGE(Table2[1M Return vs Nifty]))/_xlfn.STDEV.P(Table2[1M Return vs Nifty])</f>
        <v>-0.17539312635382881</v>
      </c>
      <c r="K559">
        <v>-16.1978006852443</v>
      </c>
      <c r="L559">
        <f>(Table2[[#This Row],[6M Return vs Nifty]]-AVERAGE(Table2[6M Return vs Nifty]))/_xlfn.STDEV.P(Table2[6M Return vs Nifty])</f>
        <v>-0.68001101003542153</v>
      </c>
      <c r="M559">
        <v>-3.7386709976728199</v>
      </c>
      <c r="N559">
        <f>(Table2[[#This Row],[1W Return vs Nifty]]-AVERAGE(Table2[1W Return vs Nifty]))/_xlfn.STDEV.P(Table2[1W Return vs Nifty])</f>
        <v>0.19112408276092099</v>
      </c>
      <c r="O559">
        <v>597.29</v>
      </c>
      <c r="P559">
        <v>608.68072626815103</v>
      </c>
      <c r="Q559">
        <v>602.85082632103399</v>
      </c>
      <c r="R559">
        <v>29.694022856006701</v>
      </c>
      <c r="S559" s="1">
        <f>(Table2[[#This Row],[Close Price]]-Table2[[#This Row],[20D EMA]])/Table2[[#This Row],[20D EMA]]</f>
        <v>-5.0544961409030691E-2</v>
      </c>
      <c r="T559" s="1">
        <f>(Table2[[#This Row],[Close Price]]-Table2[[#This Row],[50D EMA]])/Table2[[#This Row],[50D EMA]]</f>
        <v>-6.8312868263603999E-2</v>
      </c>
      <c r="U559" s="1">
        <f>(Table2[[#This Row],[Close Price]]-Table2[[#This Row],[200D EMA]])/Table2[[#This Row],[200D EMA]]</f>
        <v>-5.9302939898428053E-2</v>
      </c>
      <c r="V559">
        <v>0.28825804596628501</v>
      </c>
      <c r="W559">
        <v>559</v>
      </c>
      <c r="X559">
        <v>579.45000000000005</v>
      </c>
      <c r="Y559">
        <v>550.79999999999995</v>
      </c>
      <c r="Z559">
        <v>606.1</v>
      </c>
      <c r="AA559">
        <v>550.79999999999995</v>
      </c>
      <c r="AB559">
        <v>630</v>
      </c>
      <c r="AC559" s="1">
        <f>(Table2[[#This Row],[Close Price]]/Table2[[#This Row],[Day Low]])-1</f>
        <v>1.4490161001788904E-2</v>
      </c>
      <c r="AD559" s="1">
        <f>(Table2[[#This Row],[Day High]]/Table2[[#This Row],[Close Price]])-1</f>
        <v>2.1777464292012105E-2</v>
      </c>
      <c r="AE559" s="1">
        <f>(Table2[[#This Row],[Close Price]]/Table2[[#This Row],[Current Week Low]])-1</f>
        <v>2.9593318809005176E-2</v>
      </c>
      <c r="AF559" s="1">
        <f>(Table2[[#This Row],[Current Week High]]/Table2[[#This Row],[Close Price]])-1</f>
        <v>6.8770939869511549E-2</v>
      </c>
      <c r="AG559" s="1">
        <f>(Table2[[#This Row],[Close Price]]/Table2[[#This Row],[Current Month Low]])-1</f>
        <v>2.9593318809005176E-2</v>
      </c>
      <c r="AH559" s="1">
        <f>(Table2[[#This Row],[Current Month High]]/Table2[[#This Row],[Close Price]])-1</f>
        <v>0.11091518250749433</v>
      </c>
      <c r="AI559">
        <v>39.569740786457402</v>
      </c>
      <c r="AJ559">
        <v>26.022222222222201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-0.08</v>
      </c>
      <c r="AM559" t="s">
        <v>3155</v>
      </c>
      <c r="AN559">
        <v>-1.22</v>
      </c>
      <c r="AO559" t="s">
        <v>3155</v>
      </c>
      <c r="AP559">
        <v>6.3352050617169003E-2</v>
      </c>
      <c r="AQ559">
        <f>(Table2[[#This Row],[Sharpe Ratio]]-AVERAGE(Table2[Sharpe Ratio]))/_xlfn.STDEV.P(Table2[Sharpe Ratio])</f>
        <v>4.2862387285485484E-2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647</v>
      </c>
      <c r="AT559">
        <f>_xlfn.RANK.AVG(Table2[[#This Row],[6M Return vs Nifty Z-Score]],Table2[6M Return vs Nifty Z-Score])</f>
        <v>554</v>
      </c>
      <c r="AU559">
        <f>_xlfn.RANK.AVG(Table2[[#This Row],[Sharpe Ratio Z-Score]],Table2[Sharpe Ratio Z-Score])</f>
        <v>330</v>
      </c>
      <c r="AV559">
        <f>(Table2[[#This Row],[Rank 1Y]]+Table2[[#This Row],[Rank 6M]]+Table2[[#This Row],[Rank Sharpe]])/3</f>
        <v>510.33333333333331</v>
      </c>
    </row>
    <row r="560" spans="1:48" x14ac:dyDescent="0.3">
      <c r="A560" t="s">
        <v>711</v>
      </c>
      <c r="B560" t="s">
        <v>712</v>
      </c>
      <c r="C560" t="s">
        <v>3114</v>
      </c>
      <c r="D560" t="s">
        <v>51</v>
      </c>
      <c r="E560">
        <v>24116.59611522</v>
      </c>
      <c r="F560">
        <v>447.3</v>
      </c>
      <c r="G560">
        <v>-1.12434313475016</v>
      </c>
      <c r="H560">
        <f>(Table2[[#This Row],[1Y Return vs Nifty]]-AVERAGE(Table2[1Y Return vs Nifty]))/_xlfn.STDEV.P(Table2[1Y Return vs Nifty])</f>
        <v>-0.43353040944980287</v>
      </c>
      <c r="I560">
        <v>0.791231770879125</v>
      </c>
      <c r="J560">
        <f>(Table2[[#This Row],[1M Return vs Nifty]]-AVERAGE(Table2[1M Return vs Nifty]))/_xlfn.STDEV.P(Table2[1M Return vs Nifty])</f>
        <v>0.23655540191346691</v>
      </c>
      <c r="K560">
        <v>-5.9446102163876198</v>
      </c>
      <c r="L560">
        <f>(Table2[[#This Row],[6M Return vs Nifty]]-AVERAGE(Table2[6M Return vs Nifty]))/_xlfn.STDEV.P(Table2[6M Return vs Nifty])</f>
        <v>-0.31789514644432787</v>
      </c>
      <c r="M560">
        <v>-4.9486151557484304</v>
      </c>
      <c r="N560">
        <f>(Table2[[#This Row],[1W Return vs Nifty]]-AVERAGE(Table2[1W Return vs Nifty]))/_xlfn.STDEV.P(Table2[1W Return vs Nifty])</f>
        <v>-5.1514343072646504E-2</v>
      </c>
      <c r="O560">
        <v>463.04</v>
      </c>
      <c r="P560">
        <v>462.62072948454301</v>
      </c>
      <c r="Q560">
        <v>438.92687542759398</v>
      </c>
      <c r="R560">
        <v>35.467199471350597</v>
      </c>
      <c r="S560" s="1">
        <f>(Table2[[#This Row],[Close Price]]-Table2[[#This Row],[20D EMA]])/Table2[[#This Row],[20D EMA]]</f>
        <v>-3.3992743607463738E-2</v>
      </c>
      <c r="T560" s="1">
        <f>(Table2[[#This Row],[Close Price]]-Table2[[#This Row],[50D EMA]])/Table2[[#This Row],[50D EMA]]</f>
        <v>-3.311725676800846E-2</v>
      </c>
      <c r="U560" s="1">
        <f>(Table2[[#This Row],[Close Price]]-Table2[[#This Row],[200D EMA]])/Table2[[#This Row],[200D EMA]]</f>
        <v>1.9076354265728415E-2</v>
      </c>
      <c r="V560">
        <v>0.916426314618355</v>
      </c>
      <c r="W560">
        <v>440.45</v>
      </c>
      <c r="X560">
        <v>457</v>
      </c>
      <c r="Y560">
        <v>440.45</v>
      </c>
      <c r="Z560">
        <v>478.8</v>
      </c>
      <c r="AA560">
        <v>427.05</v>
      </c>
      <c r="AB560">
        <v>487.3</v>
      </c>
      <c r="AC560" s="1">
        <f>(Table2[[#This Row],[Close Price]]/Table2[[#This Row],[Day Low]])-1</f>
        <v>1.5552276081280514E-2</v>
      </c>
      <c r="AD560" s="1">
        <f>(Table2[[#This Row],[Day High]]/Table2[[#This Row],[Close Price]])-1</f>
        <v>2.1685669572993449E-2</v>
      </c>
      <c r="AE560" s="1">
        <f>(Table2[[#This Row],[Close Price]]/Table2[[#This Row],[Current Week Low]])-1</f>
        <v>1.5552276081280514E-2</v>
      </c>
      <c r="AF560" s="1">
        <f>(Table2[[#This Row],[Current Week High]]/Table2[[#This Row],[Close Price]])-1</f>
        <v>7.0422535211267512E-2</v>
      </c>
      <c r="AG560" s="1">
        <f>(Table2[[#This Row],[Close Price]]/Table2[[#This Row],[Current Month Low]])-1</f>
        <v>4.7418335089568053E-2</v>
      </c>
      <c r="AH560" s="1">
        <f>(Table2[[#This Row],[Current Month High]]/Table2[[#This Row],[Close Price]])-1</f>
        <v>8.9425441538117489E-2</v>
      </c>
      <c r="AI560">
        <v>15.805946791862199</v>
      </c>
      <c r="AJ560">
        <v>28.019461934745198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0.01</v>
      </c>
      <c r="AM560" t="s">
        <v>3156</v>
      </c>
      <c r="AN560">
        <v>1.83</v>
      </c>
      <c r="AO560" t="s">
        <v>3156</v>
      </c>
      <c r="AP560">
        <v>-5.0863586198255997E-2</v>
      </c>
      <c r="AQ560">
        <f>(Table2[[#This Row],[Sharpe Ratio]]-AVERAGE(Table2[Sharpe Ratio]))/_xlfn.STDEV.P(Table2[Sharpe Ratio])</f>
        <v>-1.3035852425277037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-1.8699697395810142</v>
      </c>
      <c r="AS560">
        <f>_xlfn.RANK.AVG(Table2[[#This Row],[1Y Return vs Nifty Z-Score]],Table2[1Y Return vs Nifty Z-Score])</f>
        <v>449</v>
      </c>
      <c r="AT560">
        <f>_xlfn.RANK.AVG(Table2[[#This Row],[6M Return vs Nifty Z-Score]],Table2[6M Return vs Nifty Z-Score])</f>
        <v>427</v>
      </c>
      <c r="AU560">
        <f>_xlfn.RANK.AVG(Table2[[#This Row],[Sharpe Ratio Z-Score]],Table2[Sharpe Ratio Z-Score])</f>
        <v>662</v>
      </c>
      <c r="AV560">
        <f>(Table2[[#This Row],[Rank 1Y]]+Table2[[#This Row],[Rank 6M]]+Table2[[#This Row],[Rank Sharpe]])/3</f>
        <v>512.66666666666663</v>
      </c>
    </row>
    <row r="561" spans="1:48" x14ac:dyDescent="0.3">
      <c r="A561" t="s">
        <v>1672</v>
      </c>
      <c r="B561" t="s">
        <v>1673</v>
      </c>
      <c r="C561" t="s">
        <v>3115</v>
      </c>
      <c r="D561" t="s">
        <v>902</v>
      </c>
      <c r="E561">
        <v>5128.6401696459998</v>
      </c>
      <c r="F561">
        <v>173.26</v>
      </c>
      <c r="G561">
        <v>4.8654830832995204</v>
      </c>
      <c r="H561">
        <f>(Table2[[#This Row],[1Y Return vs Nifty]]-AVERAGE(Table2[1Y Return vs Nifty]))/_xlfn.STDEV.P(Table2[1Y Return vs Nifty])</f>
        <v>-0.33113764796030348</v>
      </c>
      <c r="I561">
        <v>-12.4795161405359</v>
      </c>
      <c r="J561">
        <f>(Table2[[#This Row],[1M Return vs Nifty]]-AVERAGE(Table2[1M Return vs Nifty]))/_xlfn.STDEV.P(Table2[1M Return vs Nifty])</f>
        <v>-1.2901394494972429</v>
      </c>
      <c r="K561">
        <v>-33.6982477868874</v>
      </c>
      <c r="L561">
        <f>(Table2[[#This Row],[6M Return vs Nifty]]-AVERAGE(Table2[6M Return vs Nifty]))/_xlfn.STDEV.P(Table2[6M Return vs Nifty])</f>
        <v>-1.2980810180676037</v>
      </c>
      <c r="M561">
        <v>-6.4579634463467102</v>
      </c>
      <c r="N561">
        <f>(Table2[[#This Row],[1W Return vs Nifty]]-AVERAGE(Table2[1W Return vs Nifty]))/_xlfn.STDEV.P(Table2[1W Return vs Nifty])</f>
        <v>-0.35419433935266226</v>
      </c>
      <c r="O561">
        <v>190.73</v>
      </c>
      <c r="P561">
        <v>201.90735225385399</v>
      </c>
      <c r="Q561">
        <v>198.618559136969</v>
      </c>
      <c r="R561">
        <v>21.629918473845901</v>
      </c>
      <c r="S561" s="1">
        <f>(Table2[[#This Row],[Close Price]]-Table2[[#This Row],[20D EMA]])/Table2[[#This Row],[20D EMA]]</f>
        <v>-9.159544906412205E-2</v>
      </c>
      <c r="T561" s="1">
        <f>(Table2[[#This Row],[Close Price]]-Table2[[#This Row],[50D EMA]])/Table2[[#This Row],[50D EMA]]</f>
        <v>-0.14188365076392198</v>
      </c>
      <c r="U561" s="1">
        <f>(Table2[[#This Row],[Close Price]]-Table2[[#This Row],[200D EMA]])/Table2[[#This Row],[200D EMA]]</f>
        <v>-0.1276746707213878</v>
      </c>
      <c r="V561">
        <v>0.677272726228351</v>
      </c>
      <c r="W561">
        <v>171.33</v>
      </c>
      <c r="X561">
        <v>176.89</v>
      </c>
      <c r="Y561">
        <v>164.8</v>
      </c>
      <c r="Z561">
        <v>185.8</v>
      </c>
      <c r="AA561">
        <v>164.8</v>
      </c>
      <c r="AB561">
        <v>212.4</v>
      </c>
      <c r="AC561" s="1">
        <f>(Table2[[#This Row],[Close Price]]/Table2[[#This Row],[Day Low]])-1</f>
        <v>1.1264810599427966E-2</v>
      </c>
      <c r="AD561" s="1">
        <f>(Table2[[#This Row],[Day High]]/Table2[[#This Row],[Close Price]])-1</f>
        <v>2.0951171649544076E-2</v>
      </c>
      <c r="AE561" s="1">
        <f>(Table2[[#This Row],[Close Price]]/Table2[[#This Row],[Current Week Low]])-1</f>
        <v>5.1334951456310618E-2</v>
      </c>
      <c r="AF561" s="1">
        <f>(Table2[[#This Row],[Current Week High]]/Table2[[#This Row],[Close Price]])-1</f>
        <v>7.237677478933402E-2</v>
      </c>
      <c r="AG561" s="1">
        <f>(Table2[[#This Row],[Close Price]]/Table2[[#This Row],[Current Month Low]])-1</f>
        <v>5.1334951456310618E-2</v>
      </c>
      <c r="AH561" s="1">
        <f>(Table2[[#This Row],[Current Month High]]/Table2[[#This Row],[Close Price]])-1</f>
        <v>0.22590326676670913</v>
      </c>
      <c r="AI561">
        <v>46.946785178344697</v>
      </c>
      <c r="AJ561">
        <v>37.9458598726114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-0.09</v>
      </c>
      <c r="AM561" t="s">
        <v>3155</v>
      </c>
      <c r="AN561">
        <v>-12.42</v>
      </c>
      <c r="AO561" t="s">
        <v>3155</v>
      </c>
      <c r="AP561">
        <v>2.7956200696917999E-2</v>
      </c>
      <c r="AQ561">
        <f>(Table2[[#This Row],[Sharpe Ratio]]-AVERAGE(Table2[Sharpe Ratio]))/_xlfn.STDEV.P(Table2[Sharpe Ratio])</f>
        <v>-0.37440673241799943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412</v>
      </c>
      <c r="AT561">
        <f>_xlfn.RANK.AVG(Table2[[#This Row],[6M Return vs Nifty Z-Score]],Table2[6M Return vs Nifty Z-Score])</f>
        <v>698</v>
      </c>
      <c r="AU561">
        <f>_xlfn.RANK.AVG(Table2[[#This Row],[Sharpe Ratio Z-Score]],Table2[Sharpe Ratio Z-Score])</f>
        <v>431</v>
      </c>
      <c r="AV561">
        <f>(Table2[[#This Row],[Rank 1Y]]+Table2[[#This Row],[Rank 6M]]+Table2[[#This Row],[Rank Sharpe]])/3</f>
        <v>513.66666666666663</v>
      </c>
    </row>
    <row r="562" spans="1:48" x14ac:dyDescent="0.3">
      <c r="A562" t="s">
        <v>1726</v>
      </c>
      <c r="B562" t="s">
        <v>1727</v>
      </c>
      <c r="C562" t="s">
        <v>3124</v>
      </c>
      <c r="D562" t="s">
        <v>277</v>
      </c>
      <c r="E562">
        <v>4578.1624564000003</v>
      </c>
      <c r="F562">
        <v>274.3</v>
      </c>
      <c r="G562">
        <v>-0.33944032313745198</v>
      </c>
      <c r="H562">
        <f>(Table2[[#This Row],[1Y Return vs Nifty]]-AVERAGE(Table2[1Y Return vs Nifty]))/_xlfn.STDEV.P(Table2[1Y Return vs Nifty])</f>
        <v>-0.42011293063552341</v>
      </c>
      <c r="I562">
        <v>8.0338200950631808</v>
      </c>
      <c r="J562">
        <f>(Table2[[#This Row],[1M Return vs Nifty]]-AVERAGE(Table2[1M Return vs Nifty]))/_xlfn.STDEV.P(Table2[1M Return vs Nifty])</f>
        <v>1.0697580502666988</v>
      </c>
      <c r="K562">
        <v>-9.88895271793338</v>
      </c>
      <c r="L562">
        <f>(Table2[[#This Row],[6M Return vs Nifty]]-AVERAGE(Table2[6M Return vs Nifty]))/_xlfn.STDEV.P(Table2[6M Return vs Nifty])</f>
        <v>-0.45719900465165186</v>
      </c>
      <c r="M562">
        <v>-7.34674924939244</v>
      </c>
      <c r="N562">
        <f>(Table2[[#This Row],[1W Return vs Nifty]]-AVERAGE(Table2[1W Return vs Nifty]))/_xlfn.STDEV.P(Table2[1W Return vs Nifty])</f>
        <v>-0.53242867084216783</v>
      </c>
      <c r="O562">
        <v>286.05</v>
      </c>
      <c r="P562">
        <v>286.70056626872002</v>
      </c>
      <c r="Q562">
        <v>274.99465602298699</v>
      </c>
      <c r="R562">
        <v>33.960060513210102</v>
      </c>
      <c r="S562" s="1">
        <f>(Table2[[#This Row],[Close Price]]-Table2[[#This Row],[20D EMA]])/Table2[[#This Row],[20D EMA]]</f>
        <v>-4.1076734836567035E-2</v>
      </c>
      <c r="T562" s="1">
        <f>(Table2[[#This Row],[Close Price]]-Table2[[#This Row],[50D EMA]])/Table2[[#This Row],[50D EMA]]</f>
        <v>-4.3252674489303776E-2</v>
      </c>
      <c r="U562" s="1">
        <f>(Table2[[#This Row],[Close Price]]-Table2[[#This Row],[200D EMA]])/Table2[[#This Row],[200D EMA]]</f>
        <v>-2.5260709900082907E-3</v>
      </c>
      <c r="V562">
        <v>0.57658812218091704</v>
      </c>
      <c r="W562">
        <v>273.2</v>
      </c>
      <c r="X562">
        <v>279.8</v>
      </c>
      <c r="Y562">
        <v>271.10000000000002</v>
      </c>
      <c r="Z562">
        <v>297.85000000000002</v>
      </c>
      <c r="AA562">
        <v>267.89999999999998</v>
      </c>
      <c r="AB562">
        <v>306.55</v>
      </c>
      <c r="AC562" s="1">
        <f>(Table2[[#This Row],[Close Price]]/Table2[[#This Row],[Day Low]])-1</f>
        <v>4.026354319180081E-3</v>
      </c>
      <c r="AD562" s="1">
        <f>(Table2[[#This Row],[Day High]]/Table2[[#This Row],[Close Price]])-1</f>
        <v>2.0051039008385008E-2</v>
      </c>
      <c r="AE562" s="1">
        <f>(Table2[[#This Row],[Close Price]]/Table2[[#This Row],[Current Week Low]])-1</f>
        <v>1.1803762449280608E-2</v>
      </c>
      <c r="AF562" s="1">
        <f>(Table2[[#This Row],[Current Week High]]/Table2[[#This Row],[Close Price]])-1</f>
        <v>8.5854903390448545E-2</v>
      </c>
      <c r="AG562" s="1">
        <f>(Table2[[#This Row],[Close Price]]/Table2[[#This Row],[Current Month Low]])-1</f>
        <v>2.3889511011571551E-2</v>
      </c>
      <c r="AH562" s="1">
        <f>(Table2[[#This Row],[Current Month High]]/Table2[[#This Row],[Close Price]])-1</f>
        <v>0.1175720014582573</v>
      </c>
      <c r="AI562">
        <v>22.4936201239518</v>
      </c>
      <c r="AJ562">
        <v>30.4327151688064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-0.04</v>
      </c>
      <c r="AM562" t="s">
        <v>3155</v>
      </c>
      <c r="AN562">
        <v>-1.65</v>
      </c>
      <c r="AO562" t="s">
        <v>3155</v>
      </c>
      <c r="AP562">
        <v>-2.3913071461211001E-2</v>
      </c>
      <c r="AQ562">
        <f>(Table2[[#This Row],[Sharpe Ratio]]-AVERAGE(Table2[Sharpe Ratio]))/_xlfn.STDEV.P(Table2[Sharpe Ratio])</f>
        <v>-0.98587518371517002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444</v>
      </c>
      <c r="AT562">
        <f>_xlfn.RANK.AVG(Table2[[#This Row],[6M Return vs Nifty Z-Score]],Table2[6M Return vs Nifty Z-Score])</f>
        <v>477</v>
      </c>
      <c r="AU562">
        <f>_xlfn.RANK.AVG(Table2[[#This Row],[Sharpe Ratio Z-Score]],Table2[Sharpe Ratio Z-Score])</f>
        <v>620</v>
      </c>
      <c r="AV562">
        <f>(Table2[[#This Row],[Rank 1Y]]+Table2[[#This Row],[Rank 6M]]+Table2[[#This Row],[Rank Sharpe]])/3</f>
        <v>513.66666666666663</v>
      </c>
    </row>
    <row r="563" spans="1:48" x14ac:dyDescent="0.3">
      <c r="A563" t="s">
        <v>1857</v>
      </c>
      <c r="B563" t="s">
        <v>1858</v>
      </c>
      <c r="C563" t="s">
        <v>3121</v>
      </c>
      <c r="D563" t="s">
        <v>1859</v>
      </c>
      <c r="E563">
        <v>3901.93219116</v>
      </c>
      <c r="F563">
        <v>57.78</v>
      </c>
      <c r="G563">
        <v>-25.439056494304399</v>
      </c>
      <c r="H563">
        <f>(Table2[[#This Row],[1Y Return vs Nifty]]-AVERAGE(Table2[1Y Return vs Nifty]))/_xlfn.STDEV.P(Table2[1Y Return vs Nifty])</f>
        <v>-0.84917696664174536</v>
      </c>
      <c r="I563">
        <v>-8.3409496185683896</v>
      </c>
      <c r="J563">
        <f>(Table2[[#This Row],[1M Return vs Nifty]]-AVERAGE(Table2[1M Return vs Nifty]))/_xlfn.STDEV.P(Table2[1M Return vs Nifty])</f>
        <v>-0.81403002119036316</v>
      </c>
      <c r="K563">
        <v>-13.410091244651101</v>
      </c>
      <c r="L563">
        <f>(Table2[[#This Row],[6M Return vs Nifty]]-AVERAGE(Table2[6M Return vs Nifty]))/_xlfn.STDEV.P(Table2[6M Return vs Nifty])</f>
        <v>-0.58155640562836841</v>
      </c>
      <c r="M563">
        <v>-5.4434695734191099</v>
      </c>
      <c r="N563">
        <f>(Table2[[#This Row],[1W Return vs Nifty]]-AVERAGE(Table2[1W Return vs Nifty]))/_xlfn.STDEV.P(Table2[1W Return vs Nifty])</f>
        <v>-0.1507509038006806</v>
      </c>
      <c r="O563">
        <v>62.08</v>
      </c>
      <c r="P563">
        <v>65.160761414959495</v>
      </c>
      <c r="Q563">
        <v>64.490233946535199</v>
      </c>
      <c r="R563">
        <v>24.753098759963098</v>
      </c>
      <c r="S563" s="1">
        <f>(Table2[[#This Row],[Close Price]]-Table2[[#This Row],[20D EMA]])/Table2[[#This Row],[20D EMA]]</f>
        <v>-6.9265463917525735E-2</v>
      </c>
      <c r="T563" s="1">
        <f>(Table2[[#This Row],[Close Price]]-Table2[[#This Row],[50D EMA]])/Table2[[#This Row],[50D EMA]]</f>
        <v>-0.11327003022504632</v>
      </c>
      <c r="U563" s="1">
        <f>(Table2[[#This Row],[Close Price]]-Table2[[#This Row],[200D EMA]])/Table2[[#This Row],[200D EMA]]</f>
        <v>-0.10405038927441682</v>
      </c>
      <c r="V563">
        <v>0.54473776715667899</v>
      </c>
      <c r="W563">
        <v>56.92</v>
      </c>
      <c r="X563">
        <v>59.18</v>
      </c>
      <c r="Y563">
        <v>56.5</v>
      </c>
      <c r="Z563">
        <v>62.54</v>
      </c>
      <c r="AA563">
        <v>56.5</v>
      </c>
      <c r="AB563">
        <v>66.64</v>
      </c>
      <c r="AC563" s="1">
        <f>(Table2[[#This Row],[Close Price]]/Table2[[#This Row],[Day Low]])-1</f>
        <v>1.5108924806746193E-2</v>
      </c>
      <c r="AD563" s="1">
        <f>(Table2[[#This Row],[Day High]]/Table2[[#This Row],[Close Price]])-1</f>
        <v>2.4229837313949343E-2</v>
      </c>
      <c r="AE563" s="1">
        <f>(Table2[[#This Row],[Close Price]]/Table2[[#This Row],[Current Week Low]])-1</f>
        <v>2.2654867256637123E-2</v>
      </c>
      <c r="AF563" s="1">
        <f>(Table2[[#This Row],[Current Week High]]/Table2[[#This Row],[Close Price]])-1</f>
        <v>8.238144686742821E-2</v>
      </c>
      <c r="AG563" s="1">
        <f>(Table2[[#This Row],[Close Price]]/Table2[[#This Row],[Current Month Low]])-1</f>
        <v>2.2654867256637123E-2</v>
      </c>
      <c r="AH563" s="1">
        <f>(Table2[[#This Row],[Current Month High]]/Table2[[#This Row],[Close Price]])-1</f>
        <v>0.15334025614399449</v>
      </c>
      <c r="AI563">
        <v>45.707857390100301</v>
      </c>
      <c r="AJ563">
        <v>32.5229357798165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-0.12</v>
      </c>
      <c r="AM563" t="s">
        <v>3155</v>
      </c>
      <c r="AN563">
        <v>-9.14</v>
      </c>
      <c r="AO563" t="s">
        <v>3155</v>
      </c>
      <c r="AP563">
        <v>3.2108718350205998E-2</v>
      </c>
      <c r="AQ563">
        <f>(Table2[[#This Row],[Sharpe Ratio]]-AVERAGE(Table2[Sharpe Ratio]))/_xlfn.STDEV.P(Table2[Sharpe Ratio])</f>
        <v>-0.3254541747129413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602</v>
      </c>
      <c r="AT563">
        <f>_xlfn.RANK.AVG(Table2[[#This Row],[6M Return vs Nifty Z-Score]],Table2[6M Return vs Nifty Z-Score])</f>
        <v>519</v>
      </c>
      <c r="AU563">
        <f>_xlfn.RANK.AVG(Table2[[#This Row],[Sharpe Ratio Z-Score]],Table2[Sharpe Ratio Z-Score])</f>
        <v>421</v>
      </c>
      <c r="AV563">
        <f>(Table2[[#This Row],[Rank 1Y]]+Table2[[#This Row],[Rank 6M]]+Table2[[#This Row],[Rank Sharpe]])/3</f>
        <v>514</v>
      </c>
    </row>
    <row r="564" spans="1:48" x14ac:dyDescent="0.3">
      <c r="A564" t="s">
        <v>429</v>
      </c>
      <c r="B564" t="s">
        <v>430</v>
      </c>
      <c r="C564" t="s">
        <v>3112</v>
      </c>
      <c r="D564" t="s">
        <v>238</v>
      </c>
      <c r="E564">
        <v>52311.236703905</v>
      </c>
      <c r="F564">
        <v>1978.45</v>
      </c>
      <c r="G564">
        <v>-2.4462044984392701</v>
      </c>
      <c r="H564">
        <f>(Table2[[#This Row],[1Y Return vs Nifty]]-AVERAGE(Table2[1Y Return vs Nifty]))/_xlfn.STDEV.P(Table2[1Y Return vs Nifty])</f>
        <v>-0.45612689729556777</v>
      </c>
      <c r="I564">
        <v>-1.6835893065027401</v>
      </c>
      <c r="J564">
        <f>(Table2[[#This Row],[1M Return vs Nifty]]-AVERAGE(Table2[1M Return vs Nifty]))/_xlfn.STDEV.P(Table2[1M Return vs Nifty])</f>
        <v>-4.8153238641120297E-2</v>
      </c>
      <c r="K564">
        <v>-11.4992206448687</v>
      </c>
      <c r="L564">
        <f>(Table2[[#This Row],[6M Return vs Nifty]]-AVERAGE(Table2[6M Return vs Nifty]))/_xlfn.STDEV.P(Table2[6M Return vs Nifty])</f>
        <v>-0.51406945514668156</v>
      </c>
      <c r="M564">
        <v>-0.46682545443244799</v>
      </c>
      <c r="N564">
        <f>(Table2[[#This Row],[1W Return vs Nifty]]-AVERAGE(Table2[1W Return vs Nifty]))/_xlfn.STDEV.P(Table2[1W Return vs Nifty])</f>
        <v>0.84724977821868386</v>
      </c>
      <c r="O564">
        <v>2038.26</v>
      </c>
      <c r="P564">
        <v>2048.87357037827</v>
      </c>
      <c r="Q564">
        <v>1933.51731761982</v>
      </c>
      <c r="R564">
        <v>36.044046210844698</v>
      </c>
      <c r="S564" s="1">
        <f>(Table2[[#This Row],[Close Price]]-Table2[[#This Row],[20D EMA]])/Table2[[#This Row],[20D EMA]]</f>
        <v>-2.9343655863334386E-2</v>
      </c>
      <c r="T564" s="1">
        <f>(Table2[[#This Row],[Close Price]]-Table2[[#This Row],[50D EMA]])/Table2[[#This Row],[50D EMA]]</f>
        <v>-3.4371847729612756E-2</v>
      </c>
      <c r="U564" s="1">
        <f>(Table2[[#This Row],[Close Price]]-Table2[[#This Row],[200D EMA]])/Table2[[#This Row],[200D EMA]]</f>
        <v>2.3238831103665852E-2</v>
      </c>
      <c r="V564">
        <v>0.62411563645975399</v>
      </c>
      <c r="W564">
        <v>1938.05</v>
      </c>
      <c r="X564">
        <v>2052</v>
      </c>
      <c r="Y564">
        <v>1915.55</v>
      </c>
      <c r="Z564">
        <v>2052</v>
      </c>
      <c r="AA564">
        <v>1915.55</v>
      </c>
      <c r="AB564">
        <v>2186.4</v>
      </c>
      <c r="AC564" s="1">
        <f>(Table2[[#This Row],[Close Price]]/Table2[[#This Row],[Day Low]])-1</f>
        <v>2.0845695415494969E-2</v>
      </c>
      <c r="AD564" s="1">
        <f>(Table2[[#This Row],[Day High]]/Table2[[#This Row],[Close Price]])-1</f>
        <v>3.7175566731532328E-2</v>
      </c>
      <c r="AE564" s="1">
        <f>(Table2[[#This Row],[Close Price]]/Table2[[#This Row],[Current Week Low]])-1</f>
        <v>3.2836522147686065E-2</v>
      </c>
      <c r="AF564" s="1">
        <f>(Table2[[#This Row],[Current Week High]]/Table2[[#This Row],[Close Price]])-1</f>
        <v>3.7175566731532328E-2</v>
      </c>
      <c r="AG564" s="1">
        <f>(Table2[[#This Row],[Close Price]]/Table2[[#This Row],[Current Month Low]])-1</f>
        <v>3.2836522147686065E-2</v>
      </c>
      <c r="AH564" s="1">
        <f>(Table2[[#This Row],[Current Month High]]/Table2[[#This Row],[Close Price]])-1</f>
        <v>0.10510753367535197</v>
      </c>
      <c r="AI564">
        <v>11.4458288053779</v>
      </c>
      <c r="AJ564">
        <v>27.889463477698701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-0.02</v>
      </c>
      <c r="AM564" t="s">
        <v>3155</v>
      </c>
      <c r="AN564">
        <v>-6.55</v>
      </c>
      <c r="AO564" t="s">
        <v>3155</v>
      </c>
      <c r="AP564">
        <v>-1.3369453466413999E-2</v>
      </c>
      <c r="AQ564">
        <f>(Table2[[#This Row],[Sharpe Ratio]]-AVERAGE(Table2[Sharpe Ratio]))/_xlfn.STDEV.P(Table2[Sharpe Ratio])</f>
        <v>-0.86158021102511839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462</v>
      </c>
      <c r="AT564">
        <f>_xlfn.RANK.AVG(Table2[[#This Row],[6M Return vs Nifty Z-Score]],Table2[6M Return vs Nifty Z-Score])</f>
        <v>495</v>
      </c>
      <c r="AU564">
        <f>_xlfn.RANK.AVG(Table2[[#This Row],[Sharpe Ratio Z-Score]],Table2[Sharpe Ratio Z-Score])</f>
        <v>589</v>
      </c>
      <c r="AV564">
        <f>(Table2[[#This Row],[Rank 1Y]]+Table2[[#This Row],[Rank 6M]]+Table2[[#This Row],[Rank Sharpe]])/3</f>
        <v>515.33333333333337</v>
      </c>
    </row>
    <row r="565" spans="1:48" x14ac:dyDescent="0.3">
      <c r="A565" t="s">
        <v>843</v>
      </c>
      <c r="B565" t="s">
        <v>844</v>
      </c>
      <c r="C565" t="s">
        <v>3121</v>
      </c>
      <c r="D565" t="s">
        <v>554</v>
      </c>
      <c r="E565">
        <v>18084.533256120001</v>
      </c>
      <c r="F565">
        <v>1599.6</v>
      </c>
      <c r="G565">
        <v>-9.5474527089027195</v>
      </c>
      <c r="H565">
        <f>(Table2[[#This Row],[1Y Return vs Nifty]]-AVERAGE(Table2[1Y Return vs Nifty]))/_xlfn.STDEV.P(Table2[1Y Return vs Nifty])</f>
        <v>-0.57751880213925655</v>
      </c>
      <c r="I565">
        <v>-0.124923248561599</v>
      </c>
      <c r="J565">
        <f>(Table2[[#This Row],[1M Return vs Nifty]]-AVERAGE(Table2[1M Return vs Nifty]))/_xlfn.STDEV.P(Table2[1M Return vs Nifty])</f>
        <v>0.13115899467170708</v>
      </c>
      <c r="K565">
        <v>-11.9570165418823</v>
      </c>
      <c r="L565">
        <f>(Table2[[#This Row],[6M Return vs Nifty]]-AVERAGE(Table2[6M Return vs Nifty]))/_xlfn.STDEV.P(Table2[6M Return vs Nifty])</f>
        <v>-0.53023760857161495</v>
      </c>
      <c r="M565">
        <v>-8.3524894196376902</v>
      </c>
      <c r="N565">
        <f>(Table2[[#This Row],[1W Return vs Nifty]]-AVERAGE(Table2[1W Return vs Nifty]))/_xlfn.STDEV.P(Table2[1W Return vs Nifty])</f>
        <v>-0.73411666617413252</v>
      </c>
      <c r="O565">
        <v>1694.33</v>
      </c>
      <c r="P565">
        <v>1690.90856190149</v>
      </c>
      <c r="Q565">
        <v>1627.2106542798599</v>
      </c>
      <c r="R565">
        <v>21.656199988834299</v>
      </c>
      <c r="S565" s="1">
        <f>(Table2[[#This Row],[Close Price]]-Table2[[#This Row],[20D EMA]])/Table2[[#This Row],[20D EMA]]</f>
        <v>-5.5910005724976848E-2</v>
      </c>
      <c r="T565" s="1">
        <f>(Table2[[#This Row],[Close Price]]-Table2[[#This Row],[50D EMA]])/Table2[[#This Row],[50D EMA]]</f>
        <v>-5.3999704040063629E-2</v>
      </c>
      <c r="U565" s="1">
        <f>(Table2[[#This Row],[Close Price]]-Table2[[#This Row],[200D EMA]])/Table2[[#This Row],[200D EMA]]</f>
        <v>-1.696808843233601E-2</v>
      </c>
      <c r="V565">
        <v>0.61294742607045605</v>
      </c>
      <c r="W565">
        <v>1585</v>
      </c>
      <c r="X565">
        <v>1622.7</v>
      </c>
      <c r="Y565">
        <v>1585</v>
      </c>
      <c r="Z565">
        <v>1742</v>
      </c>
      <c r="AA565">
        <v>1585</v>
      </c>
      <c r="AB565">
        <v>1814.8</v>
      </c>
      <c r="AC565" s="1">
        <f>(Table2[[#This Row],[Close Price]]/Table2[[#This Row],[Day Low]])-1</f>
        <v>9.2113564668769854E-3</v>
      </c>
      <c r="AD565" s="1">
        <f>(Table2[[#This Row],[Day High]]/Table2[[#This Row],[Close Price]])-1</f>
        <v>1.4441110277569447E-2</v>
      </c>
      <c r="AE565" s="1">
        <f>(Table2[[#This Row],[Close Price]]/Table2[[#This Row],[Current Week Low]])-1</f>
        <v>9.2113564668769854E-3</v>
      </c>
      <c r="AF565" s="1">
        <f>(Table2[[#This Row],[Current Week High]]/Table2[[#This Row],[Close Price]])-1</f>
        <v>8.9022255563891095E-2</v>
      </c>
      <c r="AG565" s="1">
        <f>(Table2[[#This Row],[Close Price]]/Table2[[#This Row],[Current Month Low]])-1</f>
        <v>9.2113564668769854E-3</v>
      </c>
      <c r="AH565" s="1">
        <f>(Table2[[#This Row],[Current Month High]]/Table2[[#This Row],[Close Price]])-1</f>
        <v>0.13453363340835223</v>
      </c>
      <c r="AI565">
        <v>18.901600400100001</v>
      </c>
      <c r="AJ565">
        <v>22.200152788387999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-0.05</v>
      </c>
      <c r="AM565" t="s">
        <v>3155</v>
      </c>
      <c r="AN565">
        <v>-8.67</v>
      </c>
      <c r="AO565" t="s">
        <v>3155</v>
      </c>
      <c r="AQ565">
        <f>(Table2[[#This Row],[Sharpe Ratio]]-AVERAGE(Table2[Sharpe Ratio]))/_xlfn.STDEV.P(Table2[Sharpe Ratio])</f>
        <v>-0.70397246629187049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-2.4146865485051672</v>
      </c>
      <c r="AS565">
        <f>_xlfn.RANK.AVG(Table2[[#This Row],[1Y Return vs Nifty Z-Score]],Table2[1Y Return vs Nifty Z-Score])</f>
        <v>516</v>
      </c>
      <c r="AT565">
        <f>_xlfn.RANK.AVG(Table2[[#This Row],[6M Return vs Nifty Z-Score]],Table2[6M Return vs Nifty Z-Score])</f>
        <v>500</v>
      </c>
      <c r="AU565">
        <f>_xlfn.RANK.AVG(Table2[[#This Row],[Sharpe Ratio Z-Score]],Table2[Sharpe Ratio Z-Score])</f>
        <v>532.5</v>
      </c>
      <c r="AV565">
        <f>(Table2[[#This Row],[Rank 1Y]]+Table2[[#This Row],[Rank 6M]]+Table2[[#This Row],[Rank Sharpe]])/3</f>
        <v>516.16666666666663</v>
      </c>
    </row>
    <row r="566" spans="1:48" x14ac:dyDescent="0.3">
      <c r="A566" t="s">
        <v>546</v>
      </c>
      <c r="B566" t="s">
        <v>547</v>
      </c>
      <c r="C566" t="s">
        <v>3108</v>
      </c>
      <c r="D566" t="s">
        <v>185</v>
      </c>
      <c r="E566">
        <v>36897.710700000003</v>
      </c>
      <c r="F566">
        <v>536</v>
      </c>
      <c r="G566">
        <v>6.8575233602650201</v>
      </c>
      <c r="H566">
        <f>(Table2[[#This Row],[1Y Return vs Nifty]]-AVERAGE(Table2[1Y Return vs Nifty]))/_xlfn.STDEV.P(Table2[1Y Return vs Nifty])</f>
        <v>-0.29708482279783677</v>
      </c>
      <c r="I566">
        <v>-6.7627277708917504</v>
      </c>
      <c r="J566">
        <f>(Table2[[#This Row],[1M Return vs Nifty]]-AVERAGE(Table2[1M Return vs Nifty]))/_xlfn.STDEV.P(Table2[1M Return vs Nifty])</f>
        <v>-0.63246804854831729</v>
      </c>
      <c r="K566">
        <v>-10.3938668911834</v>
      </c>
      <c r="L566">
        <f>(Table2[[#This Row],[6M Return vs Nifty]]-AVERAGE(Table2[6M Return vs Nifty]))/_xlfn.STDEV.P(Table2[6M Return vs Nifty])</f>
        <v>-0.47503125232530724</v>
      </c>
      <c r="M566">
        <v>-6.4906135633917303</v>
      </c>
      <c r="N566">
        <f>(Table2[[#This Row],[1W Return vs Nifty]]-AVERAGE(Table2[1W Return vs Nifty]))/_xlfn.STDEV.P(Table2[1W Return vs Nifty])</f>
        <v>-0.36074189194028372</v>
      </c>
      <c r="O566">
        <v>579.19000000000005</v>
      </c>
      <c r="P566">
        <v>600.45929048234598</v>
      </c>
      <c r="Q566">
        <v>578.87516949533597</v>
      </c>
      <c r="R566">
        <v>18.271042621720699</v>
      </c>
      <c r="S566" s="1">
        <f>(Table2[[#This Row],[Close Price]]-Table2[[#This Row],[20D EMA]])/Table2[[#This Row],[20D EMA]]</f>
        <v>-7.4569657625304389E-2</v>
      </c>
      <c r="T566" s="1">
        <f>(Table2[[#This Row],[Close Price]]-Table2[[#This Row],[50D EMA]])/Table2[[#This Row],[50D EMA]]</f>
        <v>-0.10734997610007191</v>
      </c>
      <c r="U566" s="1">
        <f>(Table2[[#This Row],[Close Price]]-Table2[[#This Row],[200D EMA]])/Table2[[#This Row],[200D EMA]]</f>
        <v>-7.4066347555923992E-2</v>
      </c>
      <c r="V566">
        <v>0.53077273104497902</v>
      </c>
      <c r="W566">
        <v>532.5</v>
      </c>
      <c r="X566">
        <v>544.20000000000005</v>
      </c>
      <c r="Y566">
        <v>532.45000000000005</v>
      </c>
      <c r="Z566">
        <v>571</v>
      </c>
      <c r="AA566">
        <v>532.45000000000005</v>
      </c>
      <c r="AB566">
        <v>627</v>
      </c>
      <c r="AC566" s="1">
        <f>(Table2[[#This Row],[Close Price]]/Table2[[#This Row],[Day Low]])-1</f>
        <v>6.5727699530515604E-3</v>
      </c>
      <c r="AD566" s="1">
        <f>(Table2[[#This Row],[Day High]]/Table2[[#This Row],[Close Price]])-1</f>
        <v>1.5298507462686572E-2</v>
      </c>
      <c r="AE566" s="1">
        <f>(Table2[[#This Row],[Close Price]]/Table2[[#This Row],[Current Week Low]])-1</f>
        <v>6.6672927035400509E-3</v>
      </c>
      <c r="AF566" s="1">
        <f>(Table2[[#This Row],[Current Week High]]/Table2[[#This Row],[Close Price]])-1</f>
        <v>6.5298507462686617E-2</v>
      </c>
      <c r="AG566" s="1">
        <f>(Table2[[#This Row],[Close Price]]/Table2[[#This Row],[Current Month Low]])-1</f>
        <v>6.6672927035400509E-3</v>
      </c>
      <c r="AH566" s="1">
        <f>(Table2[[#This Row],[Current Month High]]/Table2[[#This Row],[Close Price]])-1</f>
        <v>0.16977611940298498</v>
      </c>
      <c r="AI566">
        <v>28.722014925373099</v>
      </c>
      <c r="AJ566">
        <v>34.995592494648001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-0.12</v>
      </c>
      <c r="AM566" t="s">
        <v>3155</v>
      </c>
      <c r="AN566">
        <v>-11.1</v>
      </c>
      <c r="AO566" t="s">
        <v>3155</v>
      </c>
      <c r="AP566">
        <v>-5.2763548873777003E-2</v>
      </c>
      <c r="AQ566">
        <f>(Table2[[#This Row],[Sharpe Ratio]]-AVERAGE(Table2[Sharpe Ratio]))/_xlfn.STDEV.P(Table2[Sharpe Ratio])</f>
        <v>-1.3259832285873787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403</v>
      </c>
      <c r="AT566">
        <f>_xlfn.RANK.AVG(Table2[[#This Row],[6M Return vs Nifty Z-Score]],Table2[6M Return vs Nifty Z-Score])</f>
        <v>484</v>
      </c>
      <c r="AU566">
        <f>_xlfn.RANK.AVG(Table2[[#This Row],[Sharpe Ratio Z-Score]],Table2[Sharpe Ratio Z-Score])</f>
        <v>667</v>
      </c>
      <c r="AV566">
        <f>(Table2[[#This Row],[Rank 1Y]]+Table2[[#This Row],[Rank 6M]]+Table2[[#This Row],[Rank Sharpe]])/3</f>
        <v>518</v>
      </c>
    </row>
    <row r="567" spans="1:48" x14ac:dyDescent="0.3">
      <c r="A567" t="s">
        <v>209</v>
      </c>
      <c r="B567" t="s">
        <v>210</v>
      </c>
      <c r="C567" t="s">
        <v>3115</v>
      </c>
      <c r="D567" t="s">
        <v>211</v>
      </c>
      <c r="E567">
        <v>117287.23075166999</v>
      </c>
      <c r="F567">
        <v>976.35</v>
      </c>
      <c r="G567">
        <v>9.2702379987037702</v>
      </c>
      <c r="H567">
        <f>(Table2[[#This Row],[1Y Return vs Nifty]]-AVERAGE(Table2[1Y Return vs Nifty]))/_xlfn.STDEV.P(Table2[1Y Return vs Nifty])</f>
        <v>-0.2558408024335328</v>
      </c>
      <c r="I567">
        <v>1.57111201071033</v>
      </c>
      <c r="J567">
        <f>(Table2[[#This Row],[1M Return vs Nifty]]-AVERAGE(Table2[1M Return vs Nifty]))/_xlfn.STDEV.P(Table2[1M Return vs Nifty])</f>
        <v>0.32627447086233191</v>
      </c>
      <c r="K567">
        <v>-15.7377192054067</v>
      </c>
      <c r="L567">
        <f>(Table2[[#This Row],[6M Return vs Nifty]]-AVERAGE(Table2[6M Return vs Nifty]))/_xlfn.STDEV.P(Table2[6M Return vs Nifty])</f>
        <v>-0.66376213580454624</v>
      </c>
      <c r="M567">
        <v>-3.19044581658419</v>
      </c>
      <c r="N567">
        <f>(Table2[[#This Row],[1W Return vs Nifty]]-AVERAGE(Table2[1W Return vs Nifty]))/_xlfn.STDEV.P(Table2[1W Return vs Nifty])</f>
        <v>0.30106344984149253</v>
      </c>
      <c r="O567">
        <v>1003.8</v>
      </c>
      <c r="P567">
        <v>1016.83063980432</v>
      </c>
      <c r="Q567">
        <v>1042.15602198228</v>
      </c>
      <c r="R567">
        <v>39.535782203842203</v>
      </c>
      <c r="S567" s="1">
        <f>(Table2[[#This Row],[Close Price]]-Table2[[#This Row],[20D EMA]])/Table2[[#This Row],[20D EMA]]</f>
        <v>-2.7346084877465565E-2</v>
      </c>
      <c r="T567" s="1">
        <f>(Table2[[#This Row],[Close Price]]-Table2[[#This Row],[50D EMA]])/Table2[[#This Row],[50D EMA]]</f>
        <v>-3.9810601903292449E-2</v>
      </c>
      <c r="U567" s="1">
        <f>(Table2[[#This Row],[Close Price]]-Table2[[#This Row],[200D EMA]])/Table2[[#This Row],[200D EMA]]</f>
        <v>-6.3144117189967999E-2</v>
      </c>
      <c r="V567">
        <v>0.62076918468040498</v>
      </c>
      <c r="W567">
        <v>969</v>
      </c>
      <c r="X567">
        <v>988.5</v>
      </c>
      <c r="Y567">
        <v>965.4</v>
      </c>
      <c r="Z567">
        <v>1048.7</v>
      </c>
      <c r="AA567">
        <v>915</v>
      </c>
      <c r="AB567">
        <v>1053.45</v>
      </c>
      <c r="AC567" s="1">
        <f>(Table2[[#This Row],[Close Price]]/Table2[[#This Row],[Day Low]])-1</f>
        <v>7.5851393188854921E-3</v>
      </c>
      <c r="AD567" s="1">
        <f>(Table2[[#This Row],[Day High]]/Table2[[#This Row],[Close Price]])-1</f>
        <v>1.2444307881394945E-2</v>
      </c>
      <c r="AE567" s="1">
        <f>(Table2[[#This Row],[Close Price]]/Table2[[#This Row],[Current Week Low]])-1</f>
        <v>1.1342448725916832E-2</v>
      </c>
      <c r="AF567" s="1">
        <f>(Table2[[#This Row],[Current Week High]]/Table2[[#This Row],[Close Price]])-1</f>
        <v>7.4102524709376727E-2</v>
      </c>
      <c r="AG567" s="1">
        <f>(Table2[[#This Row],[Close Price]]/Table2[[#This Row],[Current Month Low]])-1</f>
        <v>6.7049180327868774E-2</v>
      </c>
      <c r="AH567" s="1">
        <f>(Table2[[#This Row],[Current Month High]]/Table2[[#This Row],[Close Price]])-1</f>
        <v>7.8967583346136072E-2</v>
      </c>
      <c r="AI567">
        <v>38.065242996876101</v>
      </c>
      <c r="AJ567">
        <v>42.325072886297299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-0.08</v>
      </c>
      <c r="AM567" t="s">
        <v>3155</v>
      </c>
      <c r="AN567">
        <v>-3.07</v>
      </c>
      <c r="AO567" t="s">
        <v>3155</v>
      </c>
      <c r="AP567">
        <v>-3.2009353224577E-2</v>
      </c>
      <c r="AQ567">
        <f>(Table2[[#This Row],[Sharpe Ratio]]-AVERAGE(Table2[Sharpe Ratio]))/_xlfn.STDEV.P(Table2[Sharpe Ratio])</f>
        <v>-1.0813193776498458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388</v>
      </c>
      <c r="AT567">
        <f>_xlfn.RANK.AVG(Table2[[#This Row],[6M Return vs Nifty Z-Score]],Table2[6M Return vs Nifty Z-Score])</f>
        <v>544</v>
      </c>
      <c r="AU567">
        <f>_xlfn.RANK.AVG(Table2[[#This Row],[Sharpe Ratio Z-Score]],Table2[Sharpe Ratio Z-Score])</f>
        <v>628</v>
      </c>
      <c r="AV567">
        <f>(Table2[[#This Row],[Rank 1Y]]+Table2[[#This Row],[Rank 6M]]+Table2[[#This Row],[Rank Sharpe]])/3</f>
        <v>520</v>
      </c>
    </row>
    <row r="568" spans="1:48" x14ac:dyDescent="0.3">
      <c r="A568" t="s">
        <v>635</v>
      </c>
      <c r="B568" t="s">
        <v>636</v>
      </c>
      <c r="C568" t="s">
        <v>3114</v>
      </c>
      <c r="D568" t="s">
        <v>249</v>
      </c>
      <c r="E568">
        <v>28625.808184289999</v>
      </c>
      <c r="F568">
        <v>1065.95</v>
      </c>
      <c r="G568">
        <v>18.822006911226101</v>
      </c>
      <c r="H568">
        <f>(Table2[[#This Row],[1Y Return vs Nifty]]-AVERAGE(Table2[1Y Return vs Nifty]))/_xlfn.STDEV.P(Table2[1Y Return vs Nifty])</f>
        <v>-9.2558603508374845E-2</v>
      </c>
      <c r="I568">
        <v>1.1545661248024399</v>
      </c>
      <c r="J568">
        <f>(Table2[[#This Row],[1M Return vs Nifty]]-AVERAGE(Table2[1M Return vs Nifty]))/_xlfn.STDEV.P(Table2[1M Return vs Nifty])</f>
        <v>0.27835415290912319</v>
      </c>
      <c r="K568">
        <v>-35.018209611238099</v>
      </c>
      <c r="L568">
        <f>(Table2[[#This Row],[6M Return vs Nifty]]-AVERAGE(Table2[6M Return vs Nifty]))/_xlfn.STDEV.P(Table2[6M Return vs Nifty])</f>
        <v>-1.3446986165003896</v>
      </c>
      <c r="M568">
        <v>-3.8145081855570102</v>
      </c>
      <c r="N568">
        <f>(Table2[[#This Row],[1W Return vs Nifty]]-AVERAGE(Table2[1W Return vs Nifty]))/_xlfn.STDEV.P(Table2[1W Return vs Nifty])</f>
        <v>0.1759159297523302</v>
      </c>
      <c r="O568">
        <v>1051.3800000000001</v>
      </c>
      <c r="P568">
        <v>1084.1448536160101</v>
      </c>
      <c r="Q568">
        <v>1115.4527754641499</v>
      </c>
      <c r="R568">
        <v>56.0544589623278</v>
      </c>
      <c r="S568" s="1">
        <f>(Table2[[#This Row],[Close Price]]-Table2[[#This Row],[20D EMA]])/Table2[[#This Row],[20D EMA]]</f>
        <v>1.3857977134813231E-2</v>
      </c>
      <c r="T568" s="1">
        <f>(Table2[[#This Row],[Close Price]]-Table2[[#This Row],[50D EMA]])/Table2[[#This Row],[50D EMA]]</f>
        <v>-1.6782677660945138E-2</v>
      </c>
      <c r="U568" s="1">
        <f>(Table2[[#This Row],[Close Price]]-Table2[[#This Row],[200D EMA]])/Table2[[#This Row],[200D EMA]]</f>
        <v>-4.4379086728751301E-2</v>
      </c>
      <c r="V568">
        <v>1.1306857401749699</v>
      </c>
      <c r="W568">
        <v>1044.95</v>
      </c>
      <c r="X568">
        <v>1076.95</v>
      </c>
      <c r="Y568">
        <v>1010.05</v>
      </c>
      <c r="Z568">
        <v>1076.95</v>
      </c>
      <c r="AA568">
        <v>935.5</v>
      </c>
      <c r="AB568">
        <v>1117.95</v>
      </c>
      <c r="AC568" s="1">
        <f>(Table2[[#This Row],[Close Price]]/Table2[[#This Row],[Day Low]])-1</f>
        <v>2.0096655342360936E-2</v>
      </c>
      <c r="AD568" s="1">
        <f>(Table2[[#This Row],[Day High]]/Table2[[#This Row],[Close Price]])-1</f>
        <v>1.0319433369295083E-2</v>
      </c>
      <c r="AE568" s="1">
        <f>(Table2[[#This Row],[Close Price]]/Table2[[#This Row],[Current Week Low]])-1</f>
        <v>5.5343794861640649E-2</v>
      </c>
      <c r="AF568" s="1">
        <f>(Table2[[#This Row],[Current Week High]]/Table2[[#This Row],[Close Price]])-1</f>
        <v>1.0319433369295083E-2</v>
      </c>
      <c r="AG568" s="1">
        <f>(Table2[[#This Row],[Close Price]]/Table2[[#This Row],[Current Month Low]])-1</f>
        <v>0.13944414751469814</v>
      </c>
      <c r="AH568" s="1">
        <f>(Table2[[#This Row],[Current Month High]]/Table2[[#This Row],[Close Price]])-1</f>
        <v>4.8782775927576294E-2</v>
      </c>
      <c r="AI568">
        <v>42.023547070688103</v>
      </c>
      <c r="AJ568">
        <v>50.557909604519701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-0.14000000000000001</v>
      </c>
      <c r="AM568" t="s">
        <v>3155</v>
      </c>
      <c r="AN568">
        <v>8.1199999999999992</v>
      </c>
      <c r="AO568" t="s">
        <v>3156</v>
      </c>
      <c r="AQ568">
        <f>(Table2[[#This Row],[Sharpe Ratio]]-AVERAGE(Table2[Sharpe Ratio]))/_xlfn.STDEV.P(Table2[Sharpe Ratio])</f>
        <v>-0.70397246629187049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328</v>
      </c>
      <c r="AT568">
        <f>_xlfn.RANK.AVG(Table2[[#This Row],[6M Return vs Nifty Z-Score]],Table2[6M Return vs Nifty Z-Score])</f>
        <v>704</v>
      </c>
      <c r="AU568">
        <f>_xlfn.RANK.AVG(Table2[[#This Row],[Sharpe Ratio Z-Score]],Table2[Sharpe Ratio Z-Score])</f>
        <v>532.5</v>
      </c>
      <c r="AV568">
        <f>(Table2[[#This Row],[Rank 1Y]]+Table2[[#This Row],[Rank 6M]]+Table2[[#This Row],[Rank Sharpe]])/3</f>
        <v>521.5</v>
      </c>
    </row>
    <row r="569" spans="1:48" x14ac:dyDescent="0.3">
      <c r="A569" t="s">
        <v>2218</v>
      </c>
      <c r="B569" t="s">
        <v>2219</v>
      </c>
      <c r="C569" t="s">
        <v>3116</v>
      </c>
      <c r="D569" t="s">
        <v>280</v>
      </c>
      <c r="E569">
        <v>2498.1800149999999</v>
      </c>
      <c r="F569">
        <v>257.75</v>
      </c>
      <c r="G569">
        <v>-24.784608592435902</v>
      </c>
      <c r="H569">
        <f>(Table2[[#This Row],[1Y Return vs Nifty]]-AVERAGE(Table2[1Y Return vs Nifty]))/_xlfn.STDEV.P(Table2[1Y Return vs Nifty])</f>
        <v>-0.83798954225180322</v>
      </c>
      <c r="I569">
        <v>-13.235171189856899</v>
      </c>
      <c r="J569">
        <f>(Table2[[#This Row],[1M Return vs Nifty]]-AVERAGE(Table2[1M Return vs Nifty]))/_xlfn.STDEV.P(Table2[1M Return vs Nifty])</f>
        <v>-1.377071601395671</v>
      </c>
      <c r="K569">
        <v>-29.3003238621565</v>
      </c>
      <c r="L569">
        <f>(Table2[[#This Row],[6M Return vs Nifty]]-AVERAGE(Table2[6M Return vs Nifty]))/_xlfn.STDEV.P(Table2[6M Return vs Nifty])</f>
        <v>-1.1427578506253191</v>
      </c>
      <c r="M569">
        <v>-6.1739598799690603</v>
      </c>
      <c r="N569">
        <f>(Table2[[#This Row],[1W Return vs Nifty]]-AVERAGE(Table2[1W Return vs Nifty]))/_xlfn.STDEV.P(Table2[1W Return vs Nifty])</f>
        <v>-0.29724115038351828</v>
      </c>
      <c r="O569">
        <v>280.58999999999997</v>
      </c>
      <c r="P569">
        <v>297.21918923167999</v>
      </c>
      <c r="Q569">
        <v>303.146955248788</v>
      </c>
      <c r="R569">
        <v>10.280671993394799</v>
      </c>
      <c r="S569" s="1">
        <f>(Table2[[#This Row],[Close Price]]-Table2[[#This Row],[20D EMA]])/Table2[[#This Row],[20D EMA]]</f>
        <v>-8.1399907338108909E-2</v>
      </c>
      <c r="T569" s="1">
        <f>(Table2[[#This Row],[Close Price]]-Table2[[#This Row],[50D EMA]])/Table2[[#This Row],[50D EMA]]</f>
        <v>-0.13279488896295344</v>
      </c>
      <c r="U569" s="1">
        <f>(Table2[[#This Row],[Close Price]]-Table2[[#This Row],[200D EMA]])/Table2[[#This Row],[200D EMA]]</f>
        <v>-0.14975230482368337</v>
      </c>
      <c r="V569">
        <v>1.0495326472636</v>
      </c>
      <c r="W569">
        <v>252.85</v>
      </c>
      <c r="X569">
        <v>260</v>
      </c>
      <c r="Y569">
        <v>251.25</v>
      </c>
      <c r="Z569">
        <v>277.3</v>
      </c>
      <c r="AA569">
        <v>251.25</v>
      </c>
      <c r="AB569">
        <v>302.60000000000002</v>
      </c>
      <c r="AC569" s="1">
        <f>(Table2[[#This Row],[Close Price]]/Table2[[#This Row],[Day Low]])-1</f>
        <v>1.9379078505042502E-2</v>
      </c>
      <c r="AD569" s="1">
        <f>(Table2[[#This Row],[Day High]]/Table2[[#This Row],[Close Price]])-1</f>
        <v>8.7293889427739746E-3</v>
      </c>
      <c r="AE569" s="1">
        <f>(Table2[[#This Row],[Close Price]]/Table2[[#This Row],[Current Week Low]])-1</f>
        <v>2.5870646766169125E-2</v>
      </c>
      <c r="AF569" s="1">
        <f>(Table2[[#This Row],[Current Week High]]/Table2[[#This Row],[Close Price]])-1</f>
        <v>7.5848690591658663E-2</v>
      </c>
      <c r="AG569" s="1">
        <f>(Table2[[#This Row],[Close Price]]/Table2[[#This Row],[Current Month Low]])-1</f>
        <v>2.5870646766169125E-2</v>
      </c>
      <c r="AH569" s="1">
        <f>(Table2[[#This Row],[Current Month High]]/Table2[[#This Row],[Close Price]])-1</f>
        <v>0.17400581959262862</v>
      </c>
      <c r="AI569">
        <v>55.790494665373402</v>
      </c>
      <c r="AJ569">
        <v>5.1397103813991301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-0.16</v>
      </c>
      <c r="AM569" t="s">
        <v>3155</v>
      </c>
      <c r="AN569">
        <v>-7.98</v>
      </c>
      <c r="AO569" t="s">
        <v>3155</v>
      </c>
      <c r="AP569">
        <v>7.2976106174910002E-2</v>
      </c>
      <c r="AQ569">
        <f>(Table2[[#This Row],[Sharpe Ratio]]-AVERAGE(Table2[Sharpe Ratio]))/_xlfn.STDEV.P(Table2[Sharpe Ratio])</f>
        <v>0.15631696457643643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600</v>
      </c>
      <c r="AT569">
        <f>_xlfn.RANK.AVG(Table2[[#This Row],[6M Return vs Nifty Z-Score]],Table2[6M Return vs Nifty Z-Score])</f>
        <v>671</v>
      </c>
      <c r="AU569">
        <f>_xlfn.RANK.AVG(Table2[[#This Row],[Sharpe Ratio Z-Score]],Table2[Sharpe Ratio Z-Score])</f>
        <v>299</v>
      </c>
      <c r="AV569">
        <f>(Table2[[#This Row],[Rank 1Y]]+Table2[[#This Row],[Rank 6M]]+Table2[[#This Row],[Rank Sharpe]])/3</f>
        <v>523.33333333333337</v>
      </c>
    </row>
    <row r="570" spans="1:48" x14ac:dyDescent="0.3">
      <c r="A570" t="s">
        <v>1870</v>
      </c>
      <c r="B570" t="s">
        <v>1871</v>
      </c>
      <c r="C570" t="s">
        <v>3121</v>
      </c>
      <c r="D570" t="s">
        <v>117</v>
      </c>
      <c r="E570">
        <v>3837.6559536899999</v>
      </c>
      <c r="F570">
        <v>195.26</v>
      </c>
      <c r="G570">
        <v>-38.008206275542101</v>
      </c>
      <c r="H570">
        <f>(Table2[[#This Row],[1Y Return vs Nifty]]-AVERAGE(Table2[1Y Return vs Nifty]))/_xlfn.STDEV.P(Table2[1Y Return vs Nifty])</f>
        <v>-1.0640396202188831</v>
      </c>
      <c r="I570">
        <v>-4.0142724666190501</v>
      </c>
      <c r="J570">
        <f>(Table2[[#This Row],[1M Return vs Nifty]]-AVERAGE(Table2[1M Return vs Nifty]))/_xlfn.STDEV.P(Table2[1M Return vs Nifty])</f>
        <v>-0.31627994894947759</v>
      </c>
      <c r="K570">
        <v>-15.174425108317299</v>
      </c>
      <c r="L570">
        <f>(Table2[[#This Row],[6M Return vs Nifty]]-AVERAGE(Table2[6M Return vs Nifty]))/_xlfn.STDEV.P(Table2[6M Return vs Nifty])</f>
        <v>-0.6438680619508651</v>
      </c>
      <c r="M570">
        <v>-6.8216242685753796</v>
      </c>
      <c r="N570">
        <f>(Table2[[#This Row],[1W Return vs Nifty]]-AVERAGE(Table2[1W Return vs Nifty]))/_xlfn.STDEV.P(Table2[1W Return vs Nifty])</f>
        <v>-0.42712174583995499</v>
      </c>
      <c r="O570">
        <v>212.82</v>
      </c>
      <c r="P570">
        <v>218.98824699791101</v>
      </c>
      <c r="Q570">
        <v>219.085181446419</v>
      </c>
      <c r="R570">
        <v>17.1039869524413</v>
      </c>
      <c r="S570" s="1">
        <f>(Table2[[#This Row],[Close Price]]-Table2[[#This Row],[20D EMA]])/Table2[[#This Row],[20D EMA]]</f>
        <v>-8.2511042195282408E-2</v>
      </c>
      <c r="T570" s="1">
        <f>(Table2[[#This Row],[Close Price]]-Table2[[#This Row],[50D EMA]])/Table2[[#This Row],[50D EMA]]</f>
        <v>-0.10835397480549432</v>
      </c>
      <c r="U570" s="1">
        <f>(Table2[[#This Row],[Close Price]]-Table2[[#This Row],[200D EMA]])/Table2[[#This Row],[200D EMA]]</f>
        <v>-0.10874848444391873</v>
      </c>
      <c r="V570">
        <v>0.27659783064474203</v>
      </c>
      <c r="W570">
        <v>195.07</v>
      </c>
      <c r="X570">
        <v>199.26</v>
      </c>
      <c r="Y570">
        <v>193.07</v>
      </c>
      <c r="Z570">
        <v>213.82</v>
      </c>
      <c r="AA570">
        <v>193.07</v>
      </c>
      <c r="AB570">
        <v>247.49</v>
      </c>
      <c r="AC570" s="1">
        <f>(Table2[[#This Row],[Close Price]]/Table2[[#This Row],[Day Low]])-1</f>
        <v>9.7400932998414902E-4</v>
      </c>
      <c r="AD570" s="1">
        <f>(Table2[[#This Row],[Day High]]/Table2[[#This Row],[Close Price]])-1</f>
        <v>2.0485506504148265E-2</v>
      </c>
      <c r="AE570" s="1">
        <f>(Table2[[#This Row],[Close Price]]/Table2[[#This Row],[Current Week Low]])-1</f>
        <v>1.1343036204485513E-2</v>
      </c>
      <c r="AF570" s="1">
        <f>(Table2[[#This Row],[Current Week High]]/Table2[[#This Row],[Close Price]])-1</f>
        <v>9.5052750179248191E-2</v>
      </c>
      <c r="AG570" s="1">
        <f>(Table2[[#This Row],[Close Price]]/Table2[[#This Row],[Current Month Low]])-1</f>
        <v>1.1343036204485513E-2</v>
      </c>
      <c r="AH570" s="1">
        <f>(Table2[[#This Row],[Current Month High]]/Table2[[#This Row],[Close Price]])-1</f>
        <v>0.26748950117791681</v>
      </c>
      <c r="AI570">
        <v>42.374270203830797</v>
      </c>
      <c r="AJ570">
        <v>16.992210904733302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-0.08</v>
      </c>
      <c r="AM570" t="s">
        <v>3155</v>
      </c>
      <c r="AN570">
        <v>-9.7100000000000009</v>
      </c>
      <c r="AO570" t="s">
        <v>3155</v>
      </c>
      <c r="AP570">
        <v>5.1323054662189997E-2</v>
      </c>
      <c r="AQ570">
        <f>(Table2[[#This Row],[Sharpe Ratio]]-AVERAGE(Table2[Sharpe Ratio]))/_xlfn.STDEV.P(Table2[Sharpe Ratio])</f>
        <v>-9.8943179309460588E-2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671</v>
      </c>
      <c r="AT570">
        <f>_xlfn.RANK.AVG(Table2[[#This Row],[6M Return vs Nifty Z-Score]],Table2[6M Return vs Nifty Z-Score])</f>
        <v>538</v>
      </c>
      <c r="AU570">
        <f>_xlfn.RANK.AVG(Table2[[#This Row],[Sharpe Ratio Z-Score]],Table2[Sharpe Ratio Z-Score])</f>
        <v>362</v>
      </c>
      <c r="AV570">
        <f>(Table2[[#This Row],[Rank 1Y]]+Table2[[#This Row],[Rank 6M]]+Table2[[#This Row],[Rank Sharpe]])/3</f>
        <v>523.66666666666663</v>
      </c>
    </row>
    <row r="571" spans="1:48" x14ac:dyDescent="0.3">
      <c r="A571" t="s">
        <v>652</v>
      </c>
      <c r="B571" t="s">
        <v>653</v>
      </c>
      <c r="C571" t="s">
        <v>3110</v>
      </c>
      <c r="D571" t="s">
        <v>54</v>
      </c>
      <c r="E571">
        <v>27897.581865799999</v>
      </c>
      <c r="F571">
        <v>358.7</v>
      </c>
      <c r="G571">
        <v>-25.627084756139499</v>
      </c>
      <c r="H571">
        <f>(Table2[[#This Row],[1Y Return vs Nifty]]-AVERAGE(Table2[1Y Return vs Nifty]))/_xlfn.STDEV.P(Table2[1Y Return vs Nifty])</f>
        <v>-0.85239120563074144</v>
      </c>
      <c r="I571">
        <v>-4.5125940750530598</v>
      </c>
      <c r="J571">
        <f>(Table2[[#This Row],[1M Return vs Nifty]]-AVERAGE(Table2[1M Return vs Nifty]))/_xlfn.STDEV.P(Table2[1M Return vs Nifty])</f>
        <v>-0.37360791863297266</v>
      </c>
      <c r="K571">
        <v>-36.266122210233299</v>
      </c>
      <c r="L571">
        <f>(Table2[[#This Row],[6M Return vs Nifty]]-AVERAGE(Table2[6M Return vs Nifty]))/_xlfn.STDEV.P(Table2[6M Return vs Nifty])</f>
        <v>-1.38877162478439</v>
      </c>
      <c r="M571">
        <v>-4.2471236351276298</v>
      </c>
      <c r="N571">
        <f>(Table2[[#This Row],[1W Return vs Nifty]]-AVERAGE(Table2[1W Return vs Nifty]))/_xlfn.STDEV.P(Table2[1W Return vs Nifty])</f>
        <v>8.9160577470579178E-2</v>
      </c>
      <c r="O571">
        <v>378.71</v>
      </c>
      <c r="P571">
        <v>386.97067739731102</v>
      </c>
      <c r="Q571">
        <v>408.44518772291099</v>
      </c>
      <c r="R571">
        <v>20.0902090569279</v>
      </c>
      <c r="S571" s="1">
        <f>(Table2[[#This Row],[Close Price]]-Table2[[#This Row],[20D EMA]])/Table2[[#This Row],[20D EMA]]</f>
        <v>-5.2837263341342956E-2</v>
      </c>
      <c r="T571" s="1">
        <f>(Table2[[#This Row],[Close Price]]-Table2[[#This Row],[50D EMA]])/Table2[[#This Row],[50D EMA]]</f>
        <v>-7.3056381396787148E-2</v>
      </c>
      <c r="U571" s="1">
        <f>(Table2[[#This Row],[Close Price]]-Table2[[#This Row],[200D EMA]])/Table2[[#This Row],[200D EMA]]</f>
        <v>-0.12179158726349865</v>
      </c>
      <c r="V571">
        <v>0.444534468730021</v>
      </c>
      <c r="W571">
        <v>356.3</v>
      </c>
      <c r="X571">
        <v>365.95</v>
      </c>
      <c r="Y571">
        <v>355.95</v>
      </c>
      <c r="Z571">
        <v>382.25</v>
      </c>
      <c r="AA571">
        <v>355.95</v>
      </c>
      <c r="AB571">
        <v>407.65</v>
      </c>
      <c r="AC571" s="1">
        <f>(Table2[[#This Row],[Close Price]]/Table2[[#This Row],[Day Low]])-1</f>
        <v>6.7358967162503003E-3</v>
      </c>
      <c r="AD571" s="1">
        <f>(Table2[[#This Row],[Day High]]/Table2[[#This Row],[Close Price]])-1</f>
        <v>2.0211876219682123E-2</v>
      </c>
      <c r="AE571" s="1">
        <f>(Table2[[#This Row],[Close Price]]/Table2[[#This Row],[Current Week Low]])-1</f>
        <v>7.7258041859811222E-3</v>
      </c>
      <c r="AF571" s="1">
        <f>(Table2[[#This Row],[Current Week High]]/Table2[[#This Row],[Close Price]])-1</f>
        <v>6.5653749651519488E-2</v>
      </c>
      <c r="AG571" s="1">
        <f>(Table2[[#This Row],[Close Price]]/Table2[[#This Row],[Current Month Low]])-1</f>
        <v>7.7258041859811222E-3</v>
      </c>
      <c r="AH571" s="1">
        <f>(Table2[[#This Row],[Current Month High]]/Table2[[#This Row],[Close Price]])-1</f>
        <v>0.13646501254530241</v>
      </c>
      <c r="AI571">
        <v>44.884304432673503</v>
      </c>
      <c r="AJ571">
        <v>6.6607195955991498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-0.01</v>
      </c>
      <c r="AM571" t="s">
        <v>3155</v>
      </c>
      <c r="AN571">
        <v>-4.1500000000000004</v>
      </c>
      <c r="AO571" t="s">
        <v>3155</v>
      </c>
      <c r="AP571">
        <v>8.6801337519605004E-2</v>
      </c>
      <c r="AQ571">
        <f>(Table2[[#This Row],[Sharpe Ratio]]-AVERAGE(Table2[Sharpe Ratio]))/_xlfn.STDEV.P(Table2[Sharpe Ratio])</f>
        <v>0.31929771305105875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604</v>
      </c>
      <c r="AT571">
        <f>_xlfn.RANK.AVG(Table2[[#This Row],[6M Return vs Nifty Z-Score]],Table2[6M Return vs Nifty Z-Score])</f>
        <v>707</v>
      </c>
      <c r="AU571">
        <f>_xlfn.RANK.AVG(Table2[[#This Row],[Sharpe Ratio Z-Score]],Table2[Sharpe Ratio Z-Score])</f>
        <v>261</v>
      </c>
      <c r="AV571">
        <f>(Table2[[#This Row],[Rank 1Y]]+Table2[[#This Row],[Rank 6M]]+Table2[[#This Row],[Rank Sharpe]])/3</f>
        <v>524</v>
      </c>
    </row>
    <row r="572" spans="1:48" x14ac:dyDescent="0.3">
      <c r="A572" t="s">
        <v>1261</v>
      </c>
      <c r="B572" t="s">
        <v>1262</v>
      </c>
      <c r="C572" t="s">
        <v>3119</v>
      </c>
      <c r="D572" t="s">
        <v>453</v>
      </c>
      <c r="E572">
        <v>8740.8812624700004</v>
      </c>
      <c r="F572">
        <v>286.3</v>
      </c>
      <c r="G572">
        <v>-23.463110868245799</v>
      </c>
      <c r="H572">
        <f>(Table2[[#This Row],[1Y Return vs Nifty]]-AVERAGE(Table2[1Y Return vs Nifty]))/_xlfn.STDEV.P(Table2[1Y Return vs Nifty])</f>
        <v>-0.81539927062185724</v>
      </c>
      <c r="I572">
        <v>-12.512513674750799</v>
      </c>
      <c r="J572">
        <f>(Table2[[#This Row],[1M Return vs Nifty]]-AVERAGE(Table2[1M Return vs Nifty]))/_xlfn.STDEV.P(Table2[1M Return vs Nifty])</f>
        <v>-1.2939355554839902</v>
      </c>
      <c r="K572">
        <v>5.9043046971943198</v>
      </c>
      <c r="L572">
        <f>(Table2[[#This Row],[6M Return vs Nifty]]-AVERAGE(Table2[6M Return vs Nifty]))/_xlfn.STDEV.P(Table2[6M Return vs Nifty])</f>
        <v>0.10057752989790346</v>
      </c>
      <c r="M572">
        <v>-5.1761924962084098</v>
      </c>
      <c r="N572">
        <f>(Table2[[#This Row],[1W Return vs Nifty]]-AVERAGE(Table2[1W Return vs Nifty]))/_xlfn.STDEV.P(Table2[1W Return vs Nifty])</f>
        <v>-9.7151992774120233E-2</v>
      </c>
      <c r="O572">
        <v>307.85000000000002</v>
      </c>
      <c r="P572">
        <v>308.38527257088703</v>
      </c>
      <c r="Q572">
        <v>292.20825858331699</v>
      </c>
      <c r="R572">
        <v>17.029446309335999</v>
      </c>
      <c r="S572" s="1">
        <f>(Table2[[#This Row],[Close Price]]-Table2[[#This Row],[20D EMA]])/Table2[[#This Row],[20D EMA]]</f>
        <v>-7.0001624167614129E-2</v>
      </c>
      <c r="T572" s="1">
        <f>(Table2[[#This Row],[Close Price]]-Table2[[#This Row],[50D EMA]])/Table2[[#This Row],[50D EMA]]</f>
        <v>-7.161584723800446E-2</v>
      </c>
      <c r="U572" s="1">
        <f>(Table2[[#This Row],[Close Price]]-Table2[[#This Row],[200D EMA]])/Table2[[#This Row],[200D EMA]]</f>
        <v>-2.021934154757082E-2</v>
      </c>
      <c r="V572">
        <v>0.40208536352591201</v>
      </c>
      <c r="W572">
        <v>285.39999999999998</v>
      </c>
      <c r="X572">
        <v>291.7</v>
      </c>
      <c r="Y572">
        <v>280.25</v>
      </c>
      <c r="Z572">
        <v>304.8</v>
      </c>
      <c r="AA572">
        <v>280.25</v>
      </c>
      <c r="AB572">
        <v>346.7</v>
      </c>
      <c r="AC572" s="1">
        <f>(Table2[[#This Row],[Close Price]]/Table2[[#This Row],[Day Low]])-1</f>
        <v>3.1534688156973356E-3</v>
      </c>
      <c r="AD572" s="1">
        <f>(Table2[[#This Row],[Day High]]/Table2[[#This Row],[Close Price]])-1</f>
        <v>1.8861334264757224E-2</v>
      </c>
      <c r="AE572" s="1">
        <f>(Table2[[#This Row],[Close Price]]/Table2[[#This Row],[Current Week Low]])-1</f>
        <v>2.1587867975022323E-2</v>
      </c>
      <c r="AF572" s="1">
        <f>(Table2[[#This Row],[Current Week High]]/Table2[[#This Row],[Close Price]])-1</f>
        <v>6.4617534055186887E-2</v>
      </c>
      <c r="AG572" s="1">
        <f>(Table2[[#This Row],[Close Price]]/Table2[[#This Row],[Current Month Low]])-1</f>
        <v>2.1587867975022323E-2</v>
      </c>
      <c r="AH572" s="1">
        <f>(Table2[[#This Row],[Current Month High]]/Table2[[#This Row],[Close Price]])-1</f>
        <v>0.21096751659098834</v>
      </c>
      <c r="AI572">
        <v>29.898707649318801</v>
      </c>
      <c r="AJ572">
        <v>34.413145539906097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-0.04</v>
      </c>
      <c r="AM572" t="s">
        <v>3155</v>
      </c>
      <c r="AN572">
        <v>-7.62</v>
      </c>
      <c r="AO572" t="s">
        <v>3155</v>
      </c>
      <c r="AP572">
        <v>-6.3112613603469994E-2</v>
      </c>
      <c r="AQ572">
        <f>(Table2[[#This Row],[Sharpe Ratio]]-AVERAGE(Table2[Sharpe Ratio]))/_xlfn.STDEV.P(Table2[Sharpe Ratio])</f>
        <v>-1.4479846818437032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592</v>
      </c>
      <c r="AT572">
        <f>_xlfn.RANK.AVG(Table2[[#This Row],[6M Return vs Nifty Z-Score]],Table2[6M Return vs Nifty Z-Score])</f>
        <v>297</v>
      </c>
      <c r="AU572">
        <f>_xlfn.RANK.AVG(Table2[[#This Row],[Sharpe Ratio Z-Score]],Table2[Sharpe Ratio Z-Score])</f>
        <v>684</v>
      </c>
      <c r="AV572">
        <f>(Table2[[#This Row],[Rank 1Y]]+Table2[[#This Row],[Rank 6M]]+Table2[[#This Row],[Rank Sharpe]])/3</f>
        <v>524.33333333333337</v>
      </c>
    </row>
    <row r="573" spans="1:48" x14ac:dyDescent="0.3">
      <c r="A573" t="s">
        <v>962</v>
      </c>
      <c r="B573" t="s">
        <v>963</v>
      </c>
      <c r="C573" t="s">
        <v>617</v>
      </c>
      <c r="D573" t="s">
        <v>617</v>
      </c>
      <c r="E573">
        <v>14587.28436102</v>
      </c>
      <c r="F573">
        <v>153.65</v>
      </c>
      <c r="G573">
        <v>-18.4893793178755</v>
      </c>
      <c r="H573">
        <f>(Table2[[#This Row],[1Y Return vs Nifty]]-AVERAGE(Table2[1Y Return vs Nifty]))/_xlfn.STDEV.P(Table2[1Y Return vs Nifty])</f>
        <v>-0.73037608467111581</v>
      </c>
      <c r="I573">
        <v>-2.1444674611163901</v>
      </c>
      <c r="J573">
        <f>(Table2[[#This Row],[1M Return vs Nifty]]-AVERAGE(Table2[1M Return vs Nifty]))/_xlfn.STDEV.P(Table2[1M Return vs Nifty])</f>
        <v>-0.10117363436208034</v>
      </c>
      <c r="K573">
        <v>-12.521500765893</v>
      </c>
      <c r="L573">
        <f>(Table2[[#This Row],[6M Return vs Nifty]]-AVERAGE(Table2[6M Return vs Nifty]))/_xlfn.STDEV.P(Table2[6M Return vs Nifty])</f>
        <v>-0.55017371459461906</v>
      </c>
      <c r="M573">
        <v>-2.9981811227574102</v>
      </c>
      <c r="N573">
        <f>(Table2[[#This Row],[1W Return vs Nifty]]-AVERAGE(Table2[1W Return vs Nifty]))/_xlfn.STDEV.P(Table2[1W Return vs Nifty])</f>
        <v>0.33961961158014647</v>
      </c>
      <c r="O573">
        <v>164.45</v>
      </c>
      <c r="P573">
        <v>169.88824166243199</v>
      </c>
      <c r="Q573">
        <v>158.71074369628801</v>
      </c>
      <c r="R573">
        <v>36.841058044899199</v>
      </c>
      <c r="S573" s="1">
        <f>(Table2[[#This Row],[Close Price]]-Table2[[#This Row],[20D EMA]])/Table2[[#This Row],[20D EMA]]</f>
        <v>-6.5673456977804703E-2</v>
      </c>
      <c r="T573" s="1">
        <f>(Table2[[#This Row],[Close Price]]-Table2[[#This Row],[50D EMA]])/Table2[[#This Row],[50D EMA]]</f>
        <v>-9.5581904336248191E-2</v>
      </c>
      <c r="U573" s="1">
        <f>(Table2[[#This Row],[Close Price]]-Table2[[#This Row],[200D EMA]])/Table2[[#This Row],[200D EMA]]</f>
        <v>-3.1886585485178864E-2</v>
      </c>
      <c r="V573">
        <v>0.41936971453681099</v>
      </c>
      <c r="W573">
        <v>153</v>
      </c>
      <c r="X573">
        <v>158.68</v>
      </c>
      <c r="Y573">
        <v>149.4</v>
      </c>
      <c r="Z573">
        <v>166.75</v>
      </c>
      <c r="AA573">
        <v>149.4</v>
      </c>
      <c r="AB573">
        <v>176.3</v>
      </c>
      <c r="AC573" s="1">
        <f>(Table2[[#This Row],[Close Price]]/Table2[[#This Row],[Day Low]])-1</f>
        <v>4.2483660130718803E-3</v>
      </c>
      <c r="AD573" s="1">
        <f>(Table2[[#This Row],[Day High]]/Table2[[#This Row],[Close Price]])-1</f>
        <v>3.2736739342661858E-2</v>
      </c>
      <c r="AE573" s="1">
        <f>(Table2[[#This Row],[Close Price]]/Table2[[#This Row],[Current Week Low]])-1</f>
        <v>2.8447121820615706E-2</v>
      </c>
      <c r="AF573" s="1">
        <f>(Table2[[#This Row],[Current Week High]]/Table2[[#This Row],[Close Price]])-1</f>
        <v>8.5258704848681921E-2</v>
      </c>
      <c r="AG573" s="1">
        <f>(Table2[[#This Row],[Close Price]]/Table2[[#This Row],[Current Month Low]])-1</f>
        <v>2.8447121820615706E-2</v>
      </c>
      <c r="AH573" s="1">
        <f>(Table2[[#This Row],[Current Month High]]/Table2[[#This Row],[Close Price]])-1</f>
        <v>0.14741295151317924</v>
      </c>
      <c r="AI573">
        <v>38.594207614708701</v>
      </c>
      <c r="AJ573">
        <v>27.7754677754677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-0.16</v>
      </c>
      <c r="AM573" t="s">
        <v>3155</v>
      </c>
      <c r="AN573">
        <v>-6.06</v>
      </c>
      <c r="AO573" t="s">
        <v>3155</v>
      </c>
      <c r="AP573">
        <v>6.4133737154700005E-4</v>
      </c>
      <c r="AQ573">
        <f>(Table2[[#This Row],[Sharpe Ratio]]-AVERAGE(Table2[Sharpe Ratio]))/_xlfn.STDEV.P(Table2[Sharpe Ratio])</f>
        <v>-0.69641196750285128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569</v>
      </c>
      <c r="AT573">
        <f>_xlfn.RANK.AVG(Table2[[#This Row],[6M Return vs Nifty Z-Score]],Table2[6M Return vs Nifty Z-Score])</f>
        <v>507</v>
      </c>
      <c r="AU573">
        <f>_xlfn.RANK.AVG(Table2[[#This Row],[Sharpe Ratio Z-Score]],Table2[Sharpe Ratio Z-Score])</f>
        <v>503</v>
      </c>
      <c r="AV573">
        <f>(Table2[[#This Row],[Rank 1Y]]+Table2[[#This Row],[Rank 6M]]+Table2[[#This Row],[Rank Sharpe]])/3</f>
        <v>526.33333333333337</v>
      </c>
    </row>
    <row r="574" spans="1:48" x14ac:dyDescent="0.3">
      <c r="A574" t="s">
        <v>38</v>
      </c>
      <c r="B574" t="s">
        <v>39</v>
      </c>
      <c r="C574" t="s">
        <v>3112</v>
      </c>
      <c r="D574" t="s">
        <v>40</v>
      </c>
      <c r="E574">
        <v>588596.10704361997</v>
      </c>
      <c r="F574">
        <v>2505.1</v>
      </c>
      <c r="G574">
        <v>-19.194710589393299</v>
      </c>
      <c r="H574">
        <f>(Table2[[#This Row],[1Y Return vs Nifty]]-AVERAGE(Table2[1Y Return vs Nifty]))/_xlfn.STDEV.P(Table2[1Y Return vs Nifty])</f>
        <v>-0.74243333208139595</v>
      </c>
      <c r="I574">
        <v>-5.7795450235264303</v>
      </c>
      <c r="J574">
        <f>(Table2[[#This Row],[1M Return vs Nifty]]-AVERAGE(Table2[1M Return vs Nifty]))/_xlfn.STDEV.P(Table2[1M Return vs Nifty])</f>
        <v>-0.51936063000506039</v>
      </c>
      <c r="K574">
        <v>1.9186489938033799</v>
      </c>
      <c r="L574">
        <f>(Table2[[#This Row],[6M Return vs Nifty]]-AVERAGE(Table2[6M Return vs Nifty]))/_xlfn.STDEV.P(Table2[6M Return vs Nifty])</f>
        <v>-4.0185402517523998E-2</v>
      </c>
      <c r="M574">
        <v>-2.4468013757654101</v>
      </c>
      <c r="N574">
        <f>(Table2[[#This Row],[1W Return vs Nifty]]-AVERAGE(Table2[1W Return vs Nifty]))/_xlfn.STDEV.P(Table2[1W Return vs Nifty])</f>
        <v>0.45019158546316695</v>
      </c>
      <c r="O574">
        <v>2756.18</v>
      </c>
      <c r="P574">
        <v>2780.05159460907</v>
      </c>
      <c r="Q574">
        <v>2625.0819466890598</v>
      </c>
      <c r="R574">
        <v>7.0087935464629103</v>
      </c>
      <c r="S574" s="1">
        <f>(Table2[[#This Row],[Close Price]]-Table2[[#This Row],[20D EMA]])/Table2[[#This Row],[20D EMA]]</f>
        <v>-9.1097098157594911E-2</v>
      </c>
      <c r="T574" s="1">
        <f>(Table2[[#This Row],[Close Price]]-Table2[[#This Row],[50D EMA]])/Table2[[#This Row],[50D EMA]]</f>
        <v>-9.8901615762182885E-2</v>
      </c>
      <c r="U574" s="1">
        <f>(Table2[[#This Row],[Close Price]]-Table2[[#This Row],[200D EMA]])/Table2[[#This Row],[200D EMA]]</f>
        <v>-4.5705981422937927E-2</v>
      </c>
      <c r="V574">
        <v>1.06078466705067</v>
      </c>
      <c r="W574">
        <v>2452.6</v>
      </c>
      <c r="X574">
        <v>2647</v>
      </c>
      <c r="Y574">
        <v>2452.6</v>
      </c>
      <c r="Z574">
        <v>2738</v>
      </c>
      <c r="AA574">
        <v>2452.6</v>
      </c>
      <c r="AB574">
        <v>2962.7</v>
      </c>
      <c r="AC574" s="1">
        <f>(Table2[[#This Row],[Close Price]]/Table2[[#This Row],[Day Low]])-1</f>
        <v>2.1405855011008779E-2</v>
      </c>
      <c r="AD574" s="1">
        <f>(Table2[[#This Row],[Day High]]/Table2[[#This Row],[Close Price]])-1</f>
        <v>5.6644445331523796E-2</v>
      </c>
      <c r="AE574" s="1">
        <f>(Table2[[#This Row],[Close Price]]/Table2[[#This Row],[Current Week Low]])-1</f>
        <v>2.1405855011008779E-2</v>
      </c>
      <c r="AF574" s="1">
        <f>(Table2[[#This Row],[Current Week High]]/Table2[[#This Row],[Close Price]])-1</f>
        <v>9.2970340505369009E-2</v>
      </c>
      <c r="AG574" s="1">
        <f>(Table2[[#This Row],[Close Price]]/Table2[[#This Row],[Current Month Low]])-1</f>
        <v>2.1405855011008779E-2</v>
      </c>
      <c r="AH574" s="1">
        <f>(Table2[[#This Row],[Current Month High]]/Table2[[#This Row],[Close Price]])-1</f>
        <v>0.18266735858847949</v>
      </c>
      <c r="AI574">
        <v>21.152848189693</v>
      </c>
      <c r="AJ574">
        <v>15.3334407587302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-0.04</v>
      </c>
      <c r="AM574" t="s">
        <v>3155</v>
      </c>
      <c r="AN574">
        <v>-11.13</v>
      </c>
      <c r="AO574" t="s">
        <v>3155</v>
      </c>
      <c r="AP574">
        <v>-5.0941937502213E-2</v>
      </c>
      <c r="AQ574">
        <f>(Table2[[#This Row],[Sharpe Ratio]]-AVERAGE(Table2[Sharpe Ratio]))/_xlfn.STDEV.P(Table2[Sharpe Ratio])</f>
        <v>-1.3045088982586275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573</v>
      </c>
      <c r="AT574">
        <f>_xlfn.RANK.AVG(Table2[[#This Row],[6M Return vs Nifty Z-Score]],Table2[6M Return vs Nifty Z-Score])</f>
        <v>345</v>
      </c>
      <c r="AU574">
        <f>_xlfn.RANK.AVG(Table2[[#This Row],[Sharpe Ratio Z-Score]],Table2[Sharpe Ratio Z-Score])</f>
        <v>663</v>
      </c>
      <c r="AV574">
        <f>(Table2[[#This Row],[Rank 1Y]]+Table2[[#This Row],[Rank 6M]]+Table2[[#This Row],[Rank Sharpe]])/3</f>
        <v>527</v>
      </c>
    </row>
    <row r="575" spans="1:48" x14ac:dyDescent="0.3">
      <c r="A575" t="s">
        <v>783</v>
      </c>
      <c r="B575" t="s">
        <v>784</v>
      </c>
      <c r="C575" t="s">
        <v>3122</v>
      </c>
      <c r="D575" t="s">
        <v>515</v>
      </c>
      <c r="E575">
        <v>20036.084538579998</v>
      </c>
      <c r="F575">
        <v>166.1</v>
      </c>
      <c r="G575">
        <v>-39.372696578850402</v>
      </c>
      <c r="H575">
        <f>(Table2[[#This Row],[1Y Return vs Nifty]]-AVERAGE(Table2[1Y Return vs Nifty]))/_xlfn.STDEV.P(Table2[1Y Return vs Nifty])</f>
        <v>-1.0873648261756719</v>
      </c>
      <c r="I575">
        <v>-16.205137708063798</v>
      </c>
      <c r="J575">
        <f>(Table2[[#This Row],[1M Return vs Nifty]]-AVERAGE(Table2[1M Return vs Nifty]))/_xlfn.STDEV.P(Table2[1M Return vs Nifty])</f>
        <v>-1.7187428186078131</v>
      </c>
      <c r="K575">
        <v>-9.1844126084488202</v>
      </c>
      <c r="L575">
        <f>(Table2[[#This Row],[6M Return vs Nifty]]-AVERAGE(Table2[6M Return vs Nifty]))/_xlfn.STDEV.P(Table2[6M Return vs Nifty])</f>
        <v>-0.43231649115934057</v>
      </c>
      <c r="M575">
        <v>-4.9834575857633396</v>
      </c>
      <c r="N575">
        <f>(Table2[[#This Row],[1W Return vs Nifty]]-AVERAGE(Table2[1W Return vs Nifty]))/_xlfn.STDEV.P(Table2[1W Return vs Nifty])</f>
        <v>-5.8501535262143835E-2</v>
      </c>
      <c r="O575">
        <v>178.9</v>
      </c>
      <c r="P575">
        <v>181.29654834266</v>
      </c>
      <c r="Q575">
        <v>176.01331424191801</v>
      </c>
      <c r="R575">
        <v>26.552144949267799</v>
      </c>
      <c r="S575" s="1">
        <f>(Table2[[#This Row],[Close Price]]-Table2[[#This Row],[20D EMA]])/Table2[[#This Row],[20D EMA]]</f>
        <v>-7.1548351034097318E-2</v>
      </c>
      <c r="T575" s="1">
        <f>(Table2[[#This Row],[Close Price]]-Table2[[#This Row],[50D EMA]])/Table2[[#This Row],[50D EMA]]</f>
        <v>-8.3821498432158414E-2</v>
      </c>
      <c r="U575" s="1">
        <f>(Table2[[#This Row],[Close Price]]-Table2[[#This Row],[200D EMA]])/Table2[[#This Row],[200D EMA]]</f>
        <v>-5.6321388439358959E-2</v>
      </c>
      <c r="V575">
        <v>0.459753553036097</v>
      </c>
      <c r="W575">
        <v>165.03</v>
      </c>
      <c r="X575">
        <v>169.9</v>
      </c>
      <c r="Y575">
        <v>165.03</v>
      </c>
      <c r="Z575">
        <v>176.84</v>
      </c>
      <c r="AA575">
        <v>165.03</v>
      </c>
      <c r="AB575">
        <v>197.99</v>
      </c>
      <c r="AC575" s="1">
        <f>(Table2[[#This Row],[Close Price]]/Table2[[#This Row],[Day Low]])-1</f>
        <v>6.4836696358236967E-3</v>
      </c>
      <c r="AD575" s="1">
        <f>(Table2[[#This Row],[Day High]]/Table2[[#This Row],[Close Price]])-1</f>
        <v>2.2877784467188578E-2</v>
      </c>
      <c r="AE575" s="1">
        <f>(Table2[[#This Row],[Close Price]]/Table2[[#This Row],[Current Week Low]])-1</f>
        <v>6.4836696358236967E-3</v>
      </c>
      <c r="AF575" s="1">
        <f>(Table2[[#This Row],[Current Week High]]/Table2[[#This Row],[Close Price]])-1</f>
        <v>6.4659843467790523E-2</v>
      </c>
      <c r="AG575" s="1">
        <f>(Table2[[#This Row],[Close Price]]/Table2[[#This Row],[Current Month Low]])-1</f>
        <v>6.4836696358236967E-3</v>
      </c>
      <c r="AH575" s="1">
        <f>(Table2[[#This Row],[Current Month High]]/Table2[[#This Row],[Close Price]])-1</f>
        <v>0.19199277543648408</v>
      </c>
      <c r="AI575">
        <v>34.099939795304003</v>
      </c>
      <c r="AJ575">
        <v>16.766256590509599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-0.03</v>
      </c>
      <c r="AM575" t="s">
        <v>3155</v>
      </c>
      <c r="AN575">
        <v>-6.42</v>
      </c>
      <c r="AO575" t="s">
        <v>3155</v>
      </c>
      <c r="AP575">
        <v>2.4580659197105999E-2</v>
      </c>
      <c r="AQ575">
        <f>(Table2[[#This Row],[Sharpe Ratio]]-AVERAGE(Table2[Sharpe Ratio]))/_xlfn.STDEV.P(Table2[Sharpe Ratio])</f>
        <v>-0.41419979384533029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674</v>
      </c>
      <c r="AT575">
        <f>_xlfn.RANK.AVG(Table2[[#This Row],[6M Return vs Nifty Z-Score]],Table2[6M Return vs Nifty Z-Score])</f>
        <v>466</v>
      </c>
      <c r="AU575">
        <f>_xlfn.RANK.AVG(Table2[[#This Row],[Sharpe Ratio Z-Score]],Table2[Sharpe Ratio Z-Score])</f>
        <v>444</v>
      </c>
      <c r="AV575">
        <f>(Table2[[#This Row],[Rank 1Y]]+Table2[[#This Row],[Rank 6M]]+Table2[[#This Row],[Rank Sharpe]])/3</f>
        <v>528</v>
      </c>
    </row>
    <row r="576" spans="1:48" x14ac:dyDescent="0.3">
      <c r="A576" t="s">
        <v>437</v>
      </c>
      <c r="B576" t="s">
        <v>438</v>
      </c>
      <c r="C576" t="s">
        <v>3122</v>
      </c>
      <c r="D576" t="s">
        <v>439</v>
      </c>
      <c r="E576">
        <v>50859.637028801997</v>
      </c>
      <c r="F576">
        <v>177.94</v>
      </c>
      <c r="G576">
        <v>0.15135452987821099</v>
      </c>
      <c r="H576">
        <f>(Table2[[#This Row],[1Y Return vs Nifty]]-AVERAGE(Table2[1Y Return vs Nifty]))/_xlfn.STDEV.P(Table2[1Y Return vs Nifty])</f>
        <v>-0.41172306446984525</v>
      </c>
      <c r="I576">
        <v>-5.2767258480651398</v>
      </c>
      <c r="J576">
        <f>(Table2[[#This Row],[1M Return vs Nifty]]-AVERAGE(Table2[1M Return vs Nifty]))/_xlfn.STDEV.P(Table2[1M Return vs Nifty])</f>
        <v>-0.46151525071735472</v>
      </c>
      <c r="K576">
        <v>-7.9267092876338801</v>
      </c>
      <c r="L576">
        <f>(Table2[[#This Row],[6M Return vs Nifty]]-AVERAGE(Table2[6M Return vs Nifty]))/_xlfn.STDEV.P(Table2[6M Return vs Nifty])</f>
        <v>-0.38789770019455383</v>
      </c>
      <c r="M576">
        <v>-2.3145739587543401</v>
      </c>
      <c r="N576">
        <f>(Table2[[#This Row],[1W Return vs Nifty]]-AVERAGE(Table2[1W Return vs Nifty]))/_xlfn.STDEV.P(Table2[1W Return vs Nifty])</f>
        <v>0.4767080590553307</v>
      </c>
      <c r="O576">
        <v>189.01</v>
      </c>
      <c r="P576">
        <v>193.384458998562</v>
      </c>
      <c r="Q576">
        <v>181.248181315165</v>
      </c>
      <c r="R576">
        <v>18.286136414010102</v>
      </c>
      <c r="S576" s="1">
        <f>(Table2[[#This Row],[Close Price]]-Table2[[#This Row],[20D EMA]])/Table2[[#This Row],[20D EMA]]</f>
        <v>-5.8568329718004304E-2</v>
      </c>
      <c r="T576" s="1">
        <f>(Table2[[#This Row],[Close Price]]-Table2[[#This Row],[50D EMA]])/Table2[[#This Row],[50D EMA]]</f>
        <v>-7.9864013264255337E-2</v>
      </c>
      <c r="U576" s="1">
        <f>(Table2[[#This Row],[Close Price]]-Table2[[#This Row],[200D EMA]])/Table2[[#This Row],[200D EMA]]</f>
        <v>-1.8252217987294123E-2</v>
      </c>
      <c r="V576">
        <v>0.457640524440736</v>
      </c>
      <c r="W576">
        <v>176.51</v>
      </c>
      <c r="X576">
        <v>179.54</v>
      </c>
      <c r="Y576">
        <v>176.51</v>
      </c>
      <c r="Z576">
        <v>186</v>
      </c>
      <c r="AA576">
        <v>176.51</v>
      </c>
      <c r="AB576">
        <v>200.15</v>
      </c>
      <c r="AC576" s="1">
        <f>(Table2[[#This Row],[Close Price]]/Table2[[#This Row],[Day Low]])-1</f>
        <v>8.1015239929749239E-3</v>
      </c>
      <c r="AD576" s="1">
        <f>(Table2[[#This Row],[Day High]]/Table2[[#This Row],[Close Price]])-1</f>
        <v>8.9917949870743641E-3</v>
      </c>
      <c r="AE576" s="1">
        <f>(Table2[[#This Row],[Close Price]]/Table2[[#This Row],[Current Week Low]])-1</f>
        <v>8.1015239929749239E-3</v>
      </c>
      <c r="AF576" s="1">
        <f>(Table2[[#This Row],[Current Week High]]/Table2[[#This Row],[Close Price]])-1</f>
        <v>4.5296167247386832E-2</v>
      </c>
      <c r="AG576" s="1">
        <f>(Table2[[#This Row],[Close Price]]/Table2[[#This Row],[Current Month Low]])-1</f>
        <v>8.1015239929749239E-3</v>
      </c>
      <c r="AH576" s="1">
        <f>(Table2[[#This Row],[Current Month High]]/Table2[[#This Row],[Close Price]])-1</f>
        <v>0.12481735416432516</v>
      </c>
      <c r="AI576">
        <v>29.144655501854501</v>
      </c>
      <c r="AJ576">
        <v>30.358974358974301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-0.13</v>
      </c>
      <c r="AM576" t="s">
        <v>3155</v>
      </c>
      <c r="AN576">
        <v>-8.08</v>
      </c>
      <c r="AO576" t="s">
        <v>3155</v>
      </c>
      <c r="AP576">
        <v>-8.1835958023149996E-2</v>
      </c>
      <c r="AQ576">
        <f>(Table2[[#This Row],[Sharpe Ratio]]-AVERAGE(Table2[Sharpe Ratio]))/_xlfn.STDEV.P(Table2[Sharpe Ratio])</f>
        <v>-1.6687075479850011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440</v>
      </c>
      <c r="AT576">
        <f>_xlfn.RANK.AVG(Table2[[#This Row],[6M Return vs Nifty Z-Score]],Table2[6M Return vs Nifty Z-Score])</f>
        <v>454</v>
      </c>
      <c r="AU576">
        <f>_xlfn.RANK.AVG(Table2[[#This Row],[Sharpe Ratio Z-Score]],Table2[Sharpe Ratio Z-Score])</f>
        <v>696</v>
      </c>
      <c r="AV576">
        <f>(Table2[[#This Row],[Rank 1Y]]+Table2[[#This Row],[Rank 6M]]+Table2[[#This Row],[Rank Sharpe]])/3</f>
        <v>530</v>
      </c>
    </row>
    <row r="577" spans="1:48" x14ac:dyDescent="0.3">
      <c r="A577" t="s">
        <v>81</v>
      </c>
      <c r="B577" t="s">
        <v>82</v>
      </c>
      <c r="C577" t="s">
        <v>3119</v>
      </c>
      <c r="D577" t="s">
        <v>83</v>
      </c>
      <c r="E577">
        <v>295465.9056534</v>
      </c>
      <c r="F577">
        <v>3330.9</v>
      </c>
      <c r="G577">
        <v>-22.0540682904462</v>
      </c>
      <c r="H577">
        <f>(Table2[[#This Row],[1Y Return vs Nifty]]-AVERAGE(Table2[1Y Return vs Nifty]))/_xlfn.STDEV.P(Table2[1Y Return vs Nifty])</f>
        <v>-0.79131246820972301</v>
      </c>
      <c r="I577">
        <v>-7.8169334136620696</v>
      </c>
      <c r="J577">
        <f>(Table2[[#This Row],[1M Return vs Nifty]]-AVERAGE(Table2[1M Return vs Nifty]))/_xlfn.STDEV.P(Table2[1M Return vs Nifty])</f>
        <v>-0.75374609089295208</v>
      </c>
      <c r="K577">
        <v>-16.639135173542101</v>
      </c>
      <c r="L577">
        <f>(Table2[[#This Row],[6M Return vs Nifty]]-AVERAGE(Table2[6M Return vs Nifty]))/_xlfn.STDEV.P(Table2[6M Return vs Nifty])</f>
        <v>-0.69559778956984208</v>
      </c>
      <c r="M577">
        <v>-3.9412517662959501</v>
      </c>
      <c r="N577">
        <f>(Table2[[#This Row],[1W Return vs Nifty]]-AVERAGE(Table2[1W Return vs Nifty]))/_xlfn.STDEV.P(Table2[1W Return vs Nifty])</f>
        <v>0.15049916757388571</v>
      </c>
      <c r="O577">
        <v>3482.49</v>
      </c>
      <c r="P577">
        <v>3537.27335565763</v>
      </c>
      <c r="Q577">
        <v>3469.07822002271</v>
      </c>
      <c r="R577">
        <v>27.328484596869401</v>
      </c>
      <c r="S577" s="1">
        <f>(Table2[[#This Row],[Close Price]]-Table2[[#This Row],[20D EMA]])/Table2[[#This Row],[20D EMA]]</f>
        <v>-4.3529198935244526E-2</v>
      </c>
      <c r="T577" s="1">
        <f>(Table2[[#This Row],[Close Price]]-Table2[[#This Row],[50D EMA]])/Table2[[#This Row],[50D EMA]]</f>
        <v>-5.8342495732638139E-2</v>
      </c>
      <c r="U577" s="1">
        <f>(Table2[[#This Row],[Close Price]]-Table2[[#This Row],[200D EMA]])/Table2[[#This Row],[200D EMA]]</f>
        <v>-3.9831393603400878E-2</v>
      </c>
      <c r="V577">
        <v>0.67823423202596</v>
      </c>
      <c r="W577">
        <v>3279.2</v>
      </c>
      <c r="X577">
        <v>3342.9</v>
      </c>
      <c r="Y577">
        <v>3279.2</v>
      </c>
      <c r="Z577">
        <v>3421.5</v>
      </c>
      <c r="AA577">
        <v>3279.2</v>
      </c>
      <c r="AB577">
        <v>3837.95</v>
      </c>
      <c r="AC577" s="1">
        <f>(Table2[[#This Row],[Close Price]]/Table2[[#This Row],[Day Low]])-1</f>
        <v>1.5766040497682487E-2</v>
      </c>
      <c r="AD577" s="1">
        <f>(Table2[[#This Row],[Day High]]/Table2[[#This Row],[Close Price]])-1</f>
        <v>3.6026299198415046E-3</v>
      </c>
      <c r="AE577" s="1">
        <f>(Table2[[#This Row],[Close Price]]/Table2[[#This Row],[Current Week Low]])-1</f>
        <v>1.5766040497682487E-2</v>
      </c>
      <c r="AF577" s="1">
        <f>(Table2[[#This Row],[Current Week High]]/Table2[[#This Row],[Close Price]])-1</f>
        <v>2.7199855894803227E-2</v>
      </c>
      <c r="AG577" s="1">
        <f>(Table2[[#This Row],[Close Price]]/Table2[[#This Row],[Current Month Low]])-1</f>
        <v>1.5766040497682487E-2</v>
      </c>
      <c r="AH577" s="1">
        <f>(Table2[[#This Row],[Current Month High]]/Table2[[#This Row],[Close Price]])-1</f>
        <v>0.15222612507130195</v>
      </c>
      <c r="AI577">
        <v>16.693686391065398</v>
      </c>
      <c r="AJ577">
        <v>9.0079033920769707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-0.02</v>
      </c>
      <c r="AM577" t="s">
        <v>3155</v>
      </c>
      <c r="AN577">
        <v>-4.6500000000000004</v>
      </c>
      <c r="AO577" t="s">
        <v>3155</v>
      </c>
      <c r="AP577">
        <v>2.3662335383767E-2</v>
      </c>
      <c r="AQ577">
        <f>(Table2[[#This Row],[Sharpe Ratio]]-AVERAGE(Table2[Sharpe Ratio]))/_xlfn.STDEV.P(Table2[Sharpe Ratio])</f>
        <v>-0.42502558754877462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588</v>
      </c>
      <c r="AT577">
        <f>_xlfn.RANK.AVG(Table2[[#This Row],[6M Return vs Nifty Z-Score]],Table2[6M Return vs Nifty Z-Score])</f>
        <v>559</v>
      </c>
      <c r="AU577">
        <f>_xlfn.RANK.AVG(Table2[[#This Row],[Sharpe Ratio Z-Score]],Table2[Sharpe Ratio Z-Score])</f>
        <v>446</v>
      </c>
      <c r="AV577">
        <f>(Table2[[#This Row],[Rank 1Y]]+Table2[[#This Row],[Rank 6M]]+Table2[[#This Row],[Rank Sharpe]])/3</f>
        <v>531</v>
      </c>
    </row>
    <row r="578" spans="1:48" x14ac:dyDescent="0.3">
      <c r="A578" t="s">
        <v>1150</v>
      </c>
      <c r="B578" t="s">
        <v>1151</v>
      </c>
      <c r="C578" t="s">
        <v>3110</v>
      </c>
      <c r="D578" t="s">
        <v>24</v>
      </c>
      <c r="E578">
        <v>10340.103327569999</v>
      </c>
      <c r="F578">
        <v>93.9</v>
      </c>
      <c r="G578">
        <v>-32.406080353164199</v>
      </c>
      <c r="H578">
        <f>(Table2[[#This Row],[1Y Return vs Nifty]]-AVERAGE(Table2[1Y Return vs Nifty]))/_xlfn.STDEV.P(Table2[1Y Return vs Nifty])</f>
        <v>-0.96827438054036796</v>
      </c>
      <c r="I578">
        <v>-7.8295006037766504</v>
      </c>
      <c r="J578">
        <f>(Table2[[#This Row],[1M Return vs Nifty]]-AVERAGE(Table2[1M Return vs Nifty]))/_xlfn.STDEV.P(Table2[1M Return vs Nifty])</f>
        <v>-0.75519184697035646</v>
      </c>
      <c r="K578">
        <v>-36.404570966403597</v>
      </c>
      <c r="L578">
        <f>(Table2[[#This Row],[6M Return vs Nifty]]-AVERAGE(Table2[6M Return vs Nifty]))/_xlfn.STDEV.P(Table2[6M Return vs Nifty])</f>
        <v>-1.3936612726511686</v>
      </c>
      <c r="M578">
        <v>-2.37632457514942</v>
      </c>
      <c r="N578">
        <f>(Table2[[#This Row],[1W Return vs Nifty]]-AVERAGE(Table2[1W Return vs Nifty]))/_xlfn.STDEV.P(Table2[1W Return vs Nifty])</f>
        <v>0.46432478313606435</v>
      </c>
      <c r="O578">
        <v>98.52</v>
      </c>
      <c r="P578">
        <v>103.60279547745399</v>
      </c>
      <c r="Q578">
        <v>111.484755230128</v>
      </c>
      <c r="R578">
        <v>32.812900774171702</v>
      </c>
      <c r="S578" s="1">
        <f>(Table2[[#This Row],[Close Price]]-Table2[[#This Row],[20D EMA]])/Table2[[#This Row],[20D EMA]]</f>
        <v>-4.6894031668696615E-2</v>
      </c>
      <c r="T578" s="1">
        <f>(Table2[[#This Row],[Close Price]]-Table2[[#This Row],[50D EMA]])/Table2[[#This Row],[50D EMA]]</f>
        <v>-9.3653799907025756E-2</v>
      </c>
      <c r="U578" s="1">
        <f>(Table2[[#This Row],[Close Price]]-Table2[[#This Row],[200D EMA]])/Table2[[#This Row],[200D EMA]]</f>
        <v>-0.15773237510213267</v>
      </c>
      <c r="V578">
        <v>0.46006259340269601</v>
      </c>
      <c r="W578">
        <v>92.5</v>
      </c>
      <c r="X578">
        <v>94.8</v>
      </c>
      <c r="Y578">
        <v>88.11</v>
      </c>
      <c r="Z578">
        <v>97.39</v>
      </c>
      <c r="AA578">
        <v>88.11</v>
      </c>
      <c r="AB578">
        <v>108</v>
      </c>
      <c r="AC578" s="1">
        <f>(Table2[[#This Row],[Close Price]]/Table2[[#This Row],[Day Low]])-1</f>
        <v>1.5135135135135203E-2</v>
      </c>
      <c r="AD578" s="1">
        <f>(Table2[[#This Row],[Day High]]/Table2[[#This Row],[Close Price]])-1</f>
        <v>9.5846645367412275E-3</v>
      </c>
      <c r="AE578" s="1">
        <f>(Table2[[#This Row],[Close Price]]/Table2[[#This Row],[Current Week Low]])-1</f>
        <v>6.5713312904324139E-2</v>
      </c>
      <c r="AF578" s="1">
        <f>(Table2[[#This Row],[Current Week High]]/Table2[[#This Row],[Close Price]])-1</f>
        <v>3.7167199148029795E-2</v>
      </c>
      <c r="AG578" s="1">
        <f>(Table2[[#This Row],[Close Price]]/Table2[[#This Row],[Current Month Low]])-1</f>
        <v>6.5713312904324139E-2</v>
      </c>
      <c r="AH578" s="1">
        <f>(Table2[[#This Row],[Current Month High]]/Table2[[#This Row],[Close Price]])-1</f>
        <v>0.15015974440894553</v>
      </c>
      <c r="AI578">
        <v>62.4068157614483</v>
      </c>
      <c r="AJ578">
        <v>6.5713312904324104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-0.19</v>
      </c>
      <c r="AM578" t="s">
        <v>3155</v>
      </c>
      <c r="AN578">
        <v>-5.64</v>
      </c>
      <c r="AO578" t="s">
        <v>3155</v>
      </c>
      <c r="AP578">
        <v>9.4096992987019998E-2</v>
      </c>
      <c r="AQ578">
        <f>(Table2[[#This Row],[Sharpe Ratio]]-AVERAGE(Table2[Sharpe Ratio]))/_xlfn.STDEV.P(Table2[Sharpe Ratio])</f>
        <v>0.40530360756714057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646</v>
      </c>
      <c r="AT578">
        <f>_xlfn.RANK.AVG(Table2[[#This Row],[6M Return vs Nifty Z-Score]],Table2[6M Return vs Nifty Z-Score])</f>
        <v>710</v>
      </c>
      <c r="AU578">
        <f>_xlfn.RANK.AVG(Table2[[#This Row],[Sharpe Ratio Z-Score]],Table2[Sharpe Ratio Z-Score])</f>
        <v>238</v>
      </c>
      <c r="AV578">
        <f>(Table2[[#This Row],[Rank 1Y]]+Table2[[#This Row],[Rank 6M]]+Table2[[#This Row],[Rank Sharpe]])/3</f>
        <v>531.33333333333337</v>
      </c>
    </row>
    <row r="579" spans="1:48" x14ac:dyDescent="0.3">
      <c r="A579" t="s">
        <v>919</v>
      </c>
      <c r="B579" t="s">
        <v>920</v>
      </c>
      <c r="C579" t="s">
        <v>3109</v>
      </c>
      <c r="D579" t="s">
        <v>21</v>
      </c>
      <c r="E579">
        <v>15739.96522351</v>
      </c>
      <c r="F579">
        <v>569.04999999999995</v>
      </c>
      <c r="G579">
        <v>-18.212844550922998</v>
      </c>
      <c r="H579">
        <f>(Table2[[#This Row],[1Y Return vs Nifty]]-AVERAGE(Table2[1Y Return vs Nifty]))/_xlfn.STDEV.P(Table2[1Y Return vs Nifty])</f>
        <v>-0.72564887600005334</v>
      </c>
      <c r="I579">
        <v>1.3752369319504401</v>
      </c>
      <c r="J579">
        <f>(Table2[[#This Row],[1M Return vs Nifty]]-AVERAGE(Table2[1M Return vs Nifty]))/_xlfn.STDEV.P(Table2[1M Return vs Nifty])</f>
        <v>0.30374058835182421</v>
      </c>
      <c r="K579">
        <v>-22.491564200484699</v>
      </c>
      <c r="L579">
        <f>(Table2[[#This Row],[6M Return vs Nifty]]-AVERAGE(Table2[6M Return vs Nifty]))/_xlfn.STDEV.P(Table2[6M Return vs Nifty])</f>
        <v>-0.90229027203507994</v>
      </c>
      <c r="M579">
        <v>1.4242883373319599</v>
      </c>
      <c r="N579">
        <f>(Table2[[#This Row],[1W Return vs Nifty]]-AVERAGE(Table2[1W Return vs Nifty]))/_xlfn.STDEV.P(Table2[1W Return vs Nifty])</f>
        <v>1.2264878368045169</v>
      </c>
      <c r="O579">
        <v>595.79</v>
      </c>
      <c r="P579">
        <v>614.64286153589103</v>
      </c>
      <c r="Q579">
        <v>635.88008859341505</v>
      </c>
      <c r="R579">
        <v>36.979434728734802</v>
      </c>
      <c r="S579" s="1">
        <f>(Table2[[#This Row],[Close Price]]-Table2[[#This Row],[20D EMA]])/Table2[[#This Row],[20D EMA]]</f>
        <v>-4.4881585793652146E-2</v>
      </c>
      <c r="T579" s="1">
        <f>(Table2[[#This Row],[Close Price]]-Table2[[#This Row],[50D EMA]])/Table2[[#This Row],[50D EMA]]</f>
        <v>-7.4177810219681131E-2</v>
      </c>
      <c r="U579" s="1">
        <f>(Table2[[#This Row],[Close Price]]-Table2[[#This Row],[200D EMA]])/Table2[[#This Row],[200D EMA]]</f>
        <v>-0.1050985709290649</v>
      </c>
      <c r="V579">
        <v>0.73582020187998898</v>
      </c>
      <c r="W579">
        <v>556.04999999999995</v>
      </c>
      <c r="X579">
        <v>588.9</v>
      </c>
      <c r="Y579">
        <v>556.04999999999995</v>
      </c>
      <c r="Z579">
        <v>604.29999999999995</v>
      </c>
      <c r="AA579">
        <v>556.04999999999995</v>
      </c>
      <c r="AB579">
        <v>608.75</v>
      </c>
      <c r="AC579" s="1">
        <f>(Table2[[#This Row],[Close Price]]/Table2[[#This Row],[Day Low]])-1</f>
        <v>2.3379192518658387E-2</v>
      </c>
      <c r="AD579" s="1">
        <f>(Table2[[#This Row],[Day High]]/Table2[[#This Row],[Close Price]])-1</f>
        <v>3.4882699235568193E-2</v>
      </c>
      <c r="AE579" s="1">
        <f>(Table2[[#This Row],[Close Price]]/Table2[[#This Row],[Current Week Low]])-1</f>
        <v>2.3379192518658387E-2</v>
      </c>
      <c r="AF579" s="1">
        <f>(Table2[[#This Row],[Current Week High]]/Table2[[#This Row],[Close Price]])-1</f>
        <v>6.1945347509006154E-2</v>
      </c>
      <c r="AG579" s="1">
        <f>(Table2[[#This Row],[Close Price]]/Table2[[#This Row],[Current Month Low]])-1</f>
        <v>2.3379192518658387E-2</v>
      </c>
      <c r="AH579" s="1">
        <f>(Table2[[#This Row],[Current Month High]]/Table2[[#This Row],[Close Price]])-1</f>
        <v>6.9765398471136164E-2</v>
      </c>
      <c r="AI579">
        <v>51.454178015991502</v>
      </c>
      <c r="AJ579">
        <v>11.6769698753802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-0.09</v>
      </c>
      <c r="AM579" t="s">
        <v>3155</v>
      </c>
      <c r="AN579">
        <v>-0.2</v>
      </c>
      <c r="AO579" t="s">
        <v>3155</v>
      </c>
      <c r="AP579">
        <v>2.9920397795795001E-2</v>
      </c>
      <c r="AQ579">
        <f>(Table2[[#This Row],[Sharpe Ratio]]-AVERAGE(Table2[Sharpe Ratio]))/_xlfn.STDEV.P(Table2[Sharpe Ratio])</f>
        <v>-0.35125150952550915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565</v>
      </c>
      <c r="AT579">
        <f>_xlfn.RANK.AVG(Table2[[#This Row],[6M Return vs Nifty Z-Score]],Table2[6M Return vs Nifty Z-Score])</f>
        <v>617</v>
      </c>
      <c r="AU579">
        <f>_xlfn.RANK.AVG(Table2[[#This Row],[Sharpe Ratio Z-Score]],Table2[Sharpe Ratio Z-Score])</f>
        <v>423</v>
      </c>
      <c r="AV579">
        <f>(Table2[[#This Row],[Rank 1Y]]+Table2[[#This Row],[Rank 6M]]+Table2[[#This Row],[Rank Sharpe]])/3</f>
        <v>535</v>
      </c>
    </row>
    <row r="580" spans="1:48" x14ac:dyDescent="0.3">
      <c r="A580" t="s">
        <v>1595</v>
      </c>
      <c r="B580" t="s">
        <v>1596</v>
      </c>
      <c r="C580" t="s">
        <v>617</v>
      </c>
      <c r="D580" t="s">
        <v>617</v>
      </c>
      <c r="E580">
        <v>5749.9224700000004</v>
      </c>
      <c r="F580">
        <v>286.75</v>
      </c>
      <c r="G580">
        <v>-47.076266973935297</v>
      </c>
      <c r="H580">
        <f>(Table2[[#This Row],[1Y Return vs Nifty]]-AVERAGE(Table2[1Y Return vs Nifty]))/_xlfn.STDEV.P(Table2[1Y Return vs Nifty])</f>
        <v>-1.2190530951449059</v>
      </c>
      <c r="I580">
        <v>-13.0653899042077</v>
      </c>
      <c r="J580">
        <f>(Table2[[#This Row],[1M Return vs Nifty]]-AVERAGE(Table2[1M Return vs Nifty]))/_xlfn.STDEV.P(Table2[1M Return vs Nifty])</f>
        <v>-1.3575396039229766</v>
      </c>
      <c r="K580">
        <v>-22.9966204798014</v>
      </c>
      <c r="L580">
        <f>(Table2[[#This Row],[6M Return vs Nifty]]-AVERAGE(Table2[6M Return vs Nifty]))/_xlfn.STDEV.P(Table2[6M Return vs Nifty])</f>
        <v>-0.92012753852324114</v>
      </c>
      <c r="M580">
        <v>-7.7095071075861998</v>
      </c>
      <c r="N580">
        <f>(Table2[[#This Row],[1W Return vs Nifty]]-AVERAGE(Table2[1W Return vs Nifty]))/_xlfn.STDEV.P(Table2[1W Return vs Nifty])</f>
        <v>-0.60517499973959621</v>
      </c>
      <c r="O580">
        <v>316.91000000000003</v>
      </c>
      <c r="P580">
        <v>335.48636948479998</v>
      </c>
      <c r="Q580">
        <v>344.25434188062002</v>
      </c>
      <c r="R580">
        <v>14.4876253363065</v>
      </c>
      <c r="S580" s="1">
        <f>(Table2[[#This Row],[Close Price]]-Table2[[#This Row],[20D EMA]])/Table2[[#This Row],[20D EMA]]</f>
        <v>-9.5168975418888718E-2</v>
      </c>
      <c r="T580" s="1">
        <f>(Table2[[#This Row],[Close Price]]-Table2[[#This Row],[50D EMA]])/Table2[[#This Row],[50D EMA]]</f>
        <v>-0.1452707886750913</v>
      </c>
      <c r="U580" s="1">
        <f>(Table2[[#This Row],[Close Price]]-Table2[[#This Row],[200D EMA]])/Table2[[#This Row],[200D EMA]]</f>
        <v>-0.16704028064390045</v>
      </c>
      <c r="V580">
        <v>0.429372557509693</v>
      </c>
      <c r="W580">
        <v>283.10000000000002</v>
      </c>
      <c r="X580">
        <v>293.64999999999998</v>
      </c>
      <c r="Y580">
        <v>283.10000000000002</v>
      </c>
      <c r="Z580">
        <v>312</v>
      </c>
      <c r="AA580">
        <v>283.10000000000002</v>
      </c>
      <c r="AB580">
        <v>350</v>
      </c>
      <c r="AC580" s="1">
        <f>(Table2[[#This Row],[Close Price]]/Table2[[#This Row],[Day Low]])-1</f>
        <v>1.2892970681737781E-2</v>
      </c>
      <c r="AD580" s="1">
        <f>(Table2[[#This Row],[Day High]]/Table2[[#This Row],[Close Price]])-1</f>
        <v>2.4062772449869207E-2</v>
      </c>
      <c r="AE580" s="1">
        <f>(Table2[[#This Row],[Close Price]]/Table2[[#This Row],[Current Week Low]])-1</f>
        <v>1.2892970681737781E-2</v>
      </c>
      <c r="AF580" s="1">
        <f>(Table2[[#This Row],[Current Week High]]/Table2[[#This Row],[Close Price]])-1</f>
        <v>8.8055797733217034E-2</v>
      </c>
      <c r="AG580" s="1">
        <f>(Table2[[#This Row],[Close Price]]/Table2[[#This Row],[Current Month Low]])-1</f>
        <v>1.2892970681737781E-2</v>
      </c>
      <c r="AH580" s="1">
        <f>(Table2[[#This Row],[Current Month High]]/Table2[[#This Row],[Close Price]])-1</f>
        <v>0.22057541412380122</v>
      </c>
      <c r="AI580">
        <v>52.380122057541399</v>
      </c>
      <c r="AJ580">
        <v>7.0961718020541502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-0.2</v>
      </c>
      <c r="AM580" t="s">
        <v>3155</v>
      </c>
      <c r="AN580">
        <v>-11.55</v>
      </c>
      <c r="AO580" t="s">
        <v>3155</v>
      </c>
      <c r="AP580">
        <v>7.9437745991702002E-2</v>
      </c>
      <c r="AQ580">
        <f>(Table2[[#This Row],[Sharpe Ratio]]-AVERAGE(Table2[Sharpe Ratio]))/_xlfn.STDEV.P(Table2[Sharpe Ratio])</f>
        <v>0.23249094441499332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702</v>
      </c>
      <c r="AT580">
        <f>_xlfn.RANK.AVG(Table2[[#This Row],[6M Return vs Nifty Z-Score]],Table2[6M Return vs Nifty Z-Score])</f>
        <v>626</v>
      </c>
      <c r="AU580">
        <f>_xlfn.RANK.AVG(Table2[[#This Row],[Sharpe Ratio Z-Score]],Table2[Sharpe Ratio Z-Score])</f>
        <v>282</v>
      </c>
      <c r="AV580">
        <f>(Table2[[#This Row],[Rank 1Y]]+Table2[[#This Row],[Rank 6M]]+Table2[[#This Row],[Rank Sharpe]])/3</f>
        <v>536.66666666666663</v>
      </c>
    </row>
    <row r="581" spans="1:48" x14ac:dyDescent="0.3">
      <c r="A581" t="s">
        <v>101</v>
      </c>
      <c r="B581" t="s">
        <v>102</v>
      </c>
      <c r="C581" t="s">
        <v>3110</v>
      </c>
      <c r="D581" t="s">
        <v>43</v>
      </c>
      <c r="E581">
        <v>277776.59783061</v>
      </c>
      <c r="F581">
        <v>1742.1</v>
      </c>
      <c r="G581">
        <v>-18.433813746967001</v>
      </c>
      <c r="H581">
        <f>(Table2[[#This Row],[1Y Return vs Nifty]]-AVERAGE(Table2[1Y Return vs Nifty]))/_xlfn.STDEV.P(Table2[1Y Return vs Nifty])</f>
        <v>-0.7294262220136789</v>
      </c>
      <c r="I581">
        <v>-3.2135063734973399</v>
      </c>
      <c r="J581">
        <f>(Table2[[#This Row],[1M Return vs Nifty]]-AVERAGE(Table2[1M Return vs Nifty]))/_xlfn.STDEV.P(Table2[1M Return vs Nifty])</f>
        <v>-0.22415812735254925</v>
      </c>
      <c r="K581">
        <v>-2.0598670495219502</v>
      </c>
      <c r="L581">
        <f>(Table2[[#This Row],[6M Return vs Nifty]]-AVERAGE(Table2[6M Return vs Nifty]))/_xlfn.STDEV.P(Table2[6M Return vs Nifty])</f>
        <v>-0.18069618081777553</v>
      </c>
      <c r="M581">
        <v>-5.5245758326854899</v>
      </c>
      <c r="N581">
        <f>(Table2[[#This Row],[1W Return vs Nifty]]-AVERAGE(Table2[1W Return vs Nifty]))/_xlfn.STDEV.P(Table2[1W Return vs Nifty])</f>
        <v>-0.16701569994213514</v>
      </c>
      <c r="O581">
        <v>1824.96</v>
      </c>
      <c r="P581">
        <v>1802.9967142416101</v>
      </c>
      <c r="Q581">
        <v>1681.6475612214399</v>
      </c>
      <c r="R581">
        <v>26.069551658306899</v>
      </c>
      <c r="S581" s="1">
        <f>(Table2[[#This Row],[Close Price]]-Table2[[#This Row],[20D EMA]])/Table2[[#This Row],[20D EMA]]</f>
        <v>-4.540373487638092E-2</v>
      </c>
      <c r="T581" s="1">
        <f>(Table2[[#This Row],[Close Price]]-Table2[[#This Row],[50D EMA]])/Table2[[#This Row],[50D EMA]]</f>
        <v>-3.377527743705569E-2</v>
      </c>
      <c r="U581" s="1">
        <f>(Table2[[#This Row],[Close Price]]-Table2[[#This Row],[200D EMA]])/Table2[[#This Row],[200D EMA]]</f>
        <v>3.5948340289954257E-2</v>
      </c>
      <c r="V581">
        <v>0.71299959575614502</v>
      </c>
      <c r="W581">
        <v>1718.65</v>
      </c>
      <c r="X581">
        <v>1764</v>
      </c>
      <c r="Y581">
        <v>1716.15</v>
      </c>
      <c r="Z581">
        <v>1823.9</v>
      </c>
      <c r="AA581">
        <v>1716.15</v>
      </c>
      <c r="AB581">
        <v>2007.1</v>
      </c>
      <c r="AC581" s="1">
        <f>(Table2[[#This Row],[Close Price]]/Table2[[#This Row],[Day Low]])-1</f>
        <v>1.3644430221394499E-2</v>
      </c>
      <c r="AD581" s="1">
        <f>(Table2[[#This Row],[Day High]]/Table2[[#This Row],[Close Price]])-1</f>
        <v>1.2571034957809646E-2</v>
      </c>
      <c r="AE581" s="1">
        <f>(Table2[[#This Row],[Close Price]]/Table2[[#This Row],[Current Week Low]])-1</f>
        <v>1.5121055851761156E-2</v>
      </c>
      <c r="AF581" s="1">
        <f>(Table2[[#This Row],[Current Week High]]/Table2[[#This Row],[Close Price]])-1</f>
        <v>4.6954824636932457E-2</v>
      </c>
      <c r="AG581" s="1">
        <f>(Table2[[#This Row],[Close Price]]/Table2[[#This Row],[Current Month Low]])-1</f>
        <v>1.5121055851761156E-2</v>
      </c>
      <c r="AH581" s="1">
        <f>(Table2[[#This Row],[Current Month High]]/Table2[[#This Row],[Close Price]])-1</f>
        <v>0.15211526318810642</v>
      </c>
      <c r="AI581">
        <v>16.520291602089401</v>
      </c>
      <c r="AJ581">
        <v>22.765230259680699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0.05</v>
      </c>
      <c r="AM581" t="s">
        <v>3156</v>
      </c>
      <c r="AN581">
        <v>-5.23</v>
      </c>
      <c r="AO581" t="s">
        <v>3155</v>
      </c>
      <c r="AP581">
        <v>-5.1257717700316001E-2</v>
      </c>
      <c r="AQ581">
        <f>(Table2[[#This Row],[Sharpe Ratio]]-AVERAGE(Table2[Sharpe Ratio]))/_xlfn.STDEV.P(Table2[Sharpe Ratio])</f>
        <v>-1.3082315190059499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-2.6095277491320887</v>
      </c>
      <c r="AS581">
        <f>_xlfn.RANK.AVG(Table2[[#This Row],[1Y Return vs Nifty Z-Score]],Table2[1Y Return vs Nifty Z-Score])</f>
        <v>567</v>
      </c>
      <c r="AT581">
        <f>_xlfn.RANK.AVG(Table2[[#This Row],[6M Return vs Nifty Z-Score]],Table2[6M Return vs Nifty Z-Score])</f>
        <v>386</v>
      </c>
      <c r="AU581">
        <f>_xlfn.RANK.AVG(Table2[[#This Row],[Sharpe Ratio Z-Score]],Table2[Sharpe Ratio Z-Score])</f>
        <v>664</v>
      </c>
      <c r="AV581">
        <f>(Table2[[#This Row],[Rank 1Y]]+Table2[[#This Row],[Rank 6M]]+Table2[[#This Row],[Rank Sharpe]])/3</f>
        <v>539</v>
      </c>
    </row>
    <row r="582" spans="1:48" x14ac:dyDescent="0.3">
      <c r="A582" t="s">
        <v>1124</v>
      </c>
      <c r="B582" t="s">
        <v>1125</v>
      </c>
      <c r="C582" t="s">
        <v>617</v>
      </c>
      <c r="D582" t="s">
        <v>617</v>
      </c>
      <c r="E582">
        <v>10809.328352977</v>
      </c>
      <c r="F582">
        <v>21.77</v>
      </c>
      <c r="G582">
        <v>2.83487428315858E-2</v>
      </c>
      <c r="H582">
        <f>(Table2[[#This Row],[1Y Return vs Nifty]]-AVERAGE(Table2[1Y Return vs Nifty]))/_xlfn.STDEV.P(Table2[1Y Return vs Nifty])</f>
        <v>-0.41382578026766592</v>
      </c>
      <c r="I582">
        <v>-9.6614725390970708</v>
      </c>
      <c r="J582">
        <f>(Table2[[#This Row],[1M Return vs Nifty]]-AVERAGE(Table2[1M Return vs Nifty]))/_xlfn.STDEV.P(Table2[1M Return vs Nifty])</f>
        <v>-0.96594576530655196</v>
      </c>
      <c r="K582">
        <v>-30.322165714323202</v>
      </c>
      <c r="L582">
        <f>(Table2[[#This Row],[6M Return vs Nifty]]-AVERAGE(Table2[6M Return vs Nifty]))/_xlfn.STDEV.P(Table2[6M Return vs Nifty])</f>
        <v>-1.1788466315637784</v>
      </c>
      <c r="M582">
        <v>-7.0258629857918198</v>
      </c>
      <c r="N582">
        <f>(Table2[[#This Row],[1W Return vs Nifty]]-AVERAGE(Table2[1W Return vs Nifty]))/_xlfn.STDEV.P(Table2[1W Return vs Nifty])</f>
        <v>-0.46807914086426927</v>
      </c>
      <c r="O582">
        <v>23.9</v>
      </c>
      <c r="P582">
        <v>25.146723312146701</v>
      </c>
      <c r="Q582">
        <v>25.513322381855101</v>
      </c>
      <c r="R582">
        <v>23.719621732417</v>
      </c>
      <c r="S582" s="1">
        <f>(Table2[[#This Row],[Close Price]]-Table2[[#This Row],[20D EMA]])/Table2[[#This Row],[20D EMA]]</f>
        <v>-8.9121338912133849E-2</v>
      </c>
      <c r="T582" s="1">
        <f>(Table2[[#This Row],[Close Price]]-Table2[[#This Row],[50D EMA]])/Table2[[#This Row],[50D EMA]]</f>
        <v>-0.1342808472591589</v>
      </c>
      <c r="U582" s="1">
        <f>(Table2[[#This Row],[Close Price]]-Table2[[#This Row],[200D EMA]])/Table2[[#This Row],[200D EMA]]</f>
        <v>-0.1467203026649844</v>
      </c>
      <c r="V582">
        <v>0.47347972126777099</v>
      </c>
      <c r="W582">
        <v>21.5</v>
      </c>
      <c r="X582">
        <v>22.09</v>
      </c>
      <c r="Y582">
        <v>20.96</v>
      </c>
      <c r="Z582">
        <v>23.64</v>
      </c>
      <c r="AA582">
        <v>20.96</v>
      </c>
      <c r="AB582">
        <v>28</v>
      </c>
      <c r="AC582" s="1">
        <f>(Table2[[#This Row],[Close Price]]/Table2[[#This Row],[Day Low]])-1</f>
        <v>1.2558139534883717E-2</v>
      </c>
      <c r="AD582" s="1">
        <f>(Table2[[#This Row],[Day High]]/Table2[[#This Row],[Close Price]])-1</f>
        <v>1.4699127239320209E-2</v>
      </c>
      <c r="AE582" s="1">
        <f>(Table2[[#This Row],[Close Price]]/Table2[[#This Row],[Current Week Low]])-1</f>
        <v>3.864503816793885E-2</v>
      </c>
      <c r="AF582" s="1">
        <f>(Table2[[#This Row],[Current Week High]]/Table2[[#This Row],[Close Price]])-1</f>
        <v>8.5898024804777373E-2</v>
      </c>
      <c r="AG582" s="1">
        <f>(Table2[[#This Row],[Close Price]]/Table2[[#This Row],[Current Month Low]])-1</f>
        <v>3.864503816793885E-2</v>
      </c>
      <c r="AH582" s="1">
        <f>(Table2[[#This Row],[Current Month High]]/Table2[[#This Row],[Close Price]])-1</f>
        <v>0.2861736334405145</v>
      </c>
      <c r="AI582">
        <v>79.375287092328804</v>
      </c>
      <c r="AJ582">
        <v>35.2173913043478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-0.15</v>
      </c>
      <c r="AM582" t="s">
        <v>3155</v>
      </c>
      <c r="AN582">
        <v>-13.4</v>
      </c>
      <c r="AO582" t="s">
        <v>3155</v>
      </c>
      <c r="AP582">
        <v>1.1611821096450001E-3</v>
      </c>
      <c r="AQ582">
        <f>(Table2[[#This Row],[Sharpe Ratio]]-AVERAGE(Table2[Sharpe Ratio]))/_xlfn.STDEV.P(Table2[Sharpe Ratio])</f>
        <v>-0.69028370227578761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443</v>
      </c>
      <c r="AT582">
        <f>_xlfn.RANK.AVG(Table2[[#This Row],[6M Return vs Nifty Z-Score]],Table2[6M Return vs Nifty Z-Score])</f>
        <v>676</v>
      </c>
      <c r="AU582">
        <f>_xlfn.RANK.AVG(Table2[[#This Row],[Sharpe Ratio Z-Score]],Table2[Sharpe Ratio Z-Score])</f>
        <v>498</v>
      </c>
      <c r="AV582">
        <f>(Table2[[#This Row],[Rank 1Y]]+Table2[[#This Row],[Rank 6M]]+Table2[[#This Row],[Rank Sharpe]])/3</f>
        <v>539</v>
      </c>
    </row>
    <row r="583" spans="1:48" x14ac:dyDescent="0.3">
      <c r="A583" t="s">
        <v>1383</v>
      </c>
      <c r="B583" t="s">
        <v>1384</v>
      </c>
      <c r="C583" t="s">
        <v>3121</v>
      </c>
      <c r="D583" t="s">
        <v>460</v>
      </c>
      <c r="E583">
        <v>7769.9466272199998</v>
      </c>
      <c r="F583">
        <v>579.85</v>
      </c>
      <c r="G583">
        <v>-37.1204918735219</v>
      </c>
      <c r="H583">
        <f>(Table2[[#This Row],[1Y Return vs Nifty]]-AVERAGE(Table2[1Y Return vs Nifty]))/_xlfn.STDEV.P(Table2[1Y Return vs Nifty])</f>
        <v>-1.0488646342129546</v>
      </c>
      <c r="I583">
        <v>-2.46713285838509</v>
      </c>
      <c r="J583">
        <f>(Table2[[#This Row],[1M Return vs Nifty]]-AVERAGE(Table2[1M Return vs Nifty]))/_xlfn.STDEV.P(Table2[1M Return vs Nifty])</f>
        <v>-0.13829374274080922</v>
      </c>
      <c r="K583">
        <v>-42.920938322695797</v>
      </c>
      <c r="L583">
        <f>(Table2[[#This Row],[6M Return vs Nifty]]-AVERAGE(Table2[6M Return vs Nifty]))/_xlfn.STDEV.P(Table2[6M Return vs Nifty])</f>
        <v>-1.6238023199542415</v>
      </c>
      <c r="M583">
        <v>-4.2588285703825699</v>
      </c>
      <c r="N583">
        <f>(Table2[[#This Row],[1W Return vs Nifty]]-AVERAGE(Table2[1W Return vs Nifty]))/_xlfn.STDEV.P(Table2[1W Return vs Nifty])</f>
        <v>8.6813306279766911E-2</v>
      </c>
      <c r="O583">
        <v>611.25</v>
      </c>
      <c r="P583">
        <v>632.04307190209602</v>
      </c>
      <c r="Q583">
        <v>696.24830169855704</v>
      </c>
      <c r="R583">
        <v>22.789336028381701</v>
      </c>
      <c r="S583" s="1">
        <f>(Table2[[#This Row],[Close Price]]-Table2[[#This Row],[20D EMA]])/Table2[[#This Row],[20D EMA]]</f>
        <v>-5.1370143149284217E-2</v>
      </c>
      <c r="T583" s="1">
        <f>(Table2[[#This Row],[Close Price]]-Table2[[#This Row],[50D EMA]])/Table2[[#This Row],[50D EMA]]</f>
        <v>-8.2578346670305322E-2</v>
      </c>
      <c r="U583" s="1">
        <f>(Table2[[#This Row],[Close Price]]-Table2[[#This Row],[200D EMA]])/Table2[[#This Row],[200D EMA]]</f>
        <v>-0.16717929711942342</v>
      </c>
      <c r="V583">
        <v>0.56148789906557905</v>
      </c>
      <c r="W583">
        <v>576.70000000000005</v>
      </c>
      <c r="X583">
        <v>594.5</v>
      </c>
      <c r="Y583">
        <v>573.6</v>
      </c>
      <c r="Z583">
        <v>609.4</v>
      </c>
      <c r="AA583">
        <v>573.6</v>
      </c>
      <c r="AB583">
        <v>655.8</v>
      </c>
      <c r="AC583" s="1">
        <f>(Table2[[#This Row],[Close Price]]/Table2[[#This Row],[Day Low]])-1</f>
        <v>5.4621120166464809E-3</v>
      </c>
      <c r="AD583" s="1">
        <f>(Table2[[#This Row],[Day High]]/Table2[[#This Row],[Close Price]])-1</f>
        <v>2.5265154781408894E-2</v>
      </c>
      <c r="AE583" s="1">
        <f>(Table2[[#This Row],[Close Price]]/Table2[[#This Row],[Current Week Low]])-1</f>
        <v>1.0896094839609516E-2</v>
      </c>
      <c r="AF583" s="1">
        <f>(Table2[[#This Row],[Current Week High]]/Table2[[#This Row],[Close Price]])-1</f>
        <v>5.0961455548848678E-2</v>
      </c>
      <c r="AG583" s="1">
        <f>(Table2[[#This Row],[Close Price]]/Table2[[#This Row],[Current Month Low]])-1</f>
        <v>1.0896094839609516E-2</v>
      </c>
      <c r="AH583" s="1">
        <f>(Table2[[#This Row],[Current Month High]]/Table2[[#This Row],[Close Price]])-1</f>
        <v>0.13098215055617812</v>
      </c>
      <c r="AI583">
        <v>89.1868586703457</v>
      </c>
      <c r="AJ583">
        <v>1.86209925340361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-0.08</v>
      </c>
      <c r="AM583" t="s">
        <v>3155</v>
      </c>
      <c r="AN583">
        <v>-5.21</v>
      </c>
      <c r="AO583" t="s">
        <v>3155</v>
      </c>
      <c r="AP583">
        <v>9.7622573302068E-2</v>
      </c>
      <c r="AQ583">
        <f>(Table2[[#This Row],[Sharpe Ratio]]-AVERAGE(Table2[Sharpe Ratio]))/_xlfn.STDEV.P(Table2[Sharpe Ratio])</f>
        <v>0.44686542336810392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667</v>
      </c>
      <c r="AT583">
        <f>_xlfn.RANK.AVG(Table2[[#This Row],[6M Return vs Nifty Z-Score]],Table2[6M Return vs Nifty Z-Score])</f>
        <v>722</v>
      </c>
      <c r="AU583">
        <f>_xlfn.RANK.AVG(Table2[[#This Row],[Sharpe Ratio Z-Score]],Table2[Sharpe Ratio Z-Score])</f>
        <v>231</v>
      </c>
      <c r="AV583">
        <f>(Table2[[#This Row],[Rank 1Y]]+Table2[[#This Row],[Rank 6M]]+Table2[[#This Row],[Rank Sharpe]])/3</f>
        <v>540</v>
      </c>
    </row>
    <row r="584" spans="1:48" x14ac:dyDescent="0.3">
      <c r="A584" t="s">
        <v>1374</v>
      </c>
      <c r="B584" t="s">
        <v>1375</v>
      </c>
      <c r="C584" t="s">
        <v>3123</v>
      </c>
      <c r="D584" t="s">
        <v>135</v>
      </c>
      <c r="E584">
        <v>7848.3476771850001</v>
      </c>
      <c r="F584">
        <v>506.15</v>
      </c>
      <c r="G584">
        <v>-26.758274292917498</v>
      </c>
      <c r="H584">
        <f>(Table2[[#This Row],[1Y Return vs Nifty]]-AVERAGE(Table2[1Y Return vs Nifty]))/_xlfn.STDEV.P(Table2[1Y Return vs Nifty])</f>
        <v>-0.8717282642067814</v>
      </c>
      <c r="I584">
        <v>-0.26357097669567398</v>
      </c>
      <c r="J584">
        <f>(Table2[[#This Row],[1M Return vs Nifty]]-AVERAGE(Table2[1M Return vs Nifty]))/_xlfn.STDEV.P(Table2[1M Return vs Nifty])</f>
        <v>0.11520866737176562</v>
      </c>
      <c r="K584">
        <v>-33.437038865259801</v>
      </c>
      <c r="L584">
        <f>(Table2[[#This Row],[6M Return vs Nifty]]-AVERAGE(Table2[6M Return vs Nifty]))/_xlfn.STDEV.P(Table2[6M Return vs Nifty])</f>
        <v>-1.2888558023144994</v>
      </c>
      <c r="M584">
        <v>-1.5924782492918199</v>
      </c>
      <c r="N584">
        <f>(Table2[[#This Row],[1W Return vs Nifty]]-AVERAGE(Table2[1W Return vs Nifty]))/_xlfn.STDEV.P(Table2[1W Return vs Nifty])</f>
        <v>0.62151487933356875</v>
      </c>
      <c r="O584">
        <v>517.80999999999995</v>
      </c>
      <c r="P584">
        <v>539.21427733263101</v>
      </c>
      <c r="Q584">
        <v>560.92181888500897</v>
      </c>
      <c r="R584">
        <v>43.477883197270003</v>
      </c>
      <c r="S584" s="1">
        <f>(Table2[[#This Row],[Close Price]]-Table2[[#This Row],[20D EMA]])/Table2[[#This Row],[20D EMA]]</f>
        <v>-2.2517911975434946E-2</v>
      </c>
      <c r="T584" s="1">
        <f>(Table2[[#This Row],[Close Price]]-Table2[[#This Row],[50D EMA]])/Table2[[#This Row],[50D EMA]]</f>
        <v>-6.1319365459298315E-2</v>
      </c>
      <c r="U584" s="1">
        <f>(Table2[[#This Row],[Close Price]]-Table2[[#This Row],[200D EMA]])/Table2[[#This Row],[200D EMA]]</f>
        <v>-9.7646083716057805E-2</v>
      </c>
      <c r="V584">
        <v>0.85943848782475296</v>
      </c>
      <c r="W584">
        <v>502.1</v>
      </c>
      <c r="X584">
        <v>517.79999999999995</v>
      </c>
      <c r="Y584">
        <v>493.15</v>
      </c>
      <c r="Z584">
        <v>523.95000000000005</v>
      </c>
      <c r="AA584">
        <v>485</v>
      </c>
      <c r="AB584">
        <v>540.95000000000005</v>
      </c>
      <c r="AC584" s="1">
        <f>(Table2[[#This Row],[Close Price]]/Table2[[#This Row],[Day Low]])-1</f>
        <v>8.0661222863971371E-3</v>
      </c>
      <c r="AD584" s="1">
        <f>(Table2[[#This Row],[Day High]]/Table2[[#This Row],[Close Price]])-1</f>
        <v>2.3016892225624863E-2</v>
      </c>
      <c r="AE584" s="1">
        <f>(Table2[[#This Row],[Close Price]]/Table2[[#This Row],[Current Week Low]])-1</f>
        <v>2.6361147723816369E-2</v>
      </c>
      <c r="AF584" s="1">
        <f>(Table2[[#This Row],[Current Week High]]/Table2[[#This Row],[Close Price]])-1</f>
        <v>3.5167440482070766E-2</v>
      </c>
      <c r="AG584" s="1">
        <f>(Table2[[#This Row],[Close Price]]/Table2[[#This Row],[Current Month Low]])-1</f>
        <v>4.3608247422680435E-2</v>
      </c>
      <c r="AH584" s="1">
        <f>(Table2[[#This Row],[Current Month High]]/Table2[[#This Row],[Close Price]])-1</f>
        <v>6.8754321841351551E-2</v>
      </c>
      <c r="AI584">
        <v>34.1104415687049</v>
      </c>
      <c r="AJ584">
        <v>6.5578947368420897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-0.09</v>
      </c>
      <c r="AM584" t="s">
        <v>3155</v>
      </c>
      <c r="AN584">
        <v>1.64</v>
      </c>
      <c r="AO584" t="s">
        <v>3156</v>
      </c>
      <c r="AP584">
        <v>6.8649281051960998E-2</v>
      </c>
      <c r="AQ584">
        <f>(Table2[[#This Row],[Sharpe Ratio]]-AVERAGE(Table2[Sharpe Ratio]))/_xlfn.STDEV.P(Table2[Sharpe Ratio])</f>
        <v>0.10530955793888871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611</v>
      </c>
      <c r="AT584">
        <f>_xlfn.RANK.AVG(Table2[[#This Row],[6M Return vs Nifty Z-Score]],Table2[6M Return vs Nifty Z-Score])</f>
        <v>696</v>
      </c>
      <c r="AU584">
        <f>_xlfn.RANK.AVG(Table2[[#This Row],[Sharpe Ratio Z-Score]],Table2[Sharpe Ratio Z-Score])</f>
        <v>314</v>
      </c>
      <c r="AV584">
        <f>(Table2[[#This Row],[Rank 1Y]]+Table2[[#This Row],[Rank 6M]]+Table2[[#This Row],[Rank Sharpe]])/3</f>
        <v>540.33333333333337</v>
      </c>
    </row>
    <row r="585" spans="1:48" x14ac:dyDescent="0.3">
      <c r="A585" t="s">
        <v>1052</v>
      </c>
      <c r="B585" t="s">
        <v>1053</v>
      </c>
      <c r="C585" t="s">
        <v>3122</v>
      </c>
      <c r="D585" t="s">
        <v>515</v>
      </c>
      <c r="E585">
        <v>12471.282742400001</v>
      </c>
      <c r="F585">
        <v>802.4</v>
      </c>
      <c r="G585">
        <v>-37.301581074605799</v>
      </c>
      <c r="H585">
        <f>(Table2[[#This Row],[1Y Return vs Nifty]]-AVERAGE(Table2[1Y Return vs Nifty]))/_xlfn.STDEV.P(Table2[1Y Return vs Nifty])</f>
        <v>-1.0519602538018891</v>
      </c>
      <c r="I585">
        <v>-1.0465557867692601</v>
      </c>
      <c r="J585">
        <f>(Table2[[#This Row],[1M Return vs Nifty]]-AVERAGE(Table2[1M Return vs Nifty]))/_xlfn.STDEV.P(Table2[1M Return vs Nifty])</f>
        <v>2.5132442109140129E-2</v>
      </c>
      <c r="K585">
        <v>-10.994887335962099</v>
      </c>
      <c r="L585">
        <f>(Table2[[#This Row],[6M Return vs Nifty]]-AVERAGE(Table2[6M Return vs Nifty]))/_xlfn.STDEV.P(Table2[6M Return vs Nifty])</f>
        <v>-0.49625772208201407</v>
      </c>
      <c r="M585">
        <v>-4.4519606545318702</v>
      </c>
      <c r="N585">
        <f>(Table2[[#This Row],[1W Return vs Nifty]]-AVERAGE(Table2[1W Return vs Nifty]))/_xlfn.STDEV.P(Table2[1W Return vs Nifty])</f>
        <v>4.8083200792523491E-2</v>
      </c>
      <c r="O585">
        <v>862.74</v>
      </c>
      <c r="P585">
        <v>857.36701546635504</v>
      </c>
      <c r="Q585">
        <v>837.64285974072197</v>
      </c>
      <c r="R585">
        <v>21.0349412871536</v>
      </c>
      <c r="S585" s="1">
        <f>(Table2[[#This Row],[Close Price]]-Table2[[#This Row],[20D EMA]])/Table2[[#This Row],[20D EMA]]</f>
        <v>-6.9939958736119842E-2</v>
      </c>
      <c r="T585" s="1">
        <f>(Table2[[#This Row],[Close Price]]-Table2[[#This Row],[50D EMA]])/Table2[[#This Row],[50D EMA]]</f>
        <v>-6.4111418417999652E-2</v>
      </c>
      <c r="U585" s="1">
        <f>(Table2[[#This Row],[Close Price]]-Table2[[#This Row],[200D EMA]])/Table2[[#This Row],[200D EMA]]</f>
        <v>-4.2073849649516291E-2</v>
      </c>
      <c r="V585">
        <v>0.55867977482323705</v>
      </c>
      <c r="W585">
        <v>783.3</v>
      </c>
      <c r="X585">
        <v>848</v>
      </c>
      <c r="Y585">
        <v>783.3</v>
      </c>
      <c r="Z585">
        <v>898</v>
      </c>
      <c r="AA585">
        <v>783.3</v>
      </c>
      <c r="AB585">
        <v>944.35</v>
      </c>
      <c r="AC585" s="1">
        <f>(Table2[[#This Row],[Close Price]]/Table2[[#This Row],[Day Low]])-1</f>
        <v>2.4384016341120862E-2</v>
      </c>
      <c r="AD585" s="1">
        <f>(Table2[[#This Row],[Day High]]/Table2[[#This Row],[Close Price]])-1</f>
        <v>5.6829511465603222E-2</v>
      </c>
      <c r="AE585" s="1">
        <f>(Table2[[#This Row],[Close Price]]/Table2[[#This Row],[Current Week Low]])-1</f>
        <v>2.4384016341120862E-2</v>
      </c>
      <c r="AF585" s="1">
        <f>(Table2[[#This Row],[Current Week High]]/Table2[[#This Row],[Close Price]])-1</f>
        <v>0.11914257228315051</v>
      </c>
      <c r="AG585" s="1">
        <f>(Table2[[#This Row],[Close Price]]/Table2[[#This Row],[Current Month Low]])-1</f>
        <v>2.4384016341120862E-2</v>
      </c>
      <c r="AH585" s="1">
        <f>(Table2[[#This Row],[Current Month High]]/Table2[[#This Row],[Close Price]])-1</f>
        <v>0.17690677966101709</v>
      </c>
      <c r="AI585">
        <v>19.267198404785599</v>
      </c>
      <c r="AJ585">
        <v>13.1814655476408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-0.03</v>
      </c>
      <c r="AM585" t="s">
        <v>3155</v>
      </c>
      <c r="AN585">
        <v>-10.18</v>
      </c>
      <c r="AO585" t="s">
        <v>3155</v>
      </c>
      <c r="AP585">
        <v>1.9092332704444999E-2</v>
      </c>
      <c r="AQ585">
        <f>(Table2[[#This Row],[Sharpe Ratio]]-AVERAGE(Table2[Sharpe Ratio]))/_xlfn.STDEV.P(Table2[Sharpe Ratio])</f>
        <v>-0.47889972814264836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-1.9539020611248876</v>
      </c>
      <c r="AS585">
        <f>_xlfn.RANK.AVG(Table2[[#This Row],[1Y Return vs Nifty Z-Score]],Table2[1Y Return vs Nifty Z-Score])</f>
        <v>668</v>
      </c>
      <c r="AT585">
        <f>_xlfn.RANK.AVG(Table2[[#This Row],[6M Return vs Nifty Z-Score]],Table2[6M Return vs Nifty Z-Score])</f>
        <v>490</v>
      </c>
      <c r="AU585">
        <f>_xlfn.RANK.AVG(Table2[[#This Row],[Sharpe Ratio Z-Score]],Table2[Sharpe Ratio Z-Score])</f>
        <v>464</v>
      </c>
      <c r="AV585">
        <f>(Table2[[#This Row],[Rank 1Y]]+Table2[[#This Row],[Rank 6M]]+Table2[[#This Row],[Rank Sharpe]])/3</f>
        <v>540.66666666666663</v>
      </c>
    </row>
    <row r="586" spans="1:48" x14ac:dyDescent="0.3">
      <c r="A586" t="s">
        <v>1583</v>
      </c>
      <c r="B586" t="s">
        <v>1584</v>
      </c>
      <c r="C586" t="s">
        <v>3112</v>
      </c>
      <c r="D586" t="s">
        <v>37</v>
      </c>
      <c r="E586">
        <v>5829.7587491000004</v>
      </c>
      <c r="F586">
        <v>343.85</v>
      </c>
      <c r="G586">
        <v>-9.0716607910517801</v>
      </c>
      <c r="H586">
        <f>(Table2[[#This Row],[1Y Return vs Nifty]]-AVERAGE(Table2[1Y Return vs Nifty]))/_xlfn.STDEV.P(Table2[1Y Return vs Nifty])</f>
        <v>-0.56938540284023553</v>
      </c>
      <c r="I586">
        <v>-10.3076486566491</v>
      </c>
      <c r="J586">
        <f>(Table2[[#This Row],[1M Return vs Nifty]]-AVERAGE(Table2[1M Return vs Nifty]))/_xlfn.STDEV.P(Table2[1M Return vs Nifty])</f>
        <v>-1.040283229807907</v>
      </c>
      <c r="K586">
        <v>-14.344834419787301</v>
      </c>
      <c r="L586">
        <f>(Table2[[#This Row],[6M Return vs Nifty]]-AVERAGE(Table2[6M Return vs Nifty]))/_xlfn.STDEV.P(Table2[6M Return vs Nifty])</f>
        <v>-0.61456908915633479</v>
      </c>
      <c r="M586">
        <v>-7.4145180247804099</v>
      </c>
      <c r="N586">
        <f>(Table2[[#This Row],[1W Return vs Nifty]]-AVERAGE(Table2[1W Return vs Nifty]))/_xlfn.STDEV.P(Table2[1W Return vs Nifty])</f>
        <v>-0.54601880958622218</v>
      </c>
      <c r="O586">
        <v>370.67</v>
      </c>
      <c r="P586">
        <v>384.59505290387199</v>
      </c>
      <c r="Q586">
        <v>367.36045402745498</v>
      </c>
      <c r="R586">
        <v>25.080297087406102</v>
      </c>
      <c r="S586" s="1">
        <f>(Table2[[#This Row],[Close Price]]-Table2[[#This Row],[20D EMA]])/Table2[[#This Row],[20D EMA]]</f>
        <v>-7.2355464429276692E-2</v>
      </c>
      <c r="T586" s="1">
        <f>(Table2[[#This Row],[Close Price]]-Table2[[#This Row],[50D EMA]])/Table2[[#This Row],[50D EMA]]</f>
        <v>-0.10594273794274736</v>
      </c>
      <c r="U586" s="1">
        <f>(Table2[[#This Row],[Close Price]]-Table2[[#This Row],[200D EMA]])/Table2[[#This Row],[200D EMA]]</f>
        <v>-6.3998325812440013E-2</v>
      </c>
      <c r="V586">
        <v>0.23311576949106</v>
      </c>
      <c r="W586">
        <v>342.15</v>
      </c>
      <c r="X586">
        <v>351.8</v>
      </c>
      <c r="Y586">
        <v>341.35</v>
      </c>
      <c r="Z586">
        <v>373.9</v>
      </c>
      <c r="AA586">
        <v>341.35</v>
      </c>
      <c r="AB586">
        <v>384.5</v>
      </c>
      <c r="AC586" s="1">
        <f>(Table2[[#This Row],[Close Price]]/Table2[[#This Row],[Day Low]])-1</f>
        <v>4.9685810317112722E-3</v>
      </c>
      <c r="AD586" s="1">
        <f>(Table2[[#This Row],[Day High]]/Table2[[#This Row],[Close Price]])-1</f>
        <v>2.3120546750036386E-2</v>
      </c>
      <c r="AE586" s="1">
        <f>(Table2[[#This Row],[Close Price]]/Table2[[#This Row],[Current Week Low]])-1</f>
        <v>7.3238611395927133E-3</v>
      </c>
      <c r="AF586" s="1">
        <f>(Table2[[#This Row],[Current Week High]]/Table2[[#This Row],[Close Price]])-1</f>
        <v>8.7392758470262955E-2</v>
      </c>
      <c r="AG586" s="1">
        <f>(Table2[[#This Row],[Close Price]]/Table2[[#This Row],[Current Month Low]])-1</f>
        <v>7.3238611395927133E-3</v>
      </c>
      <c r="AH586" s="1">
        <f>(Table2[[#This Row],[Current Month High]]/Table2[[#This Row],[Close Price]])-1</f>
        <v>0.11822015413697828</v>
      </c>
      <c r="AI586">
        <v>41.384324560127901</v>
      </c>
      <c r="AJ586">
        <v>19.7325102880658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-0.03</v>
      </c>
      <c r="AM586" t="s">
        <v>3155</v>
      </c>
      <c r="AN586">
        <v>-1.77</v>
      </c>
      <c r="AO586" t="s">
        <v>3155</v>
      </c>
      <c r="AP586">
        <v>-1.3034409432309E-2</v>
      </c>
      <c r="AQ586">
        <f>(Table2[[#This Row],[Sharpe Ratio]]-AVERAGE(Table2[Sharpe Ratio]))/_xlfn.STDEV.P(Table2[Sharpe Ratio])</f>
        <v>-0.85763049574810479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509</v>
      </c>
      <c r="AT586">
        <f>_xlfn.RANK.AVG(Table2[[#This Row],[6M Return vs Nifty Z-Score]],Table2[6M Return vs Nifty Z-Score])</f>
        <v>527</v>
      </c>
      <c r="AU586">
        <f>_xlfn.RANK.AVG(Table2[[#This Row],[Sharpe Ratio Z-Score]],Table2[Sharpe Ratio Z-Score])</f>
        <v>586</v>
      </c>
      <c r="AV586">
        <f>(Table2[[#This Row],[Rank 1Y]]+Table2[[#This Row],[Rank 6M]]+Table2[[#This Row],[Rank Sharpe]])/3</f>
        <v>540.66666666666663</v>
      </c>
    </row>
    <row r="587" spans="1:48" x14ac:dyDescent="0.3">
      <c r="A587" t="s">
        <v>474</v>
      </c>
      <c r="B587" t="s">
        <v>475</v>
      </c>
      <c r="C587" t="s">
        <v>3110</v>
      </c>
      <c r="D587" t="s">
        <v>34</v>
      </c>
      <c r="E587">
        <v>45176.123234318002</v>
      </c>
      <c r="F587">
        <v>99.23</v>
      </c>
      <c r="G587">
        <v>-15.483780198749001</v>
      </c>
      <c r="H587">
        <f>(Table2[[#This Row],[1Y Return vs Nifty]]-AVERAGE(Table2[1Y Return vs Nifty]))/_xlfn.STDEV.P(Table2[1Y Return vs Nifty])</f>
        <v>-0.67899703250255805</v>
      </c>
      <c r="I587">
        <v>-6.1863250477500999</v>
      </c>
      <c r="J587">
        <f>(Table2[[#This Row],[1M Return vs Nifty]]-AVERAGE(Table2[1M Return vs Nifty]))/_xlfn.STDEV.P(Table2[1M Return vs Nifty])</f>
        <v>-0.56615746261649247</v>
      </c>
      <c r="K587">
        <v>-40.219173285678799</v>
      </c>
      <c r="L587">
        <f>(Table2[[#This Row],[6M Return vs Nifty]]-AVERAGE(Table2[6M Return vs Nifty]))/_xlfn.STDEV.P(Table2[6M Return vs Nifty])</f>
        <v>-1.5283830470390152</v>
      </c>
      <c r="M587">
        <v>-4.28524261467365</v>
      </c>
      <c r="N587">
        <f>(Table2[[#This Row],[1W Return vs Nifty]]-AVERAGE(Table2[1W Return vs Nifty]))/_xlfn.STDEV.P(Table2[1W Return vs Nifty])</f>
        <v>8.1516316262575314E-2</v>
      </c>
      <c r="O587">
        <v>105.18</v>
      </c>
      <c r="P587">
        <v>110.33150975315201</v>
      </c>
      <c r="Q587">
        <v>117.004533839026</v>
      </c>
      <c r="R587">
        <v>11.639693784386701</v>
      </c>
      <c r="S587" s="1">
        <f>(Table2[[#This Row],[Close Price]]-Table2[[#This Row],[20D EMA]])/Table2[[#This Row],[20D EMA]]</f>
        <v>-5.656969005514359E-2</v>
      </c>
      <c r="T587" s="1">
        <f>(Table2[[#This Row],[Close Price]]-Table2[[#This Row],[50D EMA]])/Table2[[#This Row],[50D EMA]]</f>
        <v>-0.10061957620257116</v>
      </c>
      <c r="U587" s="1">
        <f>(Table2[[#This Row],[Close Price]]-Table2[[#This Row],[200D EMA]])/Table2[[#This Row],[200D EMA]]</f>
        <v>-0.15191320588892793</v>
      </c>
      <c r="V587">
        <v>0.701887383207212</v>
      </c>
      <c r="W587">
        <v>98.35</v>
      </c>
      <c r="X587">
        <v>100.95</v>
      </c>
      <c r="Y587">
        <v>96.5</v>
      </c>
      <c r="Z587">
        <v>106.18</v>
      </c>
      <c r="AA587">
        <v>96.5</v>
      </c>
      <c r="AB587">
        <v>111.69</v>
      </c>
      <c r="AC587" s="1">
        <f>(Table2[[#This Row],[Close Price]]/Table2[[#This Row],[Day Low]])-1</f>
        <v>8.947635993899361E-3</v>
      </c>
      <c r="AD587" s="1">
        <f>(Table2[[#This Row],[Day High]]/Table2[[#This Row],[Close Price]])-1</f>
        <v>1.7333467701299954E-2</v>
      </c>
      <c r="AE587" s="1">
        <f>(Table2[[#This Row],[Close Price]]/Table2[[#This Row],[Current Week Low]])-1</f>
        <v>2.8290155440414466E-2</v>
      </c>
      <c r="AF587" s="1">
        <f>(Table2[[#This Row],[Current Week High]]/Table2[[#This Row],[Close Price]])-1</f>
        <v>7.0039302630253042E-2</v>
      </c>
      <c r="AG587" s="1">
        <f>(Table2[[#This Row],[Close Price]]/Table2[[#This Row],[Current Month Low]])-1</f>
        <v>2.8290155440414466E-2</v>
      </c>
      <c r="AH587" s="1">
        <f>(Table2[[#This Row],[Current Month High]]/Table2[[#This Row],[Close Price]])-1</f>
        <v>0.12556686485941748</v>
      </c>
      <c r="AI587">
        <v>59.1756525244381</v>
      </c>
      <c r="AJ587">
        <v>14.849537037037001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-0.19</v>
      </c>
      <c r="AM587" t="s">
        <v>3155</v>
      </c>
      <c r="AN587">
        <v>-6.33</v>
      </c>
      <c r="AO587" t="s">
        <v>3155</v>
      </c>
      <c r="AP587">
        <v>5.3624175878168E-2</v>
      </c>
      <c r="AQ587">
        <f>(Table2[[#This Row],[Sharpe Ratio]]-AVERAGE(Table2[Sharpe Ratio]))/_xlfn.STDEV.P(Table2[Sharpe Ratio])</f>
        <v>-7.1816077508387491E-2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552</v>
      </c>
      <c r="AT587">
        <f>_xlfn.RANK.AVG(Table2[[#This Row],[6M Return vs Nifty Z-Score]],Table2[6M Return vs Nifty Z-Score])</f>
        <v>717</v>
      </c>
      <c r="AU587">
        <f>_xlfn.RANK.AVG(Table2[[#This Row],[Sharpe Ratio Z-Score]],Table2[Sharpe Ratio Z-Score])</f>
        <v>354</v>
      </c>
      <c r="AV587">
        <f>(Table2[[#This Row],[Rank 1Y]]+Table2[[#This Row],[Rank 6M]]+Table2[[#This Row],[Rank Sharpe]])/3</f>
        <v>541</v>
      </c>
    </row>
    <row r="588" spans="1:48" x14ac:dyDescent="0.3">
      <c r="A588" t="s">
        <v>871</v>
      </c>
      <c r="B588" t="s">
        <v>872</v>
      </c>
      <c r="C588" t="s">
        <v>3110</v>
      </c>
      <c r="D588" t="s">
        <v>537</v>
      </c>
      <c r="E588">
        <v>17281.698353799999</v>
      </c>
      <c r="F588">
        <v>407.15</v>
      </c>
      <c r="G588">
        <v>-59.0667885481448</v>
      </c>
      <c r="H588">
        <f>(Table2[[#This Row],[1Y Return vs Nifty]]-AVERAGE(Table2[1Y Return vs Nifty]))/_xlfn.STDEV.P(Table2[1Y Return vs Nifty])</f>
        <v>-1.4240244200195851</v>
      </c>
      <c r="I588">
        <v>-13.0781599737562</v>
      </c>
      <c r="J588">
        <f>(Table2[[#This Row],[1M Return vs Nifty]]-AVERAGE(Table2[1M Return vs Nifty]))/_xlfn.STDEV.P(Table2[1M Return vs Nifty])</f>
        <v>-1.3590086996786936</v>
      </c>
      <c r="K588">
        <v>-9.7423808259526208</v>
      </c>
      <c r="L588">
        <f>(Table2[[#This Row],[6M Return vs Nifty]]-AVERAGE(Table2[6M Return vs Nifty]))/_xlfn.STDEV.P(Table2[6M Return vs Nifty])</f>
        <v>-0.45202246887929814</v>
      </c>
      <c r="M588">
        <v>-9.25920460285103</v>
      </c>
      <c r="N588">
        <f>(Table2[[#This Row],[1W Return vs Nifty]]-AVERAGE(Table2[1W Return vs Nifty]))/_xlfn.STDEV.P(Table2[1W Return vs Nifty])</f>
        <v>-0.91594649961387653</v>
      </c>
      <c r="O588">
        <v>452.24</v>
      </c>
      <c r="P588">
        <v>461.54480098766498</v>
      </c>
      <c r="Q588">
        <v>472.93024951939998</v>
      </c>
      <c r="R588">
        <v>21.9908789991836</v>
      </c>
      <c r="S588" s="1">
        <f>(Table2[[#This Row],[Close Price]]-Table2[[#This Row],[20D EMA]])/Table2[[#This Row],[20D EMA]]</f>
        <v>-9.9703697151954776E-2</v>
      </c>
      <c r="T588" s="1">
        <f>(Table2[[#This Row],[Close Price]]-Table2[[#This Row],[50D EMA]])/Table2[[#This Row],[50D EMA]]</f>
        <v>-0.11785378336244921</v>
      </c>
      <c r="U588" s="1">
        <f>(Table2[[#This Row],[Close Price]]-Table2[[#This Row],[200D EMA]])/Table2[[#This Row],[200D EMA]]</f>
        <v>-0.13909080585614272</v>
      </c>
      <c r="V588">
        <v>0.77600359009540498</v>
      </c>
      <c r="W588">
        <v>391.25</v>
      </c>
      <c r="X588">
        <v>428.85</v>
      </c>
      <c r="Y588">
        <v>391.25</v>
      </c>
      <c r="Z588">
        <v>457.2</v>
      </c>
      <c r="AA588">
        <v>391.25</v>
      </c>
      <c r="AB588">
        <v>482.5</v>
      </c>
      <c r="AC588" s="1">
        <f>(Table2[[#This Row],[Close Price]]/Table2[[#This Row],[Day Low]])-1</f>
        <v>4.0638977635782725E-2</v>
      </c>
      <c r="AD588" s="1">
        <f>(Table2[[#This Row],[Day High]]/Table2[[#This Row],[Close Price]])-1</f>
        <v>5.3297310573498846E-2</v>
      </c>
      <c r="AE588" s="1">
        <f>(Table2[[#This Row],[Close Price]]/Table2[[#This Row],[Current Week Low]])-1</f>
        <v>4.0638977635782725E-2</v>
      </c>
      <c r="AF588" s="1">
        <f>(Table2[[#This Row],[Current Week High]]/Table2[[#This Row],[Close Price]])-1</f>
        <v>0.12292766793565035</v>
      </c>
      <c r="AG588" s="1">
        <f>(Table2[[#This Row],[Close Price]]/Table2[[#This Row],[Current Month Low]])-1</f>
        <v>4.0638977635782725E-2</v>
      </c>
      <c r="AH588" s="1">
        <f>(Table2[[#This Row],[Current Month High]]/Table2[[#This Row],[Close Price]])-1</f>
        <v>0.18506692865037455</v>
      </c>
      <c r="AI588">
        <v>60.964785667713898</v>
      </c>
      <c r="AJ588">
        <v>33.807677139476802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-0.11</v>
      </c>
      <c r="AM588" t="s">
        <v>3155</v>
      </c>
      <c r="AN588">
        <v>-11.21</v>
      </c>
      <c r="AO588" t="s">
        <v>3155</v>
      </c>
      <c r="AP588">
        <v>2.8103519678073001E-2</v>
      </c>
      <c r="AQ588">
        <f>(Table2[[#This Row],[Sharpe Ratio]]-AVERAGE(Table2[Sharpe Ratio]))/_xlfn.STDEV.P(Table2[Sharpe Ratio])</f>
        <v>-0.37267004120361519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724</v>
      </c>
      <c r="AT588">
        <f>_xlfn.RANK.AVG(Table2[[#This Row],[6M Return vs Nifty Z-Score]],Table2[6M Return vs Nifty Z-Score])</f>
        <v>474</v>
      </c>
      <c r="AU588">
        <f>_xlfn.RANK.AVG(Table2[[#This Row],[Sharpe Ratio Z-Score]],Table2[Sharpe Ratio Z-Score])</f>
        <v>430</v>
      </c>
      <c r="AV588">
        <f>(Table2[[#This Row],[Rank 1Y]]+Table2[[#This Row],[Rank 6M]]+Table2[[#This Row],[Rank Sharpe]])/3</f>
        <v>542.66666666666663</v>
      </c>
    </row>
    <row r="589" spans="1:48" x14ac:dyDescent="0.3">
      <c r="A589" t="s">
        <v>1112</v>
      </c>
      <c r="B589" t="s">
        <v>1113</v>
      </c>
      <c r="C589" t="s">
        <v>3109</v>
      </c>
      <c r="D589" t="s">
        <v>287</v>
      </c>
      <c r="E589">
        <v>10962.779564500001</v>
      </c>
      <c r="F589">
        <v>792.95</v>
      </c>
      <c r="G589">
        <v>-3.4985138964840701</v>
      </c>
      <c r="H589">
        <f>(Table2[[#This Row],[1Y Return vs Nifty]]-AVERAGE(Table2[1Y Return vs Nifty]))/_xlfn.STDEV.P(Table2[1Y Return vs Nifty])</f>
        <v>-0.47411554359092617</v>
      </c>
      <c r="I589">
        <v>-11.0601715543563</v>
      </c>
      <c r="J589">
        <f>(Table2[[#This Row],[1M Return vs Nifty]]-AVERAGE(Table2[1M Return vs Nifty]))/_xlfn.STDEV.P(Table2[1M Return vs Nifty])</f>
        <v>-1.126855052373388</v>
      </c>
      <c r="K589">
        <v>-31.827750914932299</v>
      </c>
      <c r="L589">
        <f>(Table2[[#This Row],[6M Return vs Nifty]]-AVERAGE(Table2[6M Return vs Nifty]))/_xlfn.STDEV.P(Table2[6M Return vs Nifty])</f>
        <v>-1.2320199620295029</v>
      </c>
      <c r="M589">
        <v>-6.6110893195966103</v>
      </c>
      <c r="N589">
        <f>(Table2[[#This Row],[1W Return vs Nifty]]-AVERAGE(Table2[1W Return vs Nifty]))/_xlfn.STDEV.P(Table2[1W Return vs Nifty])</f>
        <v>-0.38490172414539447</v>
      </c>
      <c r="O589">
        <v>879.29</v>
      </c>
      <c r="P589">
        <v>927.70037374126696</v>
      </c>
      <c r="Q589">
        <v>929.524649786635</v>
      </c>
      <c r="R589">
        <v>17.5109089738046</v>
      </c>
      <c r="S589" s="1">
        <f>(Table2[[#This Row],[Close Price]]-Table2[[#This Row],[20D EMA]])/Table2[[#This Row],[20D EMA]]</f>
        <v>-9.8192860148528835E-2</v>
      </c>
      <c r="T589" s="1">
        <f>(Table2[[#This Row],[Close Price]]-Table2[[#This Row],[50D EMA]])/Table2[[#This Row],[50D EMA]]</f>
        <v>-0.14525204209829112</v>
      </c>
      <c r="U589" s="1">
        <f>(Table2[[#This Row],[Close Price]]-Table2[[#This Row],[200D EMA]])/Table2[[#This Row],[200D EMA]]</f>
        <v>-0.14692956213477995</v>
      </c>
      <c r="V589">
        <v>0.71921647150188905</v>
      </c>
      <c r="W589">
        <v>786.6</v>
      </c>
      <c r="X589">
        <v>815.7</v>
      </c>
      <c r="Y589">
        <v>786.6</v>
      </c>
      <c r="Z589">
        <v>869.8</v>
      </c>
      <c r="AA589">
        <v>786.6</v>
      </c>
      <c r="AB589">
        <v>973.2</v>
      </c>
      <c r="AC589" s="1">
        <f>(Table2[[#This Row],[Close Price]]/Table2[[#This Row],[Day Low]])-1</f>
        <v>8.0727180269515308E-3</v>
      </c>
      <c r="AD589" s="1">
        <f>(Table2[[#This Row],[Day High]]/Table2[[#This Row],[Close Price]])-1</f>
        <v>2.8690333564537429E-2</v>
      </c>
      <c r="AE589" s="1">
        <f>(Table2[[#This Row],[Close Price]]/Table2[[#This Row],[Current Week Low]])-1</f>
        <v>8.0727180269515308E-3</v>
      </c>
      <c r="AF589" s="1">
        <f>(Table2[[#This Row],[Current Week High]]/Table2[[#This Row],[Close Price]])-1</f>
        <v>9.6916577337789134E-2</v>
      </c>
      <c r="AG589" s="1">
        <f>(Table2[[#This Row],[Close Price]]/Table2[[#This Row],[Current Month Low]])-1</f>
        <v>8.0727180269515308E-3</v>
      </c>
      <c r="AH589" s="1">
        <f>(Table2[[#This Row],[Current Month High]]/Table2[[#This Row],[Close Price]])-1</f>
        <v>0.22731571978056619</v>
      </c>
      <c r="AI589">
        <v>51.207516236837101</v>
      </c>
      <c r="AJ589">
        <v>26.872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-0.21</v>
      </c>
      <c r="AM589" t="s">
        <v>3155</v>
      </c>
      <c r="AN589">
        <v>-9.2799999999999994</v>
      </c>
      <c r="AO589" t="s">
        <v>3155</v>
      </c>
      <c r="AP589">
        <v>1.3035503107696999E-2</v>
      </c>
      <c r="AQ589">
        <f>(Table2[[#This Row],[Sharpe Ratio]]-AVERAGE(Table2[Sharpe Ratio]))/_xlfn.STDEV.P(Table2[Sharpe Ratio])</f>
        <v>-0.55030154388441677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470</v>
      </c>
      <c r="AT589">
        <f>_xlfn.RANK.AVG(Table2[[#This Row],[6M Return vs Nifty Z-Score]],Table2[6M Return vs Nifty Z-Score])</f>
        <v>683</v>
      </c>
      <c r="AU589">
        <f>_xlfn.RANK.AVG(Table2[[#This Row],[Sharpe Ratio Z-Score]],Table2[Sharpe Ratio Z-Score])</f>
        <v>476</v>
      </c>
      <c r="AV589">
        <f>(Table2[[#This Row],[Rank 1Y]]+Table2[[#This Row],[Rank 6M]]+Table2[[#This Row],[Rank Sharpe]])/3</f>
        <v>543</v>
      </c>
    </row>
    <row r="590" spans="1:48" x14ac:dyDescent="0.3">
      <c r="A590" t="s">
        <v>142</v>
      </c>
      <c r="B590" t="s">
        <v>143</v>
      </c>
      <c r="C590" t="s">
        <v>3117</v>
      </c>
      <c r="D590" t="s">
        <v>117</v>
      </c>
      <c r="E590">
        <v>185979.652897817</v>
      </c>
      <c r="F590">
        <v>148.97999999999999</v>
      </c>
      <c r="G590">
        <v>-3.7725682663960001</v>
      </c>
      <c r="H590">
        <f>(Table2[[#This Row],[1Y Return vs Nifty]]-AVERAGE(Table2[1Y Return vs Nifty]))/_xlfn.STDEV.P(Table2[1Y Return vs Nifty])</f>
        <v>-0.47880035124844855</v>
      </c>
      <c r="I590">
        <v>1.83483646662452</v>
      </c>
      <c r="J590">
        <f>(Table2[[#This Row],[1M Return vs Nifty]]-AVERAGE(Table2[1M Return vs Nifty]))/_xlfn.STDEV.P(Table2[1M Return vs Nifty])</f>
        <v>0.35661388893604573</v>
      </c>
      <c r="K590">
        <v>-18.9232841827912</v>
      </c>
      <c r="L590">
        <f>(Table2[[#This Row],[6M Return vs Nifty]]-AVERAGE(Table2[6M Return vs Nifty]))/_xlfn.STDEV.P(Table2[6M Return vs Nifty])</f>
        <v>-0.77626795692578021</v>
      </c>
      <c r="M590">
        <v>-3.2977502802093701</v>
      </c>
      <c r="N590">
        <f>(Table2[[#This Row],[1W Return vs Nifty]]-AVERAGE(Table2[1W Return vs Nifty]))/_xlfn.STDEV.P(Table2[1W Return vs Nifty])</f>
        <v>0.27954494754933801</v>
      </c>
      <c r="O590">
        <v>155.66</v>
      </c>
      <c r="P590">
        <v>157.07964490347001</v>
      </c>
      <c r="Q590">
        <v>153.792545771839</v>
      </c>
      <c r="R590">
        <v>25.702001587614198</v>
      </c>
      <c r="S590" s="1">
        <f>(Table2[[#This Row],[Close Price]]-Table2[[#This Row],[20D EMA]])/Table2[[#This Row],[20D EMA]]</f>
        <v>-4.2914043427984112E-2</v>
      </c>
      <c r="T590" s="1">
        <f>(Table2[[#This Row],[Close Price]]-Table2[[#This Row],[50D EMA]])/Table2[[#This Row],[50D EMA]]</f>
        <v>-5.1563936934333462E-2</v>
      </c>
      <c r="U590" s="1">
        <f>(Table2[[#This Row],[Close Price]]-Table2[[#This Row],[200D EMA]])/Table2[[#This Row],[200D EMA]]</f>
        <v>-3.129245144936172E-2</v>
      </c>
      <c r="V590">
        <v>0.76056564575831098</v>
      </c>
      <c r="W590">
        <v>148.01</v>
      </c>
      <c r="X590">
        <v>149.83000000000001</v>
      </c>
      <c r="Y590">
        <v>148.01</v>
      </c>
      <c r="Z590">
        <v>157.93</v>
      </c>
      <c r="AA590">
        <v>148.01</v>
      </c>
      <c r="AB590">
        <v>169.99</v>
      </c>
      <c r="AC590" s="1">
        <f>(Table2[[#This Row],[Close Price]]/Table2[[#This Row],[Day Low]])-1</f>
        <v>6.553611242483548E-3</v>
      </c>
      <c r="AD590" s="1">
        <f>(Table2[[#This Row],[Day High]]/Table2[[#This Row],[Close Price]])-1</f>
        <v>5.7054638206472941E-3</v>
      </c>
      <c r="AE590" s="1">
        <f>(Table2[[#This Row],[Close Price]]/Table2[[#This Row],[Current Week Low]])-1</f>
        <v>6.553611242483548E-3</v>
      </c>
      <c r="AF590" s="1">
        <f>(Table2[[#This Row],[Current Week High]]/Table2[[#This Row],[Close Price]])-1</f>
        <v>6.0075177876225183E-2</v>
      </c>
      <c r="AG590" s="1">
        <f>(Table2[[#This Row],[Close Price]]/Table2[[#This Row],[Current Month Low]])-1</f>
        <v>6.553611242483548E-3</v>
      </c>
      <c r="AH590" s="1">
        <f>(Table2[[#This Row],[Current Month High]]/Table2[[#This Row],[Close Price]])-1</f>
        <v>0.14102564102564119</v>
      </c>
      <c r="AI590">
        <v>23.909249563699799</v>
      </c>
      <c r="AJ590">
        <v>30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-0.05</v>
      </c>
      <c r="AM590" t="s">
        <v>3155</v>
      </c>
      <c r="AN590">
        <v>-6.61</v>
      </c>
      <c r="AO590" t="s">
        <v>3155</v>
      </c>
      <c r="AP590">
        <v>-9.8967607220290001E-3</v>
      </c>
      <c r="AQ590">
        <f>(Table2[[#This Row],[Sharpe Ratio]]-AVERAGE(Table2[Sharpe Ratio]))/_xlfn.STDEV.P(Table2[Sharpe Ratio])</f>
        <v>-0.8206418680353329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472</v>
      </c>
      <c r="AT590">
        <f>_xlfn.RANK.AVG(Table2[[#This Row],[6M Return vs Nifty Z-Score]],Table2[6M Return vs Nifty Z-Score])</f>
        <v>579</v>
      </c>
      <c r="AU590">
        <f>_xlfn.RANK.AVG(Table2[[#This Row],[Sharpe Ratio Z-Score]],Table2[Sharpe Ratio Z-Score])</f>
        <v>580</v>
      </c>
      <c r="AV590">
        <f>(Table2[[#This Row],[Rank 1Y]]+Table2[[#This Row],[Rank 6M]]+Table2[[#This Row],[Rank Sharpe]])/3</f>
        <v>543.66666666666663</v>
      </c>
    </row>
    <row r="591" spans="1:48" x14ac:dyDescent="0.3">
      <c r="A591" t="s">
        <v>1239</v>
      </c>
      <c r="B591" t="s">
        <v>1240</v>
      </c>
      <c r="C591" t="s">
        <v>3119</v>
      </c>
      <c r="D591" t="s">
        <v>799</v>
      </c>
      <c r="E591">
        <v>9120.9212669249991</v>
      </c>
      <c r="F591">
        <v>7072.65</v>
      </c>
      <c r="G591">
        <v>-40.692138798076599</v>
      </c>
      <c r="H591">
        <f>(Table2[[#This Row],[1Y Return vs Nifty]]-AVERAGE(Table2[1Y Return vs Nifty]))/_xlfn.STDEV.P(Table2[1Y Return vs Nifty])</f>
        <v>-1.1099199600867846</v>
      </c>
      <c r="I591">
        <v>-6.2027465525080698</v>
      </c>
      <c r="J591">
        <f>(Table2[[#This Row],[1M Return vs Nifty]]-AVERAGE(Table2[1M Return vs Nifty]))/_xlfn.STDEV.P(Table2[1M Return vs Nifty])</f>
        <v>-0.56804662718609777</v>
      </c>
      <c r="K591">
        <v>-11.529677996475799</v>
      </c>
      <c r="L591">
        <f>(Table2[[#This Row],[6M Return vs Nifty]]-AVERAGE(Table2[6M Return vs Nifty]))/_xlfn.STDEV.P(Table2[6M Return vs Nifty])</f>
        <v>-0.51514512912478638</v>
      </c>
      <c r="M591">
        <v>-7.24076692506907</v>
      </c>
      <c r="N591">
        <f>(Table2[[#This Row],[1W Return vs Nifty]]-AVERAGE(Table2[1W Return vs Nifty]))/_xlfn.STDEV.P(Table2[1W Return vs Nifty])</f>
        <v>-0.51117530623986673</v>
      </c>
      <c r="O591">
        <v>7829.82</v>
      </c>
      <c r="P591">
        <v>8270.7778500955792</v>
      </c>
      <c r="Q591">
        <v>8200.7360520124003</v>
      </c>
      <c r="R591">
        <v>13.6576209268501</v>
      </c>
      <c r="S591" s="1">
        <f>(Table2[[#This Row],[Close Price]]-Table2[[#This Row],[20D EMA]])/Table2[[#This Row],[20D EMA]]</f>
        <v>-9.6703372491321646E-2</v>
      </c>
      <c r="T591" s="1">
        <f>(Table2[[#This Row],[Close Price]]-Table2[[#This Row],[50D EMA]])/Table2[[#This Row],[50D EMA]]</f>
        <v>-0.14486277733620107</v>
      </c>
      <c r="U591" s="1">
        <f>(Table2[[#This Row],[Close Price]]-Table2[[#This Row],[200D EMA]])/Table2[[#This Row],[200D EMA]]</f>
        <v>-0.13755912211509069</v>
      </c>
      <c r="V591">
        <v>0.380176794990014</v>
      </c>
      <c r="W591">
        <v>7050.05</v>
      </c>
      <c r="X591">
        <v>7331.65</v>
      </c>
      <c r="Y591">
        <v>7050.05</v>
      </c>
      <c r="Z591">
        <v>7808.45</v>
      </c>
      <c r="AA591">
        <v>7050.05</v>
      </c>
      <c r="AB591">
        <v>8272.7999999999993</v>
      </c>
      <c r="AC591" s="1">
        <f>(Table2[[#This Row],[Close Price]]/Table2[[#This Row],[Day Low]])-1</f>
        <v>3.2056510237514768E-3</v>
      </c>
      <c r="AD591" s="1">
        <f>(Table2[[#This Row],[Day High]]/Table2[[#This Row],[Close Price]])-1</f>
        <v>3.6619937364354316E-2</v>
      </c>
      <c r="AE591" s="1">
        <f>(Table2[[#This Row],[Close Price]]/Table2[[#This Row],[Current Week Low]])-1</f>
        <v>3.2056510237514768E-3</v>
      </c>
      <c r="AF591" s="1">
        <f>(Table2[[#This Row],[Current Week High]]/Table2[[#This Row],[Close Price]])-1</f>
        <v>0.10403455564745889</v>
      </c>
      <c r="AG591" s="1">
        <f>(Table2[[#This Row],[Close Price]]/Table2[[#This Row],[Current Month Low]])-1</f>
        <v>3.2056510237514768E-3</v>
      </c>
      <c r="AH591" s="1">
        <f>(Table2[[#This Row],[Current Month High]]/Table2[[#This Row],[Close Price]])-1</f>
        <v>0.16968887192212256</v>
      </c>
      <c r="AI591">
        <v>52.558800449619298</v>
      </c>
      <c r="AJ591">
        <v>7.3044362179876199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-0.27</v>
      </c>
      <c r="AM591" t="s">
        <v>3155</v>
      </c>
      <c r="AN591">
        <v>-11.25</v>
      </c>
      <c r="AO591" t="s">
        <v>3155</v>
      </c>
      <c r="AP591">
        <v>1.9563319912663999E-2</v>
      </c>
      <c r="AQ591">
        <f>(Table2[[#This Row],[Sharpe Ratio]]-AVERAGE(Table2[Sharpe Ratio]))/_xlfn.STDEV.P(Table2[Sharpe Ratio])</f>
        <v>-0.47334742700542654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678</v>
      </c>
      <c r="AT591">
        <f>_xlfn.RANK.AVG(Table2[[#This Row],[6M Return vs Nifty Z-Score]],Table2[6M Return vs Nifty Z-Score])</f>
        <v>496</v>
      </c>
      <c r="AU591">
        <f>_xlfn.RANK.AVG(Table2[[#This Row],[Sharpe Ratio Z-Score]],Table2[Sharpe Ratio Z-Score])</f>
        <v>460</v>
      </c>
      <c r="AV591">
        <f>(Table2[[#This Row],[Rank 1Y]]+Table2[[#This Row],[Rank 6M]]+Table2[[#This Row],[Rank Sharpe]])/3</f>
        <v>544.66666666666663</v>
      </c>
    </row>
    <row r="592" spans="1:48" x14ac:dyDescent="0.3">
      <c r="A592" t="s">
        <v>482</v>
      </c>
      <c r="B592" t="s">
        <v>483</v>
      </c>
      <c r="C592" t="s">
        <v>3112</v>
      </c>
      <c r="D592" t="s">
        <v>128</v>
      </c>
      <c r="E592">
        <v>44228.062928150001</v>
      </c>
      <c r="F592">
        <v>340.3</v>
      </c>
      <c r="G592">
        <v>-20.3138550967189</v>
      </c>
      <c r="H592">
        <f>(Table2[[#This Row],[1Y Return vs Nifty]]-AVERAGE(Table2[1Y Return vs Nifty]))/_xlfn.STDEV.P(Table2[1Y Return vs Nifty])</f>
        <v>-0.76156448755057504</v>
      </c>
      <c r="I592">
        <v>-3.9291846663943502</v>
      </c>
      <c r="J592">
        <f>(Table2[[#This Row],[1M Return vs Nifty]]-AVERAGE(Table2[1M Return vs Nifty]))/_xlfn.STDEV.P(Table2[1M Return vs Nifty])</f>
        <v>-0.30649126880966615</v>
      </c>
      <c r="K592">
        <v>-9.8890525172317396</v>
      </c>
      <c r="L592">
        <f>(Table2[[#This Row],[6M Return vs Nifty]]-AVERAGE(Table2[6M Return vs Nifty]))/_xlfn.STDEV.P(Table2[6M Return vs Nifty])</f>
        <v>-0.45720252930178118</v>
      </c>
      <c r="M592">
        <v>-2.9703920447374701</v>
      </c>
      <c r="N592">
        <f>(Table2[[#This Row],[1W Return vs Nifty]]-AVERAGE(Table2[1W Return vs Nifty]))/_xlfn.STDEV.P(Table2[1W Return vs Nifty])</f>
        <v>0.34519234657053527</v>
      </c>
      <c r="O592">
        <v>334.97</v>
      </c>
      <c r="P592">
        <v>344.04055511360298</v>
      </c>
      <c r="Q592">
        <v>353.52058568712602</v>
      </c>
      <c r="R592">
        <v>60.323837575947401</v>
      </c>
      <c r="S592" s="1">
        <f>(Table2[[#This Row],[Close Price]]-Table2[[#This Row],[20D EMA]])/Table2[[#This Row],[20D EMA]]</f>
        <v>1.5911872705018312E-2</v>
      </c>
      <c r="T592" s="1">
        <f>(Table2[[#This Row],[Close Price]]-Table2[[#This Row],[50D EMA]])/Table2[[#This Row],[50D EMA]]</f>
        <v>-1.087242494527375E-2</v>
      </c>
      <c r="U592" s="1">
        <f>(Table2[[#This Row],[Close Price]]-Table2[[#This Row],[200D EMA]])/Table2[[#This Row],[200D EMA]]</f>
        <v>-3.7396933085041141E-2</v>
      </c>
      <c r="V592">
        <v>0.37125495581277501</v>
      </c>
      <c r="W592">
        <v>317.45</v>
      </c>
      <c r="X592">
        <v>344.65</v>
      </c>
      <c r="Y592">
        <v>310.2</v>
      </c>
      <c r="Z592">
        <v>344.65</v>
      </c>
      <c r="AA592">
        <v>310.2</v>
      </c>
      <c r="AB592">
        <v>355.75</v>
      </c>
      <c r="AC592" s="1">
        <f>(Table2[[#This Row],[Close Price]]/Table2[[#This Row],[Day Low]])-1</f>
        <v>7.1979839344778807E-2</v>
      </c>
      <c r="AD592" s="1">
        <f>(Table2[[#This Row],[Day High]]/Table2[[#This Row],[Close Price]])-1</f>
        <v>1.2782838671760111E-2</v>
      </c>
      <c r="AE592" s="1">
        <f>(Table2[[#This Row],[Close Price]]/Table2[[#This Row],[Current Week Low]])-1</f>
        <v>9.7034171502256683E-2</v>
      </c>
      <c r="AF592" s="1">
        <f>(Table2[[#This Row],[Current Week High]]/Table2[[#This Row],[Close Price]])-1</f>
        <v>1.2782838671760111E-2</v>
      </c>
      <c r="AG592" s="1">
        <f>(Table2[[#This Row],[Close Price]]/Table2[[#This Row],[Current Month Low]])-1</f>
        <v>9.7034171502256683E-2</v>
      </c>
      <c r="AH592" s="1">
        <f>(Table2[[#This Row],[Current Month High]]/Table2[[#This Row],[Close Price]])-1</f>
        <v>4.5401116661768937E-2</v>
      </c>
      <c r="AI592">
        <v>20.628856890978501</v>
      </c>
      <c r="AJ592">
        <v>19.069279216235099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-0.01</v>
      </c>
      <c r="AM592" t="s">
        <v>3155</v>
      </c>
      <c r="AN592">
        <v>0.35</v>
      </c>
      <c r="AO592" t="s">
        <v>3156</v>
      </c>
      <c r="AP592">
        <v>-9.3185556595420001E-3</v>
      </c>
      <c r="AQ592">
        <f>(Table2[[#This Row],[Sharpe Ratio]]-AVERAGE(Table2[Sharpe Ratio]))/_xlfn.STDEV.P(Table2[Sharpe Ratio])</f>
        <v>-0.81382561364461647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581</v>
      </c>
      <c r="AT592">
        <f>_xlfn.RANK.AVG(Table2[[#This Row],[6M Return vs Nifty Z-Score]],Table2[6M Return vs Nifty Z-Score])</f>
        <v>478</v>
      </c>
      <c r="AU592">
        <f>_xlfn.RANK.AVG(Table2[[#This Row],[Sharpe Ratio Z-Score]],Table2[Sharpe Ratio Z-Score])</f>
        <v>578</v>
      </c>
      <c r="AV592">
        <f>(Table2[[#This Row],[Rank 1Y]]+Table2[[#This Row],[Rank 6M]]+Table2[[#This Row],[Rank Sharpe]])/3</f>
        <v>545.66666666666663</v>
      </c>
    </row>
    <row r="593" spans="1:48" x14ac:dyDescent="0.3">
      <c r="A593" t="s">
        <v>1265</v>
      </c>
      <c r="B593" t="s">
        <v>1266</v>
      </c>
      <c r="C593" t="s">
        <v>3112</v>
      </c>
      <c r="D593" t="s">
        <v>994</v>
      </c>
      <c r="E593">
        <v>8733.1935386189998</v>
      </c>
      <c r="F593">
        <v>41.03</v>
      </c>
      <c r="G593">
        <v>-42.721193979927698</v>
      </c>
      <c r="H593">
        <f>(Table2[[#This Row],[1Y Return vs Nifty]]-AVERAGE(Table2[1Y Return vs Nifty]))/_xlfn.STDEV.P(Table2[1Y Return vs Nifty])</f>
        <v>-1.1446055345460648</v>
      </c>
      <c r="I593">
        <v>-7.3064297062378403</v>
      </c>
      <c r="J593">
        <f>(Table2[[#This Row],[1M Return vs Nifty]]-AVERAGE(Table2[1M Return vs Nifty]))/_xlfn.STDEV.P(Table2[1M Return vs Nifty])</f>
        <v>-0.69501666682784324</v>
      </c>
      <c r="K593">
        <v>-16.086169177413598</v>
      </c>
      <c r="L593">
        <f>(Table2[[#This Row],[6M Return vs Nifty]]-AVERAGE(Table2[6M Return vs Nifty]))/_xlfn.STDEV.P(Table2[6M Return vs Nifty])</f>
        <v>-0.67606847722235475</v>
      </c>
      <c r="M593">
        <v>-8.90800590448851</v>
      </c>
      <c r="N593">
        <f>(Table2[[#This Row],[1W Return vs Nifty]]-AVERAGE(Table2[1W Return vs Nifty]))/_xlfn.STDEV.P(Table2[1W Return vs Nifty])</f>
        <v>-0.84551820855868332</v>
      </c>
      <c r="O593">
        <v>45.65</v>
      </c>
      <c r="P593">
        <v>46.998074479517399</v>
      </c>
      <c r="Q593">
        <v>46.932796599756003</v>
      </c>
      <c r="R593">
        <v>22.4419539173978</v>
      </c>
      <c r="S593" s="1">
        <f>(Table2[[#This Row],[Close Price]]-Table2[[#This Row],[20D EMA]])/Table2[[#This Row],[20D EMA]]</f>
        <v>-0.10120481927710838</v>
      </c>
      <c r="T593" s="1">
        <f>(Table2[[#This Row],[Close Price]]-Table2[[#This Row],[50D EMA]])/Table2[[#This Row],[50D EMA]]</f>
        <v>-0.1269855104833793</v>
      </c>
      <c r="U593" s="1">
        <f>(Table2[[#This Row],[Close Price]]-Table2[[#This Row],[200D EMA]])/Table2[[#This Row],[200D EMA]]</f>
        <v>-0.12577125224595478</v>
      </c>
      <c r="V593">
        <v>0.54978490733103202</v>
      </c>
      <c r="W593">
        <v>40.82</v>
      </c>
      <c r="X593">
        <v>41.85</v>
      </c>
      <c r="Y593">
        <v>39.81</v>
      </c>
      <c r="Z593">
        <v>45.05</v>
      </c>
      <c r="AA593">
        <v>39.81</v>
      </c>
      <c r="AB593">
        <v>56.5</v>
      </c>
      <c r="AC593" s="1">
        <f>(Table2[[#This Row],[Close Price]]/Table2[[#This Row],[Day Low]])-1</f>
        <v>5.1445369916707229E-3</v>
      </c>
      <c r="AD593" s="1">
        <f>(Table2[[#This Row],[Day High]]/Table2[[#This Row],[Close Price]])-1</f>
        <v>1.9985376553741219E-2</v>
      </c>
      <c r="AE593" s="1">
        <f>(Table2[[#This Row],[Close Price]]/Table2[[#This Row],[Current Week Low]])-1</f>
        <v>3.0645566440592686E-2</v>
      </c>
      <c r="AF593" s="1">
        <f>(Table2[[#This Row],[Current Week High]]/Table2[[#This Row],[Close Price]])-1</f>
        <v>9.7977089934194295E-2</v>
      </c>
      <c r="AG593" s="1">
        <f>(Table2[[#This Row],[Close Price]]/Table2[[#This Row],[Current Month Low]])-1</f>
        <v>3.0645566440592686E-2</v>
      </c>
      <c r="AH593" s="1">
        <f>(Table2[[#This Row],[Current Month High]]/Table2[[#This Row],[Close Price]])-1</f>
        <v>0.37704118937362896</v>
      </c>
      <c r="AI593">
        <v>37.7041189373628</v>
      </c>
      <c r="AJ593">
        <v>12.257181942544401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-0.02</v>
      </c>
      <c r="AM593" t="s">
        <v>3155</v>
      </c>
      <c r="AN593">
        <v>-16.52</v>
      </c>
      <c r="AO593" t="s">
        <v>3155</v>
      </c>
      <c r="AP593">
        <v>4.3193252905319002E-2</v>
      </c>
      <c r="AQ593">
        <f>(Table2[[#This Row],[Sharpe Ratio]]-AVERAGE(Table2[Sharpe Ratio]))/_xlfn.STDEV.P(Table2[Sharpe Ratio])</f>
        <v>-0.19478252855793171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691</v>
      </c>
      <c r="AT593">
        <f>_xlfn.RANK.AVG(Table2[[#This Row],[6M Return vs Nifty Z-Score]],Table2[6M Return vs Nifty Z-Score])</f>
        <v>552</v>
      </c>
      <c r="AU593">
        <f>_xlfn.RANK.AVG(Table2[[#This Row],[Sharpe Ratio Z-Score]],Table2[Sharpe Ratio Z-Score])</f>
        <v>395</v>
      </c>
      <c r="AV593">
        <f>(Table2[[#This Row],[Rank 1Y]]+Table2[[#This Row],[Rank 6M]]+Table2[[#This Row],[Rank Sharpe]])/3</f>
        <v>546</v>
      </c>
    </row>
    <row r="594" spans="1:48" x14ac:dyDescent="0.3">
      <c r="A594" t="s">
        <v>445</v>
      </c>
      <c r="B594" t="s">
        <v>446</v>
      </c>
      <c r="C594" t="s">
        <v>3120</v>
      </c>
      <c r="D594" t="s">
        <v>447</v>
      </c>
      <c r="E594">
        <v>49584.37404024</v>
      </c>
      <c r="F594">
        <v>813.8</v>
      </c>
      <c r="G594">
        <v>-9.2876185405388494</v>
      </c>
      <c r="H594">
        <f>(Table2[[#This Row],[1Y Return vs Nifty]]-AVERAGE(Table2[1Y Return vs Nifty]))/_xlfn.STDEV.P(Table2[1Y Return vs Nifty])</f>
        <v>-0.57307708095076315</v>
      </c>
      <c r="I594">
        <v>-1.8529816433147901</v>
      </c>
      <c r="J594">
        <f>(Table2[[#This Row],[1M Return vs Nifty]]-AVERAGE(Table2[1M Return vs Nifty]))/_xlfn.STDEV.P(Table2[1M Return vs Nifty])</f>
        <v>-6.7640490618602153E-2</v>
      </c>
      <c r="K594">
        <v>-25.280288940317899</v>
      </c>
      <c r="L594">
        <f>(Table2[[#This Row],[6M Return vs Nifty]]-AVERAGE(Table2[6M Return vs Nifty]))/_xlfn.STDEV.P(Table2[6M Return vs Nifty])</f>
        <v>-1.000780734155126</v>
      </c>
      <c r="M594">
        <v>-6.3308672654530698</v>
      </c>
      <c r="N594">
        <f>(Table2[[#This Row],[1W Return vs Nifty]]-AVERAGE(Table2[1W Return vs Nifty]))/_xlfn.STDEV.P(Table2[1W Return vs Nifty])</f>
        <v>-0.32870686783948183</v>
      </c>
      <c r="O594">
        <v>874.25</v>
      </c>
      <c r="P594">
        <v>915.94204707671804</v>
      </c>
      <c r="Q594">
        <v>932.54949425831103</v>
      </c>
      <c r="R594">
        <v>17.5808217522295</v>
      </c>
      <c r="S594" s="1">
        <f>(Table2[[#This Row],[Close Price]]-Table2[[#This Row],[20D EMA]])/Table2[[#This Row],[20D EMA]]</f>
        <v>-6.9144981412639459E-2</v>
      </c>
      <c r="T594" s="1">
        <f>(Table2[[#This Row],[Close Price]]-Table2[[#This Row],[50D EMA]])/Table2[[#This Row],[50D EMA]]</f>
        <v>-0.11151584033368742</v>
      </c>
      <c r="U594" s="1">
        <f>(Table2[[#This Row],[Close Price]]-Table2[[#This Row],[200D EMA]])/Table2[[#This Row],[200D EMA]]</f>
        <v>-0.12733854341185041</v>
      </c>
      <c r="V594">
        <v>0.65692089469465098</v>
      </c>
      <c r="W594">
        <v>811.75</v>
      </c>
      <c r="X594">
        <v>832</v>
      </c>
      <c r="Y594">
        <v>811.75</v>
      </c>
      <c r="Z594">
        <v>875.95</v>
      </c>
      <c r="AA594">
        <v>811.75</v>
      </c>
      <c r="AB594">
        <v>926.95</v>
      </c>
      <c r="AC594" s="1">
        <f>(Table2[[#This Row],[Close Price]]/Table2[[#This Row],[Day Low]])-1</f>
        <v>2.525408068986712E-3</v>
      </c>
      <c r="AD594" s="1">
        <f>(Table2[[#This Row],[Day High]]/Table2[[#This Row],[Close Price]])-1</f>
        <v>2.2364217252396124E-2</v>
      </c>
      <c r="AE594" s="1">
        <f>(Table2[[#This Row],[Close Price]]/Table2[[#This Row],[Current Week Low]])-1</f>
        <v>2.525408068986712E-3</v>
      </c>
      <c r="AF594" s="1">
        <f>(Table2[[#This Row],[Current Week High]]/Table2[[#This Row],[Close Price]])-1</f>
        <v>7.6370115507495839E-2</v>
      </c>
      <c r="AG594" s="1">
        <f>(Table2[[#This Row],[Close Price]]/Table2[[#This Row],[Current Month Low]])-1</f>
        <v>2.525408068986712E-3</v>
      </c>
      <c r="AH594" s="1">
        <f>(Table2[[#This Row],[Current Month High]]/Table2[[#This Row],[Close Price]])-1</f>
        <v>0.13903907594003462</v>
      </c>
      <c r="AI594">
        <v>44.9987711968542</v>
      </c>
      <c r="AJ594">
        <v>21.065159178815801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-0.15</v>
      </c>
      <c r="AM594" t="s">
        <v>3155</v>
      </c>
      <c r="AN594">
        <v>-8.74</v>
      </c>
      <c r="AO594" t="s">
        <v>3155</v>
      </c>
      <c r="AP594">
        <v>5.8998744438129996E-3</v>
      </c>
      <c r="AQ594">
        <f>(Table2[[#This Row],[Sharpe Ratio]]-AVERAGE(Table2[Sharpe Ratio]))/_xlfn.STDEV.P(Table2[Sharpe Ratio])</f>
        <v>-0.6344209391756237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511</v>
      </c>
      <c r="AT594">
        <f>_xlfn.RANK.AVG(Table2[[#This Row],[6M Return vs Nifty Z-Score]],Table2[6M Return vs Nifty Z-Score])</f>
        <v>639</v>
      </c>
      <c r="AU594">
        <f>_xlfn.RANK.AVG(Table2[[#This Row],[Sharpe Ratio Z-Score]],Table2[Sharpe Ratio Z-Score])</f>
        <v>491</v>
      </c>
      <c r="AV594">
        <f>(Table2[[#This Row],[Rank 1Y]]+Table2[[#This Row],[Rank 6M]]+Table2[[#This Row],[Rank Sharpe]])/3</f>
        <v>547</v>
      </c>
    </row>
    <row r="595" spans="1:48" x14ac:dyDescent="0.3">
      <c r="A595" t="s">
        <v>323</v>
      </c>
      <c r="B595" t="s">
        <v>324</v>
      </c>
      <c r="C595" t="s">
        <v>3108</v>
      </c>
      <c r="D595" t="s">
        <v>185</v>
      </c>
      <c r="E595">
        <v>83030.162216084995</v>
      </c>
      <c r="F595">
        <v>754.95</v>
      </c>
      <c r="G595">
        <v>10.6100028651458</v>
      </c>
      <c r="H595">
        <f>(Table2[[#This Row],[1Y Return vs Nifty]]-AVERAGE(Table2[1Y Return vs Nifty]))/_xlfn.STDEV.P(Table2[1Y Return vs Nifty])</f>
        <v>-0.23293826412478749</v>
      </c>
      <c r="I595">
        <v>-9.3719971587222499</v>
      </c>
      <c r="J595">
        <f>(Table2[[#This Row],[1M Return vs Nifty]]-AVERAGE(Table2[1M Return vs Nifty]))/_xlfn.STDEV.P(Table2[1M Return vs Nifty])</f>
        <v>-0.93264390652824947</v>
      </c>
      <c r="K595">
        <v>-26.809818908356199</v>
      </c>
      <c r="L595">
        <f>(Table2[[#This Row],[6M Return vs Nifty]]-AVERAGE(Table2[6M Return vs Nifty]))/_xlfn.STDEV.P(Table2[6M Return vs Nifty])</f>
        <v>-1.0547997311636159</v>
      </c>
      <c r="M595">
        <v>-5.1844718517503798</v>
      </c>
      <c r="N595">
        <f>(Table2[[#This Row],[1W Return vs Nifty]]-AVERAGE(Table2[1W Return vs Nifty]))/_xlfn.STDEV.P(Table2[1W Return vs Nifty])</f>
        <v>-9.881230889880413E-2</v>
      </c>
      <c r="O595">
        <v>750.59</v>
      </c>
      <c r="P595">
        <v>791.27933287593203</v>
      </c>
      <c r="Q595">
        <v>885.51597159962205</v>
      </c>
      <c r="R595">
        <v>56.884323989498</v>
      </c>
      <c r="S595" s="1">
        <f>(Table2[[#This Row],[Close Price]]-Table2[[#This Row],[20D EMA]])/Table2[[#This Row],[20D EMA]]</f>
        <v>5.8087637724989856E-3</v>
      </c>
      <c r="T595" s="1">
        <f>(Table2[[#This Row],[Close Price]]-Table2[[#This Row],[50D EMA]])/Table2[[#This Row],[50D EMA]]</f>
        <v>-4.5912146781202749E-2</v>
      </c>
      <c r="U595" s="1">
        <f>(Table2[[#This Row],[Close Price]]-Table2[[#This Row],[200D EMA]])/Table2[[#This Row],[200D EMA]]</f>
        <v>-0.1474462073945022</v>
      </c>
      <c r="V595">
        <v>0.33432298862140503</v>
      </c>
      <c r="W595">
        <v>695.55</v>
      </c>
      <c r="X595">
        <v>773.8</v>
      </c>
      <c r="Y595">
        <v>682.25</v>
      </c>
      <c r="Z595">
        <v>773.8</v>
      </c>
      <c r="AA595">
        <v>682.25</v>
      </c>
      <c r="AB595">
        <v>794.35</v>
      </c>
      <c r="AC595" s="1">
        <f>(Table2[[#This Row],[Close Price]]/Table2[[#This Row],[Day Low]])-1</f>
        <v>8.5400043131335091E-2</v>
      </c>
      <c r="AD595" s="1">
        <f>(Table2[[#This Row],[Day High]]/Table2[[#This Row],[Close Price]])-1</f>
        <v>2.4968540962977626E-2</v>
      </c>
      <c r="AE595" s="1">
        <f>(Table2[[#This Row],[Close Price]]/Table2[[#This Row],[Current Week Low]])-1</f>
        <v>0.10655917918651525</v>
      </c>
      <c r="AF595" s="1">
        <f>(Table2[[#This Row],[Current Week High]]/Table2[[#This Row],[Close Price]])-1</f>
        <v>2.4968540962977626E-2</v>
      </c>
      <c r="AG595" s="1">
        <f>(Table2[[#This Row],[Close Price]]/Table2[[#This Row],[Current Month Low]])-1</f>
        <v>0.10655917918651525</v>
      </c>
      <c r="AH595" s="1">
        <f>(Table2[[#This Row],[Current Month High]]/Table2[[#This Row],[Close Price]])-1</f>
        <v>5.2188886681237223E-2</v>
      </c>
      <c r="AI595">
        <v>66.818994635406298</v>
      </c>
      <c r="AJ595">
        <v>44.6264367816092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-0.08</v>
      </c>
      <c r="AM595" t="s">
        <v>3155</v>
      </c>
      <c r="AN595">
        <v>-0.66</v>
      </c>
      <c r="AO595" t="s">
        <v>3155</v>
      </c>
      <c r="AP595">
        <v>-1.8626626074079E-2</v>
      </c>
      <c r="AQ595">
        <f>(Table2[[#This Row],[Sharpe Ratio]]-AVERAGE(Table2[Sharpe Ratio]))/_xlfn.STDEV.P(Table2[Sharpe Ratio])</f>
        <v>-0.92355515416314415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385</v>
      </c>
      <c r="AT595">
        <f>_xlfn.RANK.AVG(Table2[[#This Row],[6M Return vs Nifty Z-Score]],Table2[6M Return vs Nifty Z-Score])</f>
        <v>654</v>
      </c>
      <c r="AU595">
        <f>_xlfn.RANK.AVG(Table2[[#This Row],[Sharpe Ratio Z-Score]],Table2[Sharpe Ratio Z-Score])</f>
        <v>604</v>
      </c>
      <c r="AV595">
        <f>(Table2[[#This Row],[Rank 1Y]]+Table2[[#This Row],[Rank 6M]]+Table2[[#This Row],[Rank Sharpe]])/3</f>
        <v>547.66666666666663</v>
      </c>
    </row>
    <row r="596" spans="1:48" x14ac:dyDescent="0.3">
      <c r="A596" t="s">
        <v>656</v>
      </c>
      <c r="B596" t="s">
        <v>657</v>
      </c>
      <c r="C596" t="s">
        <v>3116</v>
      </c>
      <c r="D596" t="s">
        <v>554</v>
      </c>
      <c r="E596">
        <v>27852.979971600002</v>
      </c>
      <c r="F596">
        <v>63</v>
      </c>
      <c r="G596">
        <v>-21.541418699028799</v>
      </c>
      <c r="H596">
        <f>(Table2[[#This Row],[1Y Return vs Nifty]]-AVERAGE(Table2[1Y Return vs Nifty]))/_xlfn.STDEV.P(Table2[1Y Return vs Nifty])</f>
        <v>-0.78254900739620004</v>
      </c>
      <c r="I596">
        <v>-2.4548748488876702</v>
      </c>
      <c r="J596">
        <f>(Table2[[#This Row],[1M Return vs Nifty]]-AVERAGE(Table2[1M Return vs Nifty]))/_xlfn.STDEV.P(Table2[1M Return vs Nifty])</f>
        <v>-0.13688355545421649</v>
      </c>
      <c r="K596">
        <v>-20.119297471827799</v>
      </c>
      <c r="L596">
        <f>(Table2[[#This Row],[6M Return vs Nifty]]-AVERAGE(Table2[6M Return vs Nifty]))/_xlfn.STDEV.P(Table2[6M Return vs Nifty])</f>
        <v>-0.81850801735783874</v>
      </c>
      <c r="M596">
        <v>0.10403732405811</v>
      </c>
      <c r="N596">
        <f>(Table2[[#This Row],[1W Return vs Nifty]]-AVERAGE(Table2[1W Return vs Nifty]))/_xlfn.STDEV.P(Table2[1W Return vs Nifty])</f>
        <v>0.96172881844168712</v>
      </c>
      <c r="O596">
        <v>65.73</v>
      </c>
      <c r="P596">
        <v>68.032993770852997</v>
      </c>
      <c r="Q596">
        <v>68.058108626697205</v>
      </c>
      <c r="R596">
        <v>26.776570157019901</v>
      </c>
      <c r="S596" s="1">
        <f>(Table2[[#This Row],[Close Price]]-Table2[[#This Row],[20D EMA]])/Table2[[#This Row],[20D EMA]]</f>
        <v>-4.1533546325878655E-2</v>
      </c>
      <c r="T596" s="1">
        <f>(Table2[[#This Row],[Close Price]]-Table2[[#This Row],[50D EMA]])/Table2[[#This Row],[50D EMA]]</f>
        <v>-7.3978719616617172E-2</v>
      </c>
      <c r="U596" s="1">
        <f>(Table2[[#This Row],[Close Price]]-Table2[[#This Row],[200D EMA]])/Table2[[#This Row],[200D EMA]]</f>
        <v>-7.4320440705180818E-2</v>
      </c>
      <c r="V596">
        <v>1.10823217155543</v>
      </c>
      <c r="W596">
        <v>62.75</v>
      </c>
      <c r="X596">
        <v>64.2</v>
      </c>
      <c r="Y596">
        <v>61.95</v>
      </c>
      <c r="Z596">
        <v>64.650000000000006</v>
      </c>
      <c r="AA596">
        <v>61.95</v>
      </c>
      <c r="AB596">
        <v>71.86</v>
      </c>
      <c r="AC596" s="1">
        <f>(Table2[[#This Row],[Close Price]]/Table2[[#This Row],[Day Low]])-1</f>
        <v>3.9840637450199168E-3</v>
      </c>
      <c r="AD596" s="1">
        <f>(Table2[[#This Row],[Day High]]/Table2[[#This Row],[Close Price]])-1</f>
        <v>1.9047619047619202E-2</v>
      </c>
      <c r="AE596" s="1">
        <f>(Table2[[#This Row],[Close Price]]/Table2[[#This Row],[Current Week Low]])-1</f>
        <v>1.6949152542372836E-2</v>
      </c>
      <c r="AF596" s="1">
        <f>(Table2[[#This Row],[Current Week High]]/Table2[[#This Row],[Close Price]])-1</f>
        <v>2.6190476190476319E-2</v>
      </c>
      <c r="AG596" s="1">
        <f>(Table2[[#This Row],[Close Price]]/Table2[[#This Row],[Current Month Low]])-1</f>
        <v>1.6949152542372836E-2</v>
      </c>
      <c r="AH596" s="1">
        <f>(Table2[[#This Row],[Current Month High]]/Table2[[#This Row],[Close Price]])-1</f>
        <v>0.14063492063492067</v>
      </c>
      <c r="AI596">
        <v>26.984126984126899</v>
      </c>
      <c r="AJ596">
        <v>8.9023336214347299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-0.15</v>
      </c>
      <c r="AM596" t="s">
        <v>3155</v>
      </c>
      <c r="AN596">
        <v>-4.53</v>
      </c>
      <c r="AO596" t="s">
        <v>3155</v>
      </c>
      <c r="AP596">
        <v>1.8069454559438002E-2</v>
      </c>
      <c r="AQ596">
        <f>(Table2[[#This Row],[Sharpe Ratio]]-AVERAGE(Table2[Sharpe Ratio]))/_xlfn.STDEV.P(Table2[Sharpe Ratio])</f>
        <v>-0.49095807577641459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586</v>
      </c>
      <c r="AT596">
        <f>_xlfn.RANK.AVG(Table2[[#This Row],[6M Return vs Nifty Z-Score]],Table2[6M Return vs Nifty Z-Score])</f>
        <v>593</v>
      </c>
      <c r="AU596">
        <f>_xlfn.RANK.AVG(Table2[[#This Row],[Sharpe Ratio Z-Score]],Table2[Sharpe Ratio Z-Score])</f>
        <v>467</v>
      </c>
      <c r="AV596">
        <f>(Table2[[#This Row],[Rank 1Y]]+Table2[[#This Row],[Rank 6M]]+Table2[[#This Row],[Rank Sharpe]])/3</f>
        <v>548.66666666666663</v>
      </c>
    </row>
    <row r="597" spans="1:48" x14ac:dyDescent="0.3">
      <c r="A597" t="s">
        <v>1357</v>
      </c>
      <c r="B597" t="s">
        <v>1358</v>
      </c>
      <c r="C597" t="s">
        <v>3124</v>
      </c>
      <c r="D597" t="s">
        <v>418</v>
      </c>
      <c r="E597">
        <v>8027.3298418499999</v>
      </c>
      <c r="F597">
        <v>201.45</v>
      </c>
      <c r="G597">
        <v>-22.190214347824501</v>
      </c>
      <c r="H597">
        <f>(Table2[[#This Row],[1Y Return vs Nifty]]-AVERAGE(Table2[1Y Return vs Nifty]))/_xlfn.STDEV.P(Table2[1Y Return vs Nifty])</f>
        <v>-0.79363980965059222</v>
      </c>
      <c r="I597">
        <v>-2.3679844099378</v>
      </c>
      <c r="J597">
        <f>(Table2[[#This Row],[1M Return vs Nifty]]-AVERAGE(Table2[1M Return vs Nifty]))/_xlfn.STDEV.P(Table2[1M Return vs Nifty])</f>
        <v>-0.1268874959504806</v>
      </c>
      <c r="K597">
        <v>-28.1727405101242</v>
      </c>
      <c r="L597">
        <f>(Table2[[#This Row],[6M Return vs Nifty]]-AVERAGE(Table2[6M Return vs Nifty]))/_xlfn.STDEV.P(Table2[6M Return vs Nifty])</f>
        <v>-1.1029345565460424</v>
      </c>
      <c r="M597">
        <v>-5.1391481228655804</v>
      </c>
      <c r="N597">
        <f>(Table2[[#This Row],[1W Return vs Nifty]]-AVERAGE(Table2[1W Return vs Nifty]))/_xlfn.STDEV.P(Table2[1W Return vs Nifty])</f>
        <v>-8.9723229740798979E-2</v>
      </c>
      <c r="O597">
        <v>212.71</v>
      </c>
      <c r="P597">
        <v>220.00406960389401</v>
      </c>
      <c r="Q597">
        <v>222.80744818772399</v>
      </c>
      <c r="R597">
        <v>23.507589933722802</v>
      </c>
      <c r="S597" s="1">
        <f>(Table2[[#This Row],[Close Price]]-Table2[[#This Row],[20D EMA]])/Table2[[#This Row],[20D EMA]]</f>
        <v>-5.2935922147524885E-2</v>
      </c>
      <c r="T597" s="1">
        <f>(Table2[[#This Row],[Close Price]]-Table2[[#This Row],[50D EMA]])/Table2[[#This Row],[50D EMA]]</f>
        <v>-8.4335119969824499E-2</v>
      </c>
      <c r="U597" s="1">
        <f>(Table2[[#This Row],[Close Price]]-Table2[[#This Row],[200D EMA]])/Table2[[#This Row],[200D EMA]]</f>
        <v>-9.5856078248019422E-2</v>
      </c>
      <c r="V597">
        <v>0.74014249816623701</v>
      </c>
      <c r="W597">
        <v>201.01</v>
      </c>
      <c r="X597">
        <v>205.45</v>
      </c>
      <c r="Y597">
        <v>198.29</v>
      </c>
      <c r="Z597">
        <v>212.5</v>
      </c>
      <c r="AA597">
        <v>198.29</v>
      </c>
      <c r="AB597">
        <v>224.95</v>
      </c>
      <c r="AC597" s="1">
        <f>(Table2[[#This Row],[Close Price]]/Table2[[#This Row],[Day Low]])-1</f>
        <v>2.1889458235908599E-3</v>
      </c>
      <c r="AD597" s="1">
        <f>(Table2[[#This Row],[Day High]]/Table2[[#This Row],[Close Price]])-1</f>
        <v>1.9856043683296187E-2</v>
      </c>
      <c r="AE597" s="1">
        <f>(Table2[[#This Row],[Close Price]]/Table2[[#This Row],[Current Week Low]])-1</f>
        <v>1.5936254980079667E-2</v>
      </c>
      <c r="AF597" s="1">
        <f>(Table2[[#This Row],[Current Week High]]/Table2[[#This Row],[Close Price]])-1</f>
        <v>5.4852320675105481E-2</v>
      </c>
      <c r="AG597" s="1">
        <f>(Table2[[#This Row],[Close Price]]/Table2[[#This Row],[Current Month Low]])-1</f>
        <v>1.5936254980079667E-2</v>
      </c>
      <c r="AH597" s="1">
        <f>(Table2[[#This Row],[Current Month High]]/Table2[[#This Row],[Close Price]])-1</f>
        <v>0.11665425663936468</v>
      </c>
      <c r="AI597">
        <v>59.965251923554199</v>
      </c>
      <c r="AJ597">
        <v>12.479061976549399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-7.0000000000000007E-2</v>
      </c>
      <c r="AM597" t="s">
        <v>3155</v>
      </c>
      <c r="AN597">
        <v>-3.7</v>
      </c>
      <c r="AO597" t="s">
        <v>3155</v>
      </c>
      <c r="AP597">
        <v>4.4584724368553999E-2</v>
      </c>
      <c r="AQ597">
        <f>(Table2[[#This Row],[Sharpe Ratio]]-AVERAGE(Table2[Sharpe Ratio]))/_xlfn.STDEV.P(Table2[Sharpe Ratio])</f>
        <v>-0.17837896503665013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589</v>
      </c>
      <c r="AT597">
        <f>_xlfn.RANK.AVG(Table2[[#This Row],[6M Return vs Nifty Z-Score]],Table2[6M Return vs Nifty Z-Score])</f>
        <v>666</v>
      </c>
      <c r="AU597">
        <f>_xlfn.RANK.AVG(Table2[[#This Row],[Sharpe Ratio Z-Score]],Table2[Sharpe Ratio Z-Score])</f>
        <v>391</v>
      </c>
      <c r="AV597">
        <f>(Table2[[#This Row],[Rank 1Y]]+Table2[[#This Row],[Rank 6M]]+Table2[[#This Row],[Rank Sharpe]])/3</f>
        <v>548.66666666666663</v>
      </c>
    </row>
    <row r="598" spans="1:48" x14ac:dyDescent="0.3">
      <c r="A598" t="s">
        <v>1985</v>
      </c>
      <c r="B598" t="s">
        <v>1986</v>
      </c>
      <c r="C598" t="s">
        <v>3121</v>
      </c>
      <c r="D598" t="s">
        <v>554</v>
      </c>
      <c r="E598">
        <v>3314.86006752</v>
      </c>
      <c r="F598">
        <v>297.60000000000002</v>
      </c>
      <c r="G598">
        <v>-13.920794290324899</v>
      </c>
      <c r="H598">
        <f>(Table2[[#This Row],[1Y Return vs Nifty]]-AVERAGE(Table2[1Y Return vs Nifty]))/_xlfn.STDEV.P(Table2[1Y Return vs Nifty])</f>
        <v>-0.65227865412115205</v>
      </c>
      <c r="I598">
        <v>-8.9711100010185305</v>
      </c>
      <c r="J598">
        <f>(Table2[[#This Row],[1M Return vs Nifty]]-AVERAGE(Table2[1M Return vs Nifty]))/_xlfn.STDEV.P(Table2[1M Return vs Nifty])</f>
        <v>-0.8865250017198405</v>
      </c>
      <c r="K598">
        <v>-18.650347224918701</v>
      </c>
      <c r="L598">
        <f>(Table2[[#This Row],[6M Return vs Nifty]]-AVERAGE(Table2[6M Return vs Nifty]))/_xlfn.STDEV.P(Table2[6M Return vs Nifty])</f>
        <v>-0.76662853761467609</v>
      </c>
      <c r="M598">
        <v>-5.5428756804107104</v>
      </c>
      <c r="N598">
        <f>(Table2[[#This Row],[1W Return vs Nifty]]-AVERAGE(Table2[1W Return vs Nifty]))/_xlfn.STDEV.P(Table2[1W Return vs Nifty])</f>
        <v>-0.17068549430033395</v>
      </c>
      <c r="O598">
        <v>314.61</v>
      </c>
      <c r="P598">
        <v>329.08545221207402</v>
      </c>
      <c r="Q598">
        <v>330.44419866503102</v>
      </c>
      <c r="R598">
        <v>32.771637907049502</v>
      </c>
      <c r="S598" s="1">
        <f>(Table2[[#This Row],[Close Price]]-Table2[[#This Row],[20D EMA]])/Table2[[#This Row],[20D EMA]]</f>
        <v>-5.4066940020978324E-2</v>
      </c>
      <c r="T598" s="1">
        <f>(Table2[[#This Row],[Close Price]]-Table2[[#This Row],[50D EMA]])/Table2[[#This Row],[50D EMA]]</f>
        <v>-9.5675612520798037E-2</v>
      </c>
      <c r="U598" s="1">
        <f>(Table2[[#This Row],[Close Price]]-Table2[[#This Row],[200D EMA]])/Table2[[#This Row],[200D EMA]]</f>
        <v>-9.9394084682736208E-2</v>
      </c>
      <c r="V598">
        <v>0.58769002716165397</v>
      </c>
      <c r="W598">
        <v>291.05</v>
      </c>
      <c r="X598">
        <v>301</v>
      </c>
      <c r="Y598">
        <v>282.64999999999998</v>
      </c>
      <c r="Z598">
        <v>312.45</v>
      </c>
      <c r="AA598">
        <v>282.64999999999998</v>
      </c>
      <c r="AB598">
        <v>333.9</v>
      </c>
      <c r="AC598" s="1">
        <f>(Table2[[#This Row],[Close Price]]/Table2[[#This Row],[Day Low]])-1</f>
        <v>2.2504724274179821E-2</v>
      </c>
      <c r="AD598" s="1">
        <f>(Table2[[#This Row],[Day High]]/Table2[[#This Row],[Close Price]])-1</f>
        <v>1.1424731182795522E-2</v>
      </c>
      <c r="AE598" s="1">
        <f>(Table2[[#This Row],[Close Price]]/Table2[[#This Row],[Current Week Low]])-1</f>
        <v>5.2892269591367613E-2</v>
      </c>
      <c r="AF598" s="1">
        <f>(Table2[[#This Row],[Current Week High]]/Table2[[#This Row],[Close Price]])-1</f>
        <v>4.9899193548387011E-2</v>
      </c>
      <c r="AG598" s="1">
        <f>(Table2[[#This Row],[Close Price]]/Table2[[#This Row],[Current Month Low]])-1</f>
        <v>5.2892269591367613E-2</v>
      </c>
      <c r="AH598" s="1">
        <f>(Table2[[#This Row],[Current Month High]]/Table2[[#This Row],[Close Price]])-1</f>
        <v>0.12197580645161277</v>
      </c>
      <c r="AI598">
        <v>51.848118279569803</v>
      </c>
      <c r="AJ598">
        <v>26.476838079048001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-0.15</v>
      </c>
      <c r="AM598" t="s">
        <v>3155</v>
      </c>
      <c r="AN598">
        <v>-7.25</v>
      </c>
      <c r="AO598" t="s">
        <v>3155</v>
      </c>
      <c r="AQ598">
        <f>(Table2[[#This Row],[Sharpe Ratio]]-AVERAGE(Table2[Sharpe Ratio]))/_xlfn.STDEV.P(Table2[Sharpe Ratio])</f>
        <v>-0.70397246629187049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543</v>
      </c>
      <c r="AT598">
        <f>_xlfn.RANK.AVG(Table2[[#This Row],[6M Return vs Nifty Z-Score]],Table2[6M Return vs Nifty Z-Score])</f>
        <v>573</v>
      </c>
      <c r="AU598">
        <f>_xlfn.RANK.AVG(Table2[[#This Row],[Sharpe Ratio Z-Score]],Table2[Sharpe Ratio Z-Score])</f>
        <v>532.5</v>
      </c>
      <c r="AV598">
        <f>(Table2[[#This Row],[Rank 1Y]]+Table2[[#This Row],[Rank 6M]]+Table2[[#This Row],[Rank Sharpe]])/3</f>
        <v>549.5</v>
      </c>
    </row>
    <row r="599" spans="1:48" x14ac:dyDescent="0.3">
      <c r="A599" t="s">
        <v>1333</v>
      </c>
      <c r="B599" t="s">
        <v>1334</v>
      </c>
      <c r="C599" t="s">
        <v>3127</v>
      </c>
      <c r="D599" t="s">
        <v>1169</v>
      </c>
      <c r="E599">
        <v>8213.3111315549995</v>
      </c>
      <c r="F599">
        <v>78.45</v>
      </c>
      <c r="G599">
        <v>-12.182818115938399</v>
      </c>
      <c r="H599">
        <f>(Table2[[#This Row],[1Y Return vs Nifty]]-AVERAGE(Table2[1Y Return vs Nifty]))/_xlfn.STDEV.P(Table2[1Y Return vs Nifty])</f>
        <v>-0.62256891406857118</v>
      </c>
      <c r="I599">
        <v>0.31144104130373501</v>
      </c>
      <c r="J599">
        <f>(Table2[[#This Row],[1M Return vs Nifty]]-AVERAGE(Table2[1M Return vs Nifty]))/_xlfn.STDEV.P(Table2[1M Return vs Nifty])</f>
        <v>0.1813592636485489</v>
      </c>
      <c r="K599">
        <v>-24.0575441899555</v>
      </c>
      <c r="L599">
        <f>(Table2[[#This Row],[6M Return vs Nifty]]-AVERAGE(Table2[6M Return vs Nifty]))/_xlfn.STDEV.P(Table2[6M Return vs Nifty])</f>
        <v>-0.95759658844225215</v>
      </c>
      <c r="M599">
        <v>-5.9801699148668304</v>
      </c>
      <c r="N599">
        <f>(Table2[[#This Row],[1W Return vs Nifty]]-AVERAGE(Table2[1W Return vs Nifty]))/_xlfn.STDEV.P(Table2[1W Return vs Nifty])</f>
        <v>-0.25837911550288978</v>
      </c>
      <c r="O599">
        <v>81.069999999999993</v>
      </c>
      <c r="P599">
        <v>84.331130805798097</v>
      </c>
      <c r="Q599">
        <v>86.194537407807999</v>
      </c>
      <c r="R599">
        <v>44.050452885898203</v>
      </c>
      <c r="S599" s="1">
        <f>(Table2[[#This Row],[Close Price]]-Table2[[#This Row],[20D EMA]])/Table2[[#This Row],[20D EMA]]</f>
        <v>-3.2317750092512525E-2</v>
      </c>
      <c r="T599" s="1">
        <f>(Table2[[#This Row],[Close Price]]-Table2[[#This Row],[50D EMA]])/Table2[[#This Row],[50D EMA]]</f>
        <v>-6.9738550279154363E-2</v>
      </c>
      <c r="U599" s="1">
        <f>(Table2[[#This Row],[Close Price]]-Table2[[#This Row],[200D EMA]])/Table2[[#This Row],[200D EMA]]</f>
        <v>-8.9849515302421606E-2</v>
      </c>
      <c r="V599">
        <v>1.1251380045971999</v>
      </c>
      <c r="W599">
        <v>77.86</v>
      </c>
      <c r="X599">
        <v>80.349999999999994</v>
      </c>
      <c r="Y599">
        <v>75.099999999999994</v>
      </c>
      <c r="Z599">
        <v>84.6</v>
      </c>
      <c r="AA599">
        <v>72.510000000000005</v>
      </c>
      <c r="AB599">
        <v>88.62</v>
      </c>
      <c r="AC599" s="1">
        <f>(Table2[[#This Row],[Close Price]]/Table2[[#This Row],[Day Low]])-1</f>
        <v>7.5777035705111295E-3</v>
      </c>
      <c r="AD599" s="1">
        <f>(Table2[[#This Row],[Day High]]/Table2[[#This Row],[Close Price]])-1</f>
        <v>2.4219247928616738E-2</v>
      </c>
      <c r="AE599" s="1">
        <f>(Table2[[#This Row],[Close Price]]/Table2[[#This Row],[Current Week Low]])-1</f>
        <v>4.460719041278316E-2</v>
      </c>
      <c r="AF599" s="1">
        <f>(Table2[[#This Row],[Current Week High]]/Table2[[#This Row],[Close Price]])-1</f>
        <v>7.8393881453154846E-2</v>
      </c>
      <c r="AG599" s="1">
        <f>(Table2[[#This Row],[Close Price]]/Table2[[#This Row],[Current Month Low]])-1</f>
        <v>8.1919735208936695E-2</v>
      </c>
      <c r="AH599" s="1">
        <f>(Table2[[#This Row],[Current Month High]]/Table2[[#This Row],[Close Price]])-1</f>
        <v>0.12963671128107079</v>
      </c>
      <c r="AI599">
        <v>72.976418100700997</v>
      </c>
      <c r="AJ599">
        <v>19.315589353612101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-0.13</v>
      </c>
      <c r="AM599" t="s">
        <v>3155</v>
      </c>
      <c r="AN599">
        <v>3.56</v>
      </c>
      <c r="AO599" t="s">
        <v>3156</v>
      </c>
      <c r="AP599">
        <v>9.7299774100869998E-3</v>
      </c>
      <c r="AQ599">
        <f>(Table2[[#This Row],[Sharpe Ratio]]-AVERAGE(Table2[Sharpe Ratio]))/_xlfn.STDEV.P(Table2[Sharpe Ratio])</f>
        <v>-0.58926921385438802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531</v>
      </c>
      <c r="AT599">
        <f>_xlfn.RANK.AVG(Table2[[#This Row],[6M Return vs Nifty Z-Score]],Table2[6M Return vs Nifty Z-Score])</f>
        <v>634</v>
      </c>
      <c r="AU599">
        <f>_xlfn.RANK.AVG(Table2[[#This Row],[Sharpe Ratio Z-Score]],Table2[Sharpe Ratio Z-Score])</f>
        <v>484</v>
      </c>
      <c r="AV599">
        <f>(Table2[[#This Row],[Rank 1Y]]+Table2[[#This Row],[Rank 6M]]+Table2[[#This Row],[Rank Sharpe]])/3</f>
        <v>549.66666666666663</v>
      </c>
    </row>
    <row r="600" spans="1:48" x14ac:dyDescent="0.3">
      <c r="A600" t="s">
        <v>1224</v>
      </c>
      <c r="B600" t="s">
        <v>1225</v>
      </c>
      <c r="C600" t="s">
        <v>3124</v>
      </c>
      <c r="D600" t="s">
        <v>418</v>
      </c>
      <c r="E600">
        <v>9292.5287929200003</v>
      </c>
      <c r="F600">
        <v>632.4</v>
      </c>
      <c r="G600">
        <v>-29.016551708512999</v>
      </c>
      <c r="H600">
        <f>(Table2[[#This Row],[1Y Return vs Nifty]]-AVERAGE(Table2[1Y Return vs Nifty]))/_xlfn.STDEV.P(Table2[1Y Return vs Nifty])</f>
        <v>-0.91033226578789639</v>
      </c>
      <c r="I600">
        <v>1.3947428439324601</v>
      </c>
      <c r="J600">
        <f>(Table2[[#This Row],[1M Return vs Nifty]]-AVERAGE(Table2[1M Return vs Nifty]))/_xlfn.STDEV.P(Table2[1M Return vs Nifty])</f>
        <v>0.30598458963900149</v>
      </c>
      <c r="K600">
        <v>-19.9690757967312</v>
      </c>
      <c r="L600">
        <f>(Table2[[#This Row],[6M Return vs Nifty]]-AVERAGE(Table2[6M Return vs Nifty]))/_xlfn.STDEV.P(Table2[6M Return vs Nifty])</f>
        <v>-0.81320258079417262</v>
      </c>
      <c r="M600">
        <v>-0.43962188452690498</v>
      </c>
      <c r="N600">
        <f>(Table2[[#This Row],[1W Return vs Nifty]]-AVERAGE(Table2[1W Return vs Nifty]))/_xlfn.STDEV.P(Table2[1W Return vs Nifty])</f>
        <v>0.85270509723888777</v>
      </c>
      <c r="O600">
        <v>646.58000000000004</v>
      </c>
      <c r="P600">
        <v>658.00109104895898</v>
      </c>
      <c r="Q600">
        <v>666.99566519884695</v>
      </c>
      <c r="R600">
        <v>30.813671634644201</v>
      </c>
      <c r="S600" s="1">
        <f>(Table2[[#This Row],[Close Price]]-Table2[[#This Row],[20D EMA]])/Table2[[#This Row],[20D EMA]]</f>
        <v>-2.1930774227473884E-2</v>
      </c>
      <c r="T600" s="1">
        <f>(Table2[[#This Row],[Close Price]]-Table2[[#This Row],[50D EMA]])/Table2[[#This Row],[50D EMA]]</f>
        <v>-3.8907368691663981E-2</v>
      </c>
      <c r="U600" s="1">
        <f>(Table2[[#This Row],[Close Price]]-Table2[[#This Row],[200D EMA]])/Table2[[#This Row],[200D EMA]]</f>
        <v>-5.1867901103275084E-2</v>
      </c>
      <c r="V600">
        <v>0.37418566741757903</v>
      </c>
      <c r="W600">
        <v>628</v>
      </c>
      <c r="X600">
        <v>638</v>
      </c>
      <c r="Y600">
        <v>624.20000000000005</v>
      </c>
      <c r="Z600">
        <v>644.20000000000005</v>
      </c>
      <c r="AA600">
        <v>621.1</v>
      </c>
      <c r="AB600">
        <v>701.95</v>
      </c>
      <c r="AC600" s="1">
        <f>(Table2[[#This Row],[Close Price]]/Table2[[#This Row],[Day Low]])-1</f>
        <v>7.0063694267514798E-3</v>
      </c>
      <c r="AD600" s="1">
        <f>(Table2[[#This Row],[Day High]]/Table2[[#This Row],[Close Price]])-1</f>
        <v>8.8551549652118311E-3</v>
      </c>
      <c r="AE600" s="1">
        <f>(Table2[[#This Row],[Close Price]]/Table2[[#This Row],[Current Week Low]])-1</f>
        <v>1.3136815123357737E-2</v>
      </c>
      <c r="AF600" s="1">
        <f>(Table2[[#This Row],[Current Week High]]/Table2[[#This Row],[Close Price]])-1</f>
        <v>1.8659076533839469E-2</v>
      </c>
      <c r="AG600" s="1">
        <f>(Table2[[#This Row],[Close Price]]/Table2[[#This Row],[Current Month Low]])-1</f>
        <v>1.8193527612300642E-2</v>
      </c>
      <c r="AH600" s="1">
        <f>(Table2[[#This Row],[Current Month High]]/Table2[[#This Row],[Close Price]])-1</f>
        <v>0.10997786211258709</v>
      </c>
      <c r="AI600">
        <v>28.8583175205566</v>
      </c>
      <c r="AJ600">
        <v>7.1410419313849998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</v>
      </c>
      <c r="AM600" t="s">
        <v>3157</v>
      </c>
      <c r="AN600">
        <v>-1.1599999999999999</v>
      </c>
      <c r="AO600" t="s">
        <v>3155</v>
      </c>
      <c r="AP600">
        <v>2.7947898188746999E-2</v>
      </c>
      <c r="AQ600">
        <f>(Table2[[#This Row],[Sharpe Ratio]]-AVERAGE(Table2[Sharpe Ratio]))/_xlfn.STDEV.P(Table2[Sharpe Ratio])</f>
        <v>-0.37450460774190453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628</v>
      </c>
      <c r="AT600">
        <f>_xlfn.RANK.AVG(Table2[[#This Row],[6M Return vs Nifty Z-Score]],Table2[6M Return vs Nifty Z-Score])</f>
        <v>590</v>
      </c>
      <c r="AU600">
        <f>_xlfn.RANK.AVG(Table2[[#This Row],[Sharpe Ratio Z-Score]],Table2[Sharpe Ratio Z-Score])</f>
        <v>432</v>
      </c>
      <c r="AV600">
        <f>(Table2[[#This Row],[Rank 1Y]]+Table2[[#This Row],[Rank 6M]]+Table2[[#This Row],[Rank Sharpe]])/3</f>
        <v>550</v>
      </c>
    </row>
    <row r="601" spans="1:48" x14ac:dyDescent="0.3">
      <c r="A601" t="s">
        <v>1416</v>
      </c>
      <c r="B601" t="s">
        <v>1417</v>
      </c>
      <c r="C601" t="s">
        <v>3122</v>
      </c>
      <c r="D601" t="s">
        <v>269</v>
      </c>
      <c r="E601">
        <v>7379.9956216699902</v>
      </c>
      <c r="F601">
        <v>366.1</v>
      </c>
      <c r="G601">
        <v>-33.998445999332198</v>
      </c>
      <c r="H601">
        <f>(Table2[[#This Row],[1Y Return vs Nifty]]-AVERAGE(Table2[1Y Return vs Nifty]))/_xlfn.STDEV.P(Table2[1Y Return vs Nifty])</f>
        <v>-0.99549498926534707</v>
      </c>
      <c r="I601">
        <v>-2.6895963624096701</v>
      </c>
      <c r="J601">
        <f>(Table2[[#This Row],[1M Return vs Nifty]]-AVERAGE(Table2[1M Return vs Nifty]))/_xlfn.STDEV.P(Table2[1M Return vs Nifty])</f>
        <v>-0.16388641381618782</v>
      </c>
      <c r="K601">
        <v>-21.789044989621001</v>
      </c>
      <c r="L601">
        <f>(Table2[[#This Row],[6M Return vs Nifty]]-AVERAGE(Table2[6M Return vs Nifty]))/_xlfn.STDEV.P(Table2[6M Return vs Nifty])</f>
        <v>-0.87747913139510614</v>
      </c>
      <c r="M601">
        <v>-4.0350627502501402</v>
      </c>
      <c r="N601">
        <f>(Table2[[#This Row],[1W Return vs Nifty]]-AVERAGE(Table2[1W Return vs Nifty]))/_xlfn.STDEV.P(Table2[1W Return vs Nifty])</f>
        <v>0.13168660558859094</v>
      </c>
      <c r="O601">
        <v>384.33</v>
      </c>
      <c r="P601">
        <v>399.68804132768099</v>
      </c>
      <c r="Q601">
        <v>405.55219530220597</v>
      </c>
      <c r="R601">
        <v>28.2905903751439</v>
      </c>
      <c r="S601" s="1">
        <f>(Table2[[#This Row],[Close Price]]-Table2[[#This Row],[20D EMA]])/Table2[[#This Row],[20D EMA]]</f>
        <v>-4.7433195431009711E-2</v>
      </c>
      <c r="T601" s="1">
        <f>(Table2[[#This Row],[Close Price]]-Table2[[#This Row],[50D EMA]])/Table2[[#This Row],[50D EMA]]</f>
        <v>-8.4035642437808353E-2</v>
      </c>
      <c r="U601" s="1">
        <f>(Table2[[#This Row],[Close Price]]-Table2[[#This Row],[200D EMA]])/Table2[[#This Row],[200D EMA]]</f>
        <v>-9.7280191697168089E-2</v>
      </c>
      <c r="V601">
        <v>0.56741581824581799</v>
      </c>
      <c r="W601">
        <v>364.1</v>
      </c>
      <c r="X601">
        <v>372</v>
      </c>
      <c r="Y601">
        <v>356.85</v>
      </c>
      <c r="Z601">
        <v>384.6</v>
      </c>
      <c r="AA601">
        <v>356.85</v>
      </c>
      <c r="AB601">
        <v>399.9</v>
      </c>
      <c r="AC601" s="1">
        <f>(Table2[[#This Row],[Close Price]]/Table2[[#This Row],[Day Low]])-1</f>
        <v>5.4929964295522549E-3</v>
      </c>
      <c r="AD601" s="1">
        <f>(Table2[[#This Row],[Day High]]/Table2[[#This Row],[Close Price]])-1</f>
        <v>1.6115815350997043E-2</v>
      </c>
      <c r="AE601" s="1">
        <f>(Table2[[#This Row],[Close Price]]/Table2[[#This Row],[Current Week Low]])-1</f>
        <v>2.5921255429452117E-2</v>
      </c>
      <c r="AF601" s="1">
        <f>(Table2[[#This Row],[Current Week High]]/Table2[[#This Row],[Close Price]])-1</f>
        <v>5.0532641354821051E-2</v>
      </c>
      <c r="AG601" s="1">
        <f>(Table2[[#This Row],[Close Price]]/Table2[[#This Row],[Current Month Low]])-1</f>
        <v>2.5921255429452117E-2</v>
      </c>
      <c r="AH601" s="1">
        <f>(Table2[[#This Row],[Current Month High]]/Table2[[#This Row],[Close Price]])-1</f>
        <v>9.2324501502321743E-2</v>
      </c>
      <c r="AI601">
        <v>37.940453428025101</v>
      </c>
      <c r="AJ601">
        <v>5.2767792954708996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-0.16</v>
      </c>
      <c r="AM601" t="s">
        <v>3155</v>
      </c>
      <c r="AN601">
        <v>-5.98</v>
      </c>
      <c r="AO601" t="s">
        <v>3155</v>
      </c>
      <c r="AP601">
        <v>4.5285501325228003E-2</v>
      </c>
      <c r="AQ601">
        <f>(Table2[[#This Row],[Sharpe Ratio]]-AVERAGE(Table2[Sharpe Ratio]))/_xlfn.STDEV.P(Table2[Sharpe Ratio])</f>
        <v>-0.17011775406195473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654</v>
      </c>
      <c r="AT601">
        <f>_xlfn.RANK.AVG(Table2[[#This Row],[6M Return vs Nifty Z-Score]],Table2[6M Return vs Nifty Z-Score])</f>
        <v>608</v>
      </c>
      <c r="AU601">
        <f>_xlfn.RANK.AVG(Table2[[#This Row],[Sharpe Ratio Z-Score]],Table2[Sharpe Ratio Z-Score])</f>
        <v>388</v>
      </c>
      <c r="AV601">
        <f>(Table2[[#This Row],[Rank 1Y]]+Table2[[#This Row],[Rank 6M]]+Table2[[#This Row],[Rank Sharpe]])/3</f>
        <v>550</v>
      </c>
    </row>
    <row r="602" spans="1:48" x14ac:dyDescent="0.3">
      <c r="A602" t="s">
        <v>265</v>
      </c>
      <c r="B602" t="s">
        <v>266</v>
      </c>
      <c r="C602" t="s">
        <v>3112</v>
      </c>
      <c r="D602" t="s">
        <v>197</v>
      </c>
      <c r="E602">
        <v>95882.045712100007</v>
      </c>
      <c r="F602">
        <v>541</v>
      </c>
      <c r="G602">
        <v>-18.663449979198699</v>
      </c>
      <c r="H602">
        <f>(Table2[[#This Row],[1Y Return vs Nifty]]-AVERAGE(Table2[1Y Return vs Nifty]))/_xlfn.STDEV.P(Table2[1Y Return vs Nifty])</f>
        <v>-0.73335172621034383</v>
      </c>
      <c r="I602">
        <v>-9.7273839044101909</v>
      </c>
      <c r="J602">
        <f>(Table2[[#This Row],[1M Return vs Nifty]]-AVERAGE(Table2[1M Return vs Nifty]))/_xlfn.STDEV.P(Table2[1M Return vs Nifty])</f>
        <v>-0.97352834789682452</v>
      </c>
      <c r="K602">
        <v>-2.7212702912489899</v>
      </c>
      <c r="L602">
        <f>(Table2[[#This Row],[6M Return vs Nifty]]-AVERAGE(Table2[6M Return vs Nifty]))/_xlfn.STDEV.P(Table2[6M Return vs Nifty])</f>
        <v>-0.2040552129929227</v>
      </c>
      <c r="M602">
        <v>-1.8980406482349399</v>
      </c>
      <c r="N602">
        <f>(Table2[[#This Row],[1W Return vs Nifty]]-AVERAGE(Table2[1W Return vs Nifty]))/_xlfn.STDEV.P(Table2[1W Return vs Nifty])</f>
        <v>0.56023834935601413</v>
      </c>
      <c r="O602">
        <v>580.74</v>
      </c>
      <c r="P602">
        <v>603.69125298491394</v>
      </c>
      <c r="Q602">
        <v>588.43801007102002</v>
      </c>
      <c r="R602">
        <v>14.884085520585</v>
      </c>
      <c r="S602" s="1">
        <f>(Table2[[#This Row],[Close Price]]-Table2[[#This Row],[20D EMA]])/Table2[[#This Row],[20D EMA]]</f>
        <v>-6.8429934221854893E-2</v>
      </c>
      <c r="T602" s="1">
        <f>(Table2[[#This Row],[Close Price]]-Table2[[#This Row],[50D EMA]])/Table2[[#This Row],[50D EMA]]</f>
        <v>-0.10384654850462208</v>
      </c>
      <c r="U602" s="1">
        <f>(Table2[[#This Row],[Close Price]]-Table2[[#This Row],[200D EMA]])/Table2[[#This Row],[200D EMA]]</f>
        <v>-8.0616835179111918E-2</v>
      </c>
      <c r="V602">
        <v>0.67344358762259704</v>
      </c>
      <c r="W602">
        <v>535.25</v>
      </c>
      <c r="X602">
        <v>558</v>
      </c>
      <c r="Y602">
        <v>535.25</v>
      </c>
      <c r="Z602">
        <v>575</v>
      </c>
      <c r="AA602">
        <v>535.25</v>
      </c>
      <c r="AB602">
        <v>629.75</v>
      </c>
      <c r="AC602" s="1">
        <f>(Table2[[#This Row],[Close Price]]/Table2[[#This Row],[Day Low]])-1</f>
        <v>1.0742643624474635E-2</v>
      </c>
      <c r="AD602" s="1">
        <f>(Table2[[#This Row],[Day High]]/Table2[[#This Row],[Close Price]])-1</f>
        <v>3.1423290203327126E-2</v>
      </c>
      <c r="AE602" s="1">
        <f>(Table2[[#This Row],[Close Price]]/Table2[[#This Row],[Current Week Low]])-1</f>
        <v>1.0742643624474635E-2</v>
      </c>
      <c r="AF602" s="1">
        <f>(Table2[[#This Row],[Current Week High]]/Table2[[#This Row],[Close Price]])-1</f>
        <v>6.2846580406654251E-2</v>
      </c>
      <c r="AG602" s="1">
        <f>(Table2[[#This Row],[Close Price]]/Table2[[#This Row],[Current Month Low]])-1</f>
        <v>1.0742643624474635E-2</v>
      </c>
      <c r="AH602" s="1">
        <f>(Table2[[#This Row],[Current Month High]]/Table2[[#This Row],[Close Price]])-1</f>
        <v>0.16404805914972265</v>
      </c>
      <c r="AI602">
        <v>24.214417744916801</v>
      </c>
      <c r="AJ602">
        <v>10.5887162714636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-0.09</v>
      </c>
      <c r="AM602" t="s">
        <v>3155</v>
      </c>
      <c r="AN602">
        <v>-4.6399999999999997</v>
      </c>
      <c r="AO602" t="s">
        <v>3155</v>
      </c>
      <c r="AP602">
        <v>-8.6207110483004001E-2</v>
      </c>
      <c r="AQ602">
        <f>(Table2[[#This Row],[Sharpe Ratio]]-AVERAGE(Table2[Sharpe Ratio]))/_xlfn.STDEV.P(Table2[Sharpe Ratio])</f>
        <v>-1.7202375138742922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571</v>
      </c>
      <c r="AT602">
        <f>_xlfn.RANK.AVG(Table2[[#This Row],[6M Return vs Nifty Z-Score]],Table2[6M Return vs Nifty Z-Score])</f>
        <v>393</v>
      </c>
      <c r="AU602">
        <f>_xlfn.RANK.AVG(Table2[[#This Row],[Sharpe Ratio Z-Score]],Table2[Sharpe Ratio Z-Score])</f>
        <v>701</v>
      </c>
      <c r="AV602">
        <f>(Table2[[#This Row],[Rank 1Y]]+Table2[[#This Row],[Rank 6M]]+Table2[[#This Row],[Rank Sharpe]])/3</f>
        <v>555</v>
      </c>
    </row>
    <row r="603" spans="1:48" x14ac:dyDescent="0.3">
      <c r="A603" t="s">
        <v>1506</v>
      </c>
      <c r="B603" t="s">
        <v>1507</v>
      </c>
      <c r="C603" t="s">
        <v>3122</v>
      </c>
      <c r="D603" t="s">
        <v>453</v>
      </c>
      <c r="E603">
        <v>6529.1460757599998</v>
      </c>
      <c r="F603">
        <v>1208.9000000000001</v>
      </c>
      <c r="G603">
        <v>-33.488268562400997</v>
      </c>
      <c r="H603">
        <f>(Table2[[#This Row],[1Y Return vs Nifty]]-AVERAGE(Table2[1Y Return vs Nifty]))/_xlfn.STDEV.P(Table2[1Y Return vs Nifty])</f>
        <v>-0.98677378856346265</v>
      </c>
      <c r="I603">
        <v>-0.59321000398203705</v>
      </c>
      <c r="J603">
        <f>(Table2[[#This Row],[1M Return vs Nifty]]-AVERAGE(Table2[1M Return vs Nifty]))/_xlfn.STDEV.P(Table2[1M Return vs Nifty])</f>
        <v>7.7286297875978557E-2</v>
      </c>
      <c r="K603">
        <v>-0.65775351993541997</v>
      </c>
      <c r="L603">
        <f>(Table2[[#This Row],[6M Return vs Nifty]]-AVERAGE(Table2[6M Return vs Nifty]))/_xlfn.STDEV.P(Table2[6M Return vs Nifty])</f>
        <v>-0.13117719907631969</v>
      </c>
      <c r="M603">
        <v>-0.56547353399174405</v>
      </c>
      <c r="N603">
        <f>(Table2[[#This Row],[1W Return vs Nifty]]-AVERAGE(Table2[1W Return vs Nifty]))/_xlfn.STDEV.P(Table2[1W Return vs Nifty])</f>
        <v>0.82746720017488262</v>
      </c>
      <c r="O603">
        <v>1247.68</v>
      </c>
      <c r="P603">
        <v>1226.8765066844001</v>
      </c>
      <c r="Q603">
        <v>1162.8029074884</v>
      </c>
      <c r="R603">
        <v>28.8754505761801</v>
      </c>
      <c r="S603" s="1">
        <f>(Table2[[#This Row],[Close Price]]-Table2[[#This Row],[20D EMA]])/Table2[[#This Row],[20D EMA]]</f>
        <v>-3.1081687612208236E-2</v>
      </c>
      <c r="T603" s="1">
        <f>(Table2[[#This Row],[Close Price]]-Table2[[#This Row],[50D EMA]])/Table2[[#This Row],[50D EMA]]</f>
        <v>-1.4652254392726924E-2</v>
      </c>
      <c r="U603" s="1">
        <f>(Table2[[#This Row],[Close Price]]-Table2[[#This Row],[200D EMA]])/Table2[[#This Row],[200D EMA]]</f>
        <v>3.9643083290157602E-2</v>
      </c>
      <c r="V603">
        <v>0.64012264713682798</v>
      </c>
      <c r="W603">
        <v>1198.7</v>
      </c>
      <c r="X603">
        <v>1222</v>
      </c>
      <c r="Y603">
        <v>1180.45</v>
      </c>
      <c r="Z603">
        <v>1243.6500000000001</v>
      </c>
      <c r="AA603">
        <v>1180.45</v>
      </c>
      <c r="AB603">
        <v>1400.05</v>
      </c>
      <c r="AC603" s="1">
        <f>(Table2[[#This Row],[Close Price]]/Table2[[#This Row],[Day Low]])-1</f>
        <v>8.5092183198465232E-3</v>
      </c>
      <c r="AD603" s="1">
        <f>(Table2[[#This Row],[Day High]]/Table2[[#This Row],[Close Price]])-1</f>
        <v>1.0836297460501187E-2</v>
      </c>
      <c r="AE603" s="1">
        <f>(Table2[[#This Row],[Close Price]]/Table2[[#This Row],[Current Week Low]])-1</f>
        <v>2.4100978440425358E-2</v>
      </c>
      <c r="AF603" s="1">
        <f>(Table2[[#This Row],[Current Week High]]/Table2[[#This Row],[Close Price]])-1</f>
        <v>2.8745140210108433E-2</v>
      </c>
      <c r="AG603" s="1">
        <f>(Table2[[#This Row],[Close Price]]/Table2[[#This Row],[Current Month Low]])-1</f>
        <v>2.4100978440425358E-2</v>
      </c>
      <c r="AH603" s="1">
        <f>(Table2[[#This Row],[Current Month High]]/Table2[[#This Row],[Close Price]])-1</f>
        <v>0.15811895111258156</v>
      </c>
      <c r="AI603">
        <v>16.452973777814499</v>
      </c>
      <c r="AJ603">
        <v>29.5296260580735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0.08</v>
      </c>
      <c r="AM603" t="s">
        <v>3156</v>
      </c>
      <c r="AN603">
        <v>-4.51</v>
      </c>
      <c r="AO603" t="s">
        <v>3155</v>
      </c>
      <c r="AP603">
        <v>-3.9470462508855997E-2</v>
      </c>
      <c r="AQ603">
        <f>(Table2[[#This Row],[Sharpe Ratio]]-AVERAGE(Table2[Sharpe Ratio]))/_xlfn.STDEV.P(Table2[Sharpe Ratio])</f>
        <v>-1.1692757485260086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-1.3824732381149294</v>
      </c>
      <c r="AS603">
        <f>_xlfn.RANK.AVG(Table2[[#This Row],[1Y Return vs Nifty Z-Score]],Table2[1Y Return vs Nifty Z-Score])</f>
        <v>651</v>
      </c>
      <c r="AT603">
        <f>_xlfn.RANK.AVG(Table2[[#This Row],[6M Return vs Nifty Z-Score]],Table2[6M Return vs Nifty Z-Score])</f>
        <v>372</v>
      </c>
      <c r="AU603">
        <f>_xlfn.RANK.AVG(Table2[[#This Row],[Sharpe Ratio Z-Score]],Table2[Sharpe Ratio Z-Score])</f>
        <v>642</v>
      </c>
      <c r="AV603">
        <f>(Table2[[#This Row],[Rank 1Y]]+Table2[[#This Row],[Rank 6M]]+Table2[[#This Row],[Rank Sharpe]])/3</f>
        <v>555</v>
      </c>
    </row>
    <row r="604" spans="1:48" x14ac:dyDescent="0.3">
      <c r="A604" t="s">
        <v>1074</v>
      </c>
      <c r="B604" t="s">
        <v>1075</v>
      </c>
      <c r="C604" t="s">
        <v>3121</v>
      </c>
      <c r="D604" t="s">
        <v>77</v>
      </c>
      <c r="E604">
        <v>11893.449630470001</v>
      </c>
      <c r="F604">
        <v>575.95000000000005</v>
      </c>
      <c r="G604">
        <v>-41.442423427161202</v>
      </c>
      <c r="H604">
        <f>(Table2[[#This Row],[1Y Return vs Nifty]]-AVERAGE(Table2[1Y Return vs Nifty]))/_xlfn.STDEV.P(Table2[1Y Return vs Nifty])</f>
        <v>-1.1227456602454298</v>
      </c>
      <c r="I604">
        <v>3.0415041764681501</v>
      </c>
      <c r="J604">
        <f>(Table2[[#This Row],[1M Return vs Nifty]]-AVERAGE(Table2[1M Return vs Nifty]))/_xlfn.STDEV.P(Table2[1M Return vs Nifty])</f>
        <v>0.49543148929127634</v>
      </c>
      <c r="K604">
        <v>-21.622619959839</v>
      </c>
      <c r="L604">
        <f>(Table2[[#This Row],[6M Return vs Nifty]]-AVERAGE(Table2[6M Return vs Nifty]))/_xlfn.STDEV.P(Table2[6M Return vs Nifty])</f>
        <v>-0.87160143473417573</v>
      </c>
      <c r="M604">
        <v>-6.3809925989287404</v>
      </c>
      <c r="N604">
        <f>(Table2[[#This Row],[1W Return vs Nifty]]-AVERAGE(Table2[1W Return vs Nifty]))/_xlfn.STDEV.P(Table2[1W Return vs Nifty])</f>
        <v>-0.33875884579874832</v>
      </c>
      <c r="O604">
        <v>597.29</v>
      </c>
      <c r="P604">
        <v>602.85865055930401</v>
      </c>
      <c r="Q604">
        <v>630.48625349848396</v>
      </c>
      <c r="R604">
        <v>32.330047855196803</v>
      </c>
      <c r="S604" s="1">
        <f>(Table2[[#This Row],[Close Price]]-Table2[[#This Row],[20D EMA]])/Table2[[#This Row],[20D EMA]]</f>
        <v>-3.5728038306350213E-2</v>
      </c>
      <c r="T604" s="1">
        <f>(Table2[[#This Row],[Close Price]]-Table2[[#This Row],[50D EMA]])/Table2[[#This Row],[50D EMA]]</f>
        <v>-4.4635090720419088E-2</v>
      </c>
      <c r="U604" s="1">
        <f>(Table2[[#This Row],[Close Price]]-Table2[[#This Row],[200D EMA]])/Table2[[#This Row],[200D EMA]]</f>
        <v>-8.6498719354893991E-2</v>
      </c>
      <c r="V604">
        <v>0.62741841493543604</v>
      </c>
      <c r="W604">
        <v>572.4</v>
      </c>
      <c r="X604">
        <v>603.70000000000005</v>
      </c>
      <c r="Y604">
        <v>569.25</v>
      </c>
      <c r="Z604">
        <v>611.29999999999995</v>
      </c>
      <c r="AA604">
        <v>569.25</v>
      </c>
      <c r="AB604">
        <v>640</v>
      </c>
      <c r="AC604" s="1">
        <f>(Table2[[#This Row],[Close Price]]/Table2[[#This Row],[Day Low]])-1</f>
        <v>6.2019566736548626E-3</v>
      </c>
      <c r="AD604" s="1">
        <f>(Table2[[#This Row],[Day High]]/Table2[[#This Row],[Close Price]])-1</f>
        <v>4.8181265734872802E-2</v>
      </c>
      <c r="AE604" s="1">
        <f>(Table2[[#This Row],[Close Price]]/Table2[[#This Row],[Current Week Low]])-1</f>
        <v>1.1769872639437962E-2</v>
      </c>
      <c r="AF604" s="1">
        <f>(Table2[[#This Row],[Current Week High]]/Table2[[#This Row],[Close Price]])-1</f>
        <v>6.1376855629828864E-2</v>
      </c>
      <c r="AG604" s="1">
        <f>(Table2[[#This Row],[Close Price]]/Table2[[#This Row],[Current Month Low]])-1</f>
        <v>1.1769872639437962E-2</v>
      </c>
      <c r="AH604" s="1">
        <f>(Table2[[#This Row],[Current Month High]]/Table2[[#This Row],[Close Price]])-1</f>
        <v>0.11120757010157112</v>
      </c>
      <c r="AI604">
        <v>43.067974650577298</v>
      </c>
      <c r="AJ604">
        <v>14.2191373326723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0.02</v>
      </c>
      <c r="AM604" t="s">
        <v>3156</v>
      </c>
      <c r="AN604">
        <v>-2.39</v>
      </c>
      <c r="AO604" t="s">
        <v>3155</v>
      </c>
      <c r="AP604">
        <v>4.8613613331827003E-2</v>
      </c>
      <c r="AQ604">
        <f>(Table2[[#This Row],[Sharpe Ratio]]-AVERAGE(Table2[Sharpe Ratio]))/_xlfn.STDEV.P(Table2[Sharpe Ratio])</f>
        <v>-0.1308838221067388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684</v>
      </c>
      <c r="AT604">
        <f>_xlfn.RANK.AVG(Table2[[#This Row],[6M Return vs Nifty Z-Score]],Table2[6M Return vs Nifty Z-Score])</f>
        <v>607</v>
      </c>
      <c r="AU604">
        <f>_xlfn.RANK.AVG(Table2[[#This Row],[Sharpe Ratio Z-Score]],Table2[Sharpe Ratio Z-Score])</f>
        <v>375</v>
      </c>
      <c r="AV604">
        <f>(Table2[[#This Row],[Rank 1Y]]+Table2[[#This Row],[Rank 6M]]+Table2[[#This Row],[Rank Sharpe]])/3</f>
        <v>555.33333333333337</v>
      </c>
    </row>
    <row r="605" spans="1:48" x14ac:dyDescent="0.3">
      <c r="A605" t="s">
        <v>883</v>
      </c>
      <c r="B605" t="s">
        <v>884</v>
      </c>
      <c r="C605" t="s">
        <v>3124</v>
      </c>
      <c r="D605" t="s">
        <v>467</v>
      </c>
      <c r="E605">
        <v>16917.464747999999</v>
      </c>
      <c r="F605">
        <v>3411.5</v>
      </c>
      <c r="G605">
        <v>-28.4054695577004</v>
      </c>
      <c r="H605">
        <f>(Table2[[#This Row],[1Y Return vs Nifty]]-AVERAGE(Table2[1Y Return vs Nifty]))/_xlfn.STDEV.P(Table2[1Y Return vs Nifty])</f>
        <v>-0.89988615489237567</v>
      </c>
      <c r="I605">
        <v>3.6206941974297799</v>
      </c>
      <c r="J605">
        <f>(Table2[[#This Row],[1M Return vs Nifty]]-AVERAGE(Table2[1M Return vs Nifty]))/_xlfn.STDEV.P(Table2[1M Return vs Nifty])</f>
        <v>0.56206273184769495</v>
      </c>
      <c r="K605">
        <v>-5.0159442008924398</v>
      </c>
      <c r="L605">
        <f>(Table2[[#This Row],[6M Return vs Nifty]]-AVERAGE(Table2[6M Return vs Nifty]))/_xlfn.STDEV.P(Table2[6M Return vs Nifty])</f>
        <v>-0.28509709229618951</v>
      </c>
      <c r="M605">
        <v>-3.4056145562280502</v>
      </c>
      <c r="N605">
        <f>(Table2[[#This Row],[1W Return vs Nifty]]-AVERAGE(Table2[1W Return vs Nifty]))/_xlfn.STDEV.P(Table2[1W Return vs Nifty])</f>
        <v>0.25791418222668377</v>
      </c>
      <c r="O605">
        <v>3357.15</v>
      </c>
      <c r="P605">
        <v>3374.6421237930599</v>
      </c>
      <c r="Q605">
        <v>3471.65214896925</v>
      </c>
      <c r="R605">
        <v>56.412576016663699</v>
      </c>
      <c r="S605" s="1">
        <f>(Table2[[#This Row],[Close Price]]-Table2[[#This Row],[20D EMA]])/Table2[[#This Row],[20D EMA]]</f>
        <v>1.6189327256750489E-2</v>
      </c>
      <c r="T605" s="1">
        <f>(Table2[[#This Row],[Close Price]]-Table2[[#This Row],[50D EMA]])/Table2[[#This Row],[50D EMA]]</f>
        <v>1.0922010350985677E-2</v>
      </c>
      <c r="U605" s="1">
        <f>(Table2[[#This Row],[Close Price]]-Table2[[#This Row],[200D EMA]])/Table2[[#This Row],[200D EMA]]</f>
        <v>-1.7326663613780963E-2</v>
      </c>
      <c r="V605">
        <v>1.4052552707291099</v>
      </c>
      <c r="W605">
        <v>3368</v>
      </c>
      <c r="X605">
        <v>3545</v>
      </c>
      <c r="Y605">
        <v>3181.3</v>
      </c>
      <c r="Z605">
        <v>3545</v>
      </c>
      <c r="AA605">
        <v>3181.3</v>
      </c>
      <c r="AB605">
        <v>3612.85</v>
      </c>
      <c r="AC605" s="1">
        <f>(Table2[[#This Row],[Close Price]]/Table2[[#This Row],[Day Low]])-1</f>
        <v>1.2915676959619926E-2</v>
      </c>
      <c r="AD605" s="1">
        <f>(Table2[[#This Row],[Day High]]/Table2[[#This Row],[Close Price]])-1</f>
        <v>3.913234647515762E-2</v>
      </c>
      <c r="AE605" s="1">
        <f>(Table2[[#This Row],[Close Price]]/Table2[[#This Row],[Current Week Low]])-1</f>
        <v>7.2360355829377943E-2</v>
      </c>
      <c r="AF605" s="1">
        <f>(Table2[[#This Row],[Current Week High]]/Table2[[#This Row],[Close Price]])-1</f>
        <v>3.913234647515762E-2</v>
      </c>
      <c r="AG605" s="1">
        <f>(Table2[[#This Row],[Close Price]]/Table2[[#This Row],[Current Month Low]])-1</f>
        <v>7.2360355829377943E-2</v>
      </c>
      <c r="AH605" s="1">
        <f>(Table2[[#This Row],[Current Month High]]/Table2[[#This Row],[Close Price]])-1</f>
        <v>5.9020958522643996E-2</v>
      </c>
      <c r="AI605">
        <v>16.6481020079144</v>
      </c>
      <c r="AJ605">
        <v>18.621672838540299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0</v>
      </c>
      <c r="AM605" t="s">
        <v>3157</v>
      </c>
      <c r="AN605">
        <v>2.02</v>
      </c>
      <c r="AO605" t="s">
        <v>3156</v>
      </c>
      <c r="AP605">
        <v>-3.4841239461141003E-2</v>
      </c>
      <c r="AQ605">
        <f>(Table2[[#This Row],[Sharpe Ratio]]-AVERAGE(Table2[Sharpe Ratio]))/_xlfn.STDEV.P(Table2[Sharpe Ratio])</f>
        <v>-1.114703480014779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624</v>
      </c>
      <c r="AT605">
        <f>_xlfn.RANK.AVG(Table2[[#This Row],[6M Return vs Nifty Z-Score]],Table2[6M Return vs Nifty Z-Score])</f>
        <v>417</v>
      </c>
      <c r="AU605">
        <f>_xlfn.RANK.AVG(Table2[[#This Row],[Sharpe Ratio Z-Score]],Table2[Sharpe Ratio Z-Score])</f>
        <v>630</v>
      </c>
      <c r="AV605">
        <f>(Table2[[#This Row],[Rank 1Y]]+Table2[[#This Row],[Rank 6M]]+Table2[[#This Row],[Rank Sharpe]])/3</f>
        <v>557</v>
      </c>
    </row>
    <row r="606" spans="1:48" x14ac:dyDescent="0.3">
      <c r="A606" t="s">
        <v>1562</v>
      </c>
      <c r="B606" t="s">
        <v>1563</v>
      </c>
      <c r="C606" t="s">
        <v>3122</v>
      </c>
      <c r="D606" t="s">
        <v>1564</v>
      </c>
      <c r="E606">
        <v>5954.6083835649997</v>
      </c>
      <c r="F606">
        <v>436.85</v>
      </c>
      <c r="G606">
        <v>-9.4077546689980291</v>
      </c>
      <c r="H606">
        <f>(Table2[[#This Row],[1Y Return vs Nifty]]-AVERAGE(Table2[1Y Return vs Nifty]))/_xlfn.STDEV.P(Table2[1Y Return vs Nifty])</f>
        <v>-0.57513074152450816</v>
      </c>
      <c r="I606">
        <v>-5.2370655537144799</v>
      </c>
      <c r="J606">
        <f>(Table2[[#This Row],[1M Return vs Nifty]]-AVERAGE(Table2[1M Return vs Nifty]))/_xlfn.STDEV.P(Table2[1M Return vs Nifty])</f>
        <v>-0.45695264674094255</v>
      </c>
      <c r="K606">
        <v>-23.791464317833199</v>
      </c>
      <c r="L606">
        <f>(Table2[[#This Row],[6M Return vs Nifty]]-AVERAGE(Table2[6M Return vs Nifty]))/_xlfn.STDEV.P(Table2[6M Return vs Nifty])</f>
        <v>-0.94819934346075729</v>
      </c>
      <c r="M606">
        <v>-10.043668116074199</v>
      </c>
      <c r="N606">
        <f>(Table2[[#This Row],[1W Return vs Nifty]]-AVERAGE(Table2[1W Return vs Nifty]))/_xlfn.STDEV.P(Table2[1W Return vs Nifty])</f>
        <v>-1.0732603646397409</v>
      </c>
      <c r="O606">
        <v>489.54</v>
      </c>
      <c r="P606">
        <v>491.72376483978297</v>
      </c>
      <c r="Q606">
        <v>467.16361212486203</v>
      </c>
      <c r="R606">
        <v>18.205159406326199</v>
      </c>
      <c r="S606" s="1">
        <f>(Table2[[#This Row],[Close Price]]-Table2[[#This Row],[20D EMA]])/Table2[[#This Row],[20D EMA]]</f>
        <v>-0.10763165420598929</v>
      </c>
      <c r="T606" s="1">
        <f>(Table2[[#This Row],[Close Price]]-Table2[[#This Row],[50D EMA]])/Table2[[#This Row],[50D EMA]]</f>
        <v>-0.11159469759949943</v>
      </c>
      <c r="U606" s="1">
        <f>(Table2[[#This Row],[Close Price]]-Table2[[#This Row],[200D EMA]])/Table2[[#This Row],[200D EMA]]</f>
        <v>-6.4888641448298159E-2</v>
      </c>
      <c r="V606">
        <v>1.04531274759819</v>
      </c>
      <c r="W606">
        <v>431.3</v>
      </c>
      <c r="X606">
        <v>467.05</v>
      </c>
      <c r="Y606">
        <v>431.3</v>
      </c>
      <c r="Z606">
        <v>502.3</v>
      </c>
      <c r="AA606">
        <v>431.3</v>
      </c>
      <c r="AB606">
        <v>525</v>
      </c>
      <c r="AC606" s="1">
        <f>(Table2[[#This Row],[Close Price]]/Table2[[#This Row],[Day Low]])-1</f>
        <v>1.2868073266867563E-2</v>
      </c>
      <c r="AD606" s="1">
        <f>(Table2[[#This Row],[Day High]]/Table2[[#This Row],[Close Price]])-1</f>
        <v>6.9131280759986202E-2</v>
      </c>
      <c r="AE606" s="1">
        <f>(Table2[[#This Row],[Close Price]]/Table2[[#This Row],[Current Week Low]])-1</f>
        <v>1.2868073266867563E-2</v>
      </c>
      <c r="AF606" s="1">
        <f>(Table2[[#This Row],[Current Week High]]/Table2[[#This Row],[Close Price]])-1</f>
        <v>0.14982259356758609</v>
      </c>
      <c r="AG606" s="1">
        <f>(Table2[[#This Row],[Close Price]]/Table2[[#This Row],[Current Month Low]])-1</f>
        <v>1.2868073266867563E-2</v>
      </c>
      <c r="AH606" s="1">
        <f>(Table2[[#This Row],[Current Month High]]/Table2[[#This Row],[Close Price]])-1</f>
        <v>0.20178550990042332</v>
      </c>
      <c r="AI606">
        <v>32.059059173629301</v>
      </c>
      <c r="AJ606">
        <v>27.621969033011901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-0.13</v>
      </c>
      <c r="AM606" t="s">
        <v>3155</v>
      </c>
      <c r="AN606">
        <v>-10.26</v>
      </c>
      <c r="AO606" t="s">
        <v>3155</v>
      </c>
      <c r="AQ606">
        <f>(Table2[[#This Row],[Sharpe Ratio]]-AVERAGE(Table2[Sharpe Ratio]))/_xlfn.STDEV.P(Table2[Sharpe Ratio])</f>
        <v>-0.70397246629187049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514</v>
      </c>
      <c r="AT606">
        <f>_xlfn.RANK.AVG(Table2[[#This Row],[6M Return vs Nifty Z-Score]],Table2[6M Return vs Nifty Z-Score])</f>
        <v>632</v>
      </c>
      <c r="AU606">
        <f>_xlfn.RANK.AVG(Table2[[#This Row],[Sharpe Ratio Z-Score]],Table2[Sharpe Ratio Z-Score])</f>
        <v>532.5</v>
      </c>
      <c r="AV606">
        <f>(Table2[[#This Row],[Rank 1Y]]+Table2[[#This Row],[Rank 6M]]+Table2[[#This Row],[Rank Sharpe]])/3</f>
        <v>559.5</v>
      </c>
    </row>
    <row r="607" spans="1:48" x14ac:dyDescent="0.3">
      <c r="A607" t="s">
        <v>254</v>
      </c>
      <c r="B607" t="s">
        <v>255</v>
      </c>
      <c r="C607" t="s">
        <v>3112</v>
      </c>
      <c r="D607" t="s">
        <v>256</v>
      </c>
      <c r="E607">
        <v>98589.116440815007</v>
      </c>
      <c r="F607">
        <v>996.45</v>
      </c>
      <c r="G607">
        <v>-13.1891103761252</v>
      </c>
      <c r="H607">
        <f>(Table2[[#This Row],[1Y Return vs Nifty]]-AVERAGE(Table2[1Y Return vs Nifty]))/_xlfn.STDEV.P(Table2[1Y Return vs Nifty])</f>
        <v>-0.63977092288070436</v>
      </c>
      <c r="I607">
        <v>-10.440403907551399</v>
      </c>
      <c r="J607">
        <f>(Table2[[#This Row],[1M Return vs Nifty]]-AVERAGE(Table2[1M Return vs Nifty]))/_xlfn.STDEV.P(Table2[1M Return vs Nifty])</f>
        <v>-1.0555556740893586</v>
      </c>
      <c r="K607">
        <v>-18.040418668251501</v>
      </c>
      <c r="L607">
        <f>(Table2[[#This Row],[6M Return vs Nifty]]-AVERAGE(Table2[6M Return vs Nifty]))/_xlfn.STDEV.P(Table2[6M Return vs Nifty])</f>
        <v>-0.74508745665092413</v>
      </c>
      <c r="M607">
        <v>-7.5072330432957504</v>
      </c>
      <c r="N607">
        <f>(Table2[[#This Row],[1W Return vs Nifty]]-AVERAGE(Table2[1W Return vs Nifty]))/_xlfn.STDEV.P(Table2[1W Return vs Nifty])</f>
        <v>-0.56461159008236683</v>
      </c>
      <c r="O607">
        <v>1095.05</v>
      </c>
      <c r="P607">
        <v>1137.84932179976</v>
      </c>
      <c r="Q607">
        <v>1105.89542564472</v>
      </c>
      <c r="R607">
        <v>16.058328147542401</v>
      </c>
      <c r="S607" s="1">
        <f>(Table2[[#This Row],[Close Price]]-Table2[[#This Row],[20D EMA]])/Table2[[#This Row],[20D EMA]]</f>
        <v>-9.0041550614127136E-2</v>
      </c>
      <c r="T607" s="1">
        <f>(Table2[[#This Row],[Close Price]]-Table2[[#This Row],[50D EMA]])/Table2[[#This Row],[50D EMA]]</f>
        <v>-0.12426893358437451</v>
      </c>
      <c r="U607" s="1">
        <f>(Table2[[#This Row],[Close Price]]-Table2[[#This Row],[200D EMA]])/Table2[[#This Row],[200D EMA]]</f>
        <v>-9.8965438419202245E-2</v>
      </c>
      <c r="V607">
        <v>1.2579229635609599</v>
      </c>
      <c r="W607">
        <v>994.9</v>
      </c>
      <c r="X607">
        <v>1022.1</v>
      </c>
      <c r="Y607">
        <v>986.35</v>
      </c>
      <c r="Z607">
        <v>1059.45</v>
      </c>
      <c r="AA607">
        <v>986.35</v>
      </c>
      <c r="AB607">
        <v>1205.45</v>
      </c>
      <c r="AC607" s="1">
        <f>(Table2[[#This Row],[Close Price]]/Table2[[#This Row],[Day Low]])-1</f>
        <v>1.5579455221630401E-3</v>
      </c>
      <c r="AD607" s="1">
        <f>(Table2[[#This Row],[Day High]]/Table2[[#This Row],[Close Price]])-1</f>
        <v>2.574138190576547E-2</v>
      </c>
      <c r="AE607" s="1">
        <f>(Table2[[#This Row],[Close Price]]/Table2[[#This Row],[Current Week Low]])-1</f>
        <v>1.0239772900086264E-2</v>
      </c>
      <c r="AF607" s="1">
        <f>(Table2[[#This Row],[Current Week High]]/Table2[[#This Row],[Close Price]])-1</f>
        <v>6.3224446786090516E-2</v>
      </c>
      <c r="AG607" s="1">
        <f>(Table2[[#This Row],[Close Price]]/Table2[[#This Row],[Current Month Low]])-1</f>
        <v>1.0239772900086264E-2</v>
      </c>
      <c r="AH607" s="1">
        <f>(Table2[[#This Row],[Current Month High]]/Table2[[#This Row],[Close Price]])-1</f>
        <v>0.20974459330623718</v>
      </c>
      <c r="AI607">
        <v>25.788589374594199</v>
      </c>
      <c r="AJ607">
        <v>15.6921495497525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-0.11</v>
      </c>
      <c r="AM607" t="s">
        <v>3155</v>
      </c>
      <c r="AN607">
        <v>-10.96</v>
      </c>
      <c r="AO607" t="s">
        <v>3155</v>
      </c>
      <c r="AP607">
        <v>-7.6943115993499999E-3</v>
      </c>
      <c r="AQ607">
        <f>(Table2[[#This Row],[Sharpe Ratio]]-AVERAGE(Table2[Sharpe Ratio]))/_xlfn.STDEV.P(Table2[Sharpe Ratio])</f>
        <v>-0.79467797654289596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540</v>
      </c>
      <c r="AT607">
        <f>_xlfn.RANK.AVG(Table2[[#This Row],[6M Return vs Nifty Z-Score]],Table2[6M Return vs Nifty Z-Score])</f>
        <v>569</v>
      </c>
      <c r="AU607">
        <f>_xlfn.RANK.AVG(Table2[[#This Row],[Sharpe Ratio Z-Score]],Table2[Sharpe Ratio Z-Score])</f>
        <v>573</v>
      </c>
      <c r="AV607">
        <f>(Table2[[#This Row],[Rank 1Y]]+Table2[[#This Row],[Rank 6M]]+Table2[[#This Row],[Rank Sharpe]])/3</f>
        <v>560.66666666666663</v>
      </c>
    </row>
    <row r="608" spans="1:48" x14ac:dyDescent="0.3">
      <c r="A608" t="s">
        <v>461</v>
      </c>
      <c r="B608" t="s">
        <v>462</v>
      </c>
      <c r="C608" t="s">
        <v>3110</v>
      </c>
      <c r="D608" t="s">
        <v>54</v>
      </c>
      <c r="E608">
        <v>48006.485128849999</v>
      </c>
      <c r="F608">
        <v>645.65</v>
      </c>
      <c r="G608">
        <v>-35.121949672480199</v>
      </c>
      <c r="H608">
        <f>(Table2[[#This Row],[1Y Return vs Nifty]]-AVERAGE(Table2[1Y Return vs Nifty]))/_xlfn.STDEV.P(Table2[1Y Return vs Nifty])</f>
        <v>-1.0147006622597594</v>
      </c>
      <c r="I608">
        <v>-5.4356061650991396</v>
      </c>
      <c r="J608">
        <f>(Table2[[#This Row],[1M Return vs Nifty]]-AVERAGE(Table2[1M Return vs Nifty]))/_xlfn.STDEV.P(Table2[1M Return vs Nifty])</f>
        <v>-0.47979317775096719</v>
      </c>
      <c r="K608">
        <v>-4.60046630665635</v>
      </c>
      <c r="L608">
        <f>(Table2[[#This Row],[6M Return vs Nifty]]-AVERAGE(Table2[6M Return vs Nifty]))/_xlfn.STDEV.P(Table2[6M Return vs Nifty])</f>
        <v>-0.27042350001959087</v>
      </c>
      <c r="M608">
        <v>-5.4340318224150996</v>
      </c>
      <c r="N608">
        <f>(Table2[[#This Row],[1W Return vs Nifty]]-AVERAGE(Table2[1W Return vs Nifty]))/_xlfn.STDEV.P(Table2[1W Return vs Nifty])</f>
        <v>-0.14885828666480852</v>
      </c>
      <c r="O608">
        <v>687.48</v>
      </c>
      <c r="P608">
        <v>687.70889099167402</v>
      </c>
      <c r="Q608">
        <v>669.16482032741396</v>
      </c>
      <c r="R608">
        <v>25.485635873215099</v>
      </c>
      <c r="S608" s="1">
        <f>(Table2[[#This Row],[Close Price]]-Table2[[#This Row],[20D EMA]])/Table2[[#This Row],[20D EMA]]</f>
        <v>-6.0845406411822948E-2</v>
      </c>
      <c r="T608" s="1">
        <f>(Table2[[#This Row],[Close Price]]-Table2[[#This Row],[50D EMA]])/Table2[[#This Row],[50D EMA]]</f>
        <v>-6.115798638436281E-2</v>
      </c>
      <c r="U608" s="1">
        <f>(Table2[[#This Row],[Close Price]]-Table2[[#This Row],[200D EMA]])/Table2[[#This Row],[200D EMA]]</f>
        <v>-3.5140550747883727E-2</v>
      </c>
      <c r="V608">
        <v>0.60031024437700398</v>
      </c>
      <c r="W608">
        <v>641.70000000000005</v>
      </c>
      <c r="X608">
        <v>682.9</v>
      </c>
      <c r="Y608">
        <v>630.04999999999995</v>
      </c>
      <c r="Z608">
        <v>688.75</v>
      </c>
      <c r="AA608">
        <v>630.04999999999995</v>
      </c>
      <c r="AB608">
        <v>748.15</v>
      </c>
      <c r="AC608" s="1">
        <f>(Table2[[#This Row],[Close Price]]/Table2[[#This Row],[Day Low]])-1</f>
        <v>6.1555243883433253E-3</v>
      </c>
      <c r="AD608" s="1">
        <f>(Table2[[#This Row],[Day High]]/Table2[[#This Row],[Close Price]])-1</f>
        <v>5.7693796948811382E-2</v>
      </c>
      <c r="AE608" s="1">
        <f>(Table2[[#This Row],[Close Price]]/Table2[[#This Row],[Current Week Low]])-1</f>
        <v>2.4759939687326371E-2</v>
      </c>
      <c r="AF608" s="1">
        <f>(Table2[[#This Row],[Current Week High]]/Table2[[#This Row],[Close Price]])-1</f>
        <v>6.6754433516611256E-2</v>
      </c>
      <c r="AG608" s="1">
        <f>(Table2[[#This Row],[Close Price]]/Table2[[#This Row],[Current Month Low]])-1</f>
        <v>2.4759939687326371E-2</v>
      </c>
      <c r="AH608" s="1">
        <f>(Table2[[#This Row],[Current Month High]]/Table2[[#This Row],[Close Price]])-1</f>
        <v>0.15875474328196382</v>
      </c>
      <c r="AI608">
        <v>25.981568961511599</v>
      </c>
      <c r="AJ608">
        <v>16.606465595087499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-0.02</v>
      </c>
      <c r="AM608" t="s">
        <v>3155</v>
      </c>
      <c r="AN608">
        <v>-11.23</v>
      </c>
      <c r="AO608" t="s">
        <v>3155</v>
      </c>
      <c r="AP608">
        <v>-2.0751789975152E-2</v>
      </c>
      <c r="AQ608">
        <f>(Table2[[#This Row],[Sharpe Ratio]]-AVERAGE(Table2[Sharpe Ratio]))/_xlfn.STDEV.P(Table2[Sharpe Ratio])</f>
        <v>-0.94860795759135097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661</v>
      </c>
      <c r="AT608">
        <f>_xlfn.RANK.AVG(Table2[[#This Row],[6M Return vs Nifty Z-Score]],Table2[6M Return vs Nifty Z-Score])</f>
        <v>409</v>
      </c>
      <c r="AU608">
        <f>_xlfn.RANK.AVG(Table2[[#This Row],[Sharpe Ratio Z-Score]],Table2[Sharpe Ratio Z-Score])</f>
        <v>612</v>
      </c>
      <c r="AV608">
        <f>(Table2[[#This Row],[Rank 1Y]]+Table2[[#This Row],[Rank 6M]]+Table2[[#This Row],[Rank Sharpe]])/3</f>
        <v>560.66666666666663</v>
      </c>
    </row>
    <row r="609" spans="1:48" x14ac:dyDescent="0.3">
      <c r="A609" t="s">
        <v>1324</v>
      </c>
      <c r="B609" t="s">
        <v>1325</v>
      </c>
      <c r="C609" t="s">
        <v>3114</v>
      </c>
      <c r="D609" t="s">
        <v>51</v>
      </c>
      <c r="E609">
        <v>8346.0862726899995</v>
      </c>
      <c r="F609">
        <v>5027.95</v>
      </c>
      <c r="G609">
        <v>-26.222181675514999</v>
      </c>
      <c r="H609">
        <f>(Table2[[#This Row],[1Y Return vs Nifty]]-AVERAGE(Table2[1Y Return vs Nifty]))/_xlfn.STDEV.P(Table2[1Y Return vs Nifty])</f>
        <v>-0.86256405784891343</v>
      </c>
      <c r="I609">
        <v>4.4409948867903699</v>
      </c>
      <c r="J609">
        <f>(Table2[[#This Row],[1M Return vs Nifty]]-AVERAGE(Table2[1M Return vs Nifty]))/_xlfn.STDEV.P(Table2[1M Return vs Nifty])</f>
        <v>0.65643185462925602</v>
      </c>
      <c r="K609">
        <v>-2.59708738538541</v>
      </c>
      <c r="L609">
        <f>(Table2[[#This Row],[6M Return vs Nifty]]-AVERAGE(Table2[6M Return vs Nifty]))/_xlfn.STDEV.P(Table2[6M Return vs Nifty])</f>
        <v>-0.19966939763753352</v>
      </c>
      <c r="M609">
        <v>-0.34194864805415898</v>
      </c>
      <c r="N609">
        <f>(Table2[[#This Row],[1W Return vs Nifty]]-AVERAGE(Table2[1W Return vs Nifty]))/_xlfn.STDEV.P(Table2[1W Return vs Nifty])</f>
        <v>0.87229218329210689</v>
      </c>
      <c r="O609">
        <v>5221.92</v>
      </c>
      <c r="P609">
        <v>5229.7950094243997</v>
      </c>
      <c r="Q609">
        <v>5105.4275945860099</v>
      </c>
      <c r="R609">
        <v>26.838307077939898</v>
      </c>
      <c r="S609" s="1">
        <f>(Table2[[#This Row],[Close Price]]-Table2[[#This Row],[20D EMA]])/Table2[[#This Row],[20D EMA]]</f>
        <v>-3.7145341177191579E-2</v>
      </c>
      <c r="T609" s="1">
        <f>(Table2[[#This Row],[Close Price]]-Table2[[#This Row],[50D EMA]])/Table2[[#This Row],[50D EMA]]</f>
        <v>-3.8595204794961042E-2</v>
      </c>
      <c r="U609" s="1">
        <f>(Table2[[#This Row],[Close Price]]-Table2[[#This Row],[200D EMA]])/Table2[[#This Row],[200D EMA]]</f>
        <v>-1.5175534889216786E-2</v>
      </c>
      <c r="V609">
        <v>0.39920657295839501</v>
      </c>
      <c r="W609">
        <v>5001</v>
      </c>
      <c r="X609">
        <v>5165.3999999999996</v>
      </c>
      <c r="Y609">
        <v>5001</v>
      </c>
      <c r="Z609">
        <v>5251.15</v>
      </c>
      <c r="AA609">
        <v>5001</v>
      </c>
      <c r="AB609">
        <v>5550</v>
      </c>
      <c r="AC609" s="1">
        <f>(Table2[[#This Row],[Close Price]]/Table2[[#This Row],[Day Low]])-1</f>
        <v>5.3889222155567573E-3</v>
      </c>
      <c r="AD609" s="1">
        <f>(Table2[[#This Row],[Day High]]/Table2[[#This Row],[Close Price]])-1</f>
        <v>2.7337185135094755E-2</v>
      </c>
      <c r="AE609" s="1">
        <f>(Table2[[#This Row],[Close Price]]/Table2[[#This Row],[Current Week Low]])-1</f>
        <v>5.3889222155567573E-3</v>
      </c>
      <c r="AF609" s="1">
        <f>(Table2[[#This Row],[Current Week High]]/Table2[[#This Row],[Close Price]])-1</f>
        <v>4.4391849560954322E-2</v>
      </c>
      <c r="AG609" s="1">
        <f>(Table2[[#This Row],[Close Price]]/Table2[[#This Row],[Current Month Low]])-1</f>
        <v>5.3889222155567573E-3</v>
      </c>
      <c r="AH609" s="1">
        <f>(Table2[[#This Row],[Current Month High]]/Table2[[#This Row],[Close Price]])-1</f>
        <v>0.10382959257749191</v>
      </c>
      <c r="AI609">
        <v>12.2296363328991</v>
      </c>
      <c r="AJ609">
        <v>8.4416214642352596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-7.0000000000000007E-2</v>
      </c>
      <c r="AM609" t="s">
        <v>3155</v>
      </c>
      <c r="AN609">
        <v>-5.7</v>
      </c>
      <c r="AO609" t="s">
        <v>3155</v>
      </c>
      <c r="AP609">
        <v>-6.2536375575833997E-2</v>
      </c>
      <c r="AQ609">
        <f>(Table2[[#This Row],[Sharpe Ratio]]-AVERAGE(Table2[Sharpe Ratio]))/_xlfn.STDEV.P(Table2[Sharpe Ratio])</f>
        <v>-1.4411916161291325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609</v>
      </c>
      <c r="AT609">
        <f>_xlfn.RANK.AVG(Table2[[#This Row],[6M Return vs Nifty Z-Score]],Table2[6M Return vs Nifty Z-Score])</f>
        <v>391</v>
      </c>
      <c r="AU609">
        <f>_xlfn.RANK.AVG(Table2[[#This Row],[Sharpe Ratio Z-Score]],Table2[Sharpe Ratio Z-Score])</f>
        <v>682</v>
      </c>
      <c r="AV609">
        <f>(Table2[[#This Row],[Rank 1Y]]+Table2[[#This Row],[Rank 6M]]+Table2[[#This Row],[Rank Sharpe]])/3</f>
        <v>560.66666666666663</v>
      </c>
    </row>
    <row r="610" spans="1:48" x14ac:dyDescent="0.3">
      <c r="A610" t="s">
        <v>454</v>
      </c>
      <c r="B610" t="s">
        <v>455</v>
      </c>
      <c r="C610" t="s">
        <v>3117</v>
      </c>
      <c r="D610" t="s">
        <v>117</v>
      </c>
      <c r="E610">
        <v>48380.842710056997</v>
      </c>
      <c r="F610">
        <v>117.13</v>
      </c>
      <c r="G610">
        <v>12.650500492890201</v>
      </c>
      <c r="H610">
        <f>(Table2[[#This Row],[1Y Return vs Nifty]]-AVERAGE(Table2[1Y Return vs Nifty]))/_xlfn.STDEV.P(Table2[1Y Return vs Nifty])</f>
        <v>-0.19805708739082353</v>
      </c>
      <c r="I610">
        <v>-4.4516311124354102</v>
      </c>
      <c r="J610">
        <f>(Table2[[#This Row],[1M Return vs Nifty]]-AVERAGE(Table2[1M Return vs Nifty]))/_xlfn.STDEV.P(Table2[1M Return vs Nifty])</f>
        <v>-0.36659461073379601</v>
      </c>
      <c r="K610">
        <v>-37.775444247389203</v>
      </c>
      <c r="L610">
        <f>(Table2[[#This Row],[6M Return vs Nifty]]-AVERAGE(Table2[6M Return vs Nifty]))/_xlfn.STDEV.P(Table2[6M Return vs Nifty])</f>
        <v>-1.4420769305408647</v>
      </c>
      <c r="M610">
        <v>-8.0282633287393494</v>
      </c>
      <c r="N610">
        <f>(Table2[[#This Row],[1W Return vs Nifty]]-AVERAGE(Table2[1W Return vs Nifty]))/_xlfn.STDEV.P(Table2[1W Return vs Nifty])</f>
        <v>-0.66909737765186961</v>
      </c>
      <c r="O610">
        <v>128.41999999999999</v>
      </c>
      <c r="P610">
        <v>132.59654478766399</v>
      </c>
      <c r="Q610">
        <v>132.72654095477799</v>
      </c>
      <c r="R610">
        <v>18.171260318181801</v>
      </c>
      <c r="S610" s="1">
        <f>(Table2[[#This Row],[Close Price]]-Table2[[#This Row],[20D EMA]])/Table2[[#This Row],[20D EMA]]</f>
        <v>-8.7914655038156E-2</v>
      </c>
      <c r="T610" s="1">
        <f>(Table2[[#This Row],[Close Price]]-Table2[[#This Row],[50D EMA]])/Table2[[#This Row],[50D EMA]]</f>
        <v>-0.11664364868957663</v>
      </c>
      <c r="U610" s="1">
        <f>(Table2[[#This Row],[Close Price]]-Table2[[#This Row],[200D EMA]])/Table2[[#This Row],[200D EMA]]</f>
        <v>-0.11750883314356832</v>
      </c>
      <c r="V610">
        <v>0.83456491656026499</v>
      </c>
      <c r="W610">
        <v>116.7</v>
      </c>
      <c r="X610">
        <v>118.89</v>
      </c>
      <c r="Y610">
        <v>116.3</v>
      </c>
      <c r="Z610">
        <v>131.19</v>
      </c>
      <c r="AA610">
        <v>116.3</v>
      </c>
      <c r="AB610">
        <v>142.12</v>
      </c>
      <c r="AC610" s="1">
        <f>(Table2[[#This Row],[Close Price]]/Table2[[#This Row],[Day Low]])-1</f>
        <v>3.6846615252783543E-3</v>
      </c>
      <c r="AD610" s="1">
        <f>(Table2[[#This Row],[Day High]]/Table2[[#This Row],[Close Price]])-1</f>
        <v>1.5026039443353678E-2</v>
      </c>
      <c r="AE610" s="1">
        <f>(Table2[[#This Row],[Close Price]]/Table2[[#This Row],[Current Week Low]])-1</f>
        <v>7.13671539122962E-3</v>
      </c>
      <c r="AF610" s="1">
        <f>(Table2[[#This Row],[Current Week High]]/Table2[[#This Row],[Close Price]])-1</f>
        <v>0.1200375650986083</v>
      </c>
      <c r="AG610" s="1">
        <f>(Table2[[#This Row],[Close Price]]/Table2[[#This Row],[Current Month Low]])-1</f>
        <v>7.13671539122962E-3</v>
      </c>
      <c r="AH610" s="1">
        <f>(Table2[[#This Row],[Current Month High]]/Table2[[#This Row],[Close Price]])-1</f>
        <v>0.2133526850507983</v>
      </c>
      <c r="AI610">
        <v>49.705455476820603</v>
      </c>
      <c r="AJ610">
        <v>43.1907090464547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-0.17</v>
      </c>
      <c r="AM610" t="s">
        <v>3155</v>
      </c>
      <c r="AN610">
        <v>-10.84</v>
      </c>
      <c r="AO610" t="s">
        <v>3155</v>
      </c>
      <c r="AP610">
        <v>-1.6764036861091E-2</v>
      </c>
      <c r="AQ610">
        <f>(Table2[[#This Row],[Sharpe Ratio]]-AVERAGE(Table2[Sharpe Ratio]))/_xlfn.STDEV.P(Table2[Sharpe Ratio])</f>
        <v>-0.90159775059679981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373</v>
      </c>
      <c r="AT610">
        <f>_xlfn.RANK.AVG(Table2[[#This Row],[6M Return vs Nifty Z-Score]],Table2[6M Return vs Nifty Z-Score])</f>
        <v>712</v>
      </c>
      <c r="AU610">
        <f>_xlfn.RANK.AVG(Table2[[#This Row],[Sharpe Ratio Z-Score]],Table2[Sharpe Ratio Z-Score])</f>
        <v>599</v>
      </c>
      <c r="AV610">
        <f>(Table2[[#This Row],[Rank 1Y]]+Table2[[#This Row],[Rank 6M]]+Table2[[#This Row],[Rank Sharpe]])/3</f>
        <v>561.33333333333337</v>
      </c>
    </row>
    <row r="611" spans="1:48" x14ac:dyDescent="0.3">
      <c r="A611" t="s">
        <v>1372</v>
      </c>
      <c r="B611" t="s">
        <v>1373</v>
      </c>
      <c r="C611" t="s">
        <v>3120</v>
      </c>
      <c r="D611" t="s">
        <v>447</v>
      </c>
      <c r="E611">
        <v>7861.156242434</v>
      </c>
      <c r="F611">
        <v>178.42</v>
      </c>
      <c r="G611">
        <v>-41.111684439991301</v>
      </c>
      <c r="H611">
        <f>(Table2[[#This Row],[1Y Return vs Nifty]]-AVERAGE(Table2[1Y Return vs Nifty]))/_xlfn.STDEV.P(Table2[1Y Return vs Nifty])</f>
        <v>-1.1170918604529554</v>
      </c>
      <c r="I611">
        <v>-9.1064212315808</v>
      </c>
      <c r="J611">
        <f>(Table2[[#This Row],[1M Return vs Nifty]]-AVERAGE(Table2[1M Return vs Nifty]))/_xlfn.STDEV.P(Table2[1M Return vs Nifty])</f>
        <v>-0.90209149129649602</v>
      </c>
      <c r="K611">
        <v>-9.5712390662565792</v>
      </c>
      <c r="L611">
        <f>(Table2[[#This Row],[6M Return vs Nifty]]-AVERAGE(Table2[6M Return vs Nifty]))/_xlfn.STDEV.P(Table2[6M Return vs Nifty])</f>
        <v>-0.4459781896574237</v>
      </c>
      <c r="M611">
        <v>-5.71865728077025</v>
      </c>
      <c r="N611">
        <f>(Table2[[#This Row],[1W Return vs Nifty]]-AVERAGE(Table2[1W Return vs Nifty]))/_xlfn.STDEV.P(Table2[1W Return vs Nifty])</f>
        <v>-0.20593618791050852</v>
      </c>
      <c r="O611">
        <v>189.13</v>
      </c>
      <c r="P611">
        <v>192.49382200364701</v>
      </c>
      <c r="Q611">
        <v>192.69581136030001</v>
      </c>
      <c r="R611">
        <v>26.0388244191894</v>
      </c>
      <c r="S611" s="1">
        <f>(Table2[[#This Row],[Close Price]]-Table2[[#This Row],[20D EMA]])/Table2[[#This Row],[20D EMA]]</f>
        <v>-5.6627716385554951E-2</v>
      </c>
      <c r="T611" s="1">
        <f>(Table2[[#This Row],[Close Price]]-Table2[[#This Row],[50D EMA]])/Table2[[#This Row],[50D EMA]]</f>
        <v>-7.3113110109998131E-2</v>
      </c>
      <c r="U611" s="1">
        <f>(Table2[[#This Row],[Close Price]]-Table2[[#This Row],[200D EMA]])/Table2[[#This Row],[200D EMA]]</f>
        <v>-7.4084699919124378E-2</v>
      </c>
      <c r="V611">
        <v>0.25739191047916599</v>
      </c>
      <c r="W611">
        <v>175.98</v>
      </c>
      <c r="X611">
        <v>180.47</v>
      </c>
      <c r="Y611">
        <v>172</v>
      </c>
      <c r="Z611">
        <v>188.11</v>
      </c>
      <c r="AA611">
        <v>172</v>
      </c>
      <c r="AB611">
        <v>207</v>
      </c>
      <c r="AC611" s="1">
        <f>(Table2[[#This Row],[Close Price]]/Table2[[#This Row],[Day Low]])-1</f>
        <v>1.3865211955904178E-2</v>
      </c>
      <c r="AD611" s="1">
        <f>(Table2[[#This Row],[Day High]]/Table2[[#This Row],[Close Price]])-1</f>
        <v>1.1489743302320443E-2</v>
      </c>
      <c r="AE611" s="1">
        <f>(Table2[[#This Row],[Close Price]]/Table2[[#This Row],[Current Week Low]])-1</f>
        <v>3.7325581395348806E-2</v>
      </c>
      <c r="AF611" s="1">
        <f>(Table2[[#This Row],[Current Week High]]/Table2[[#This Row],[Close Price]])-1</f>
        <v>5.4310054926577811E-2</v>
      </c>
      <c r="AG611" s="1">
        <f>(Table2[[#This Row],[Close Price]]/Table2[[#This Row],[Current Month Low]])-1</f>
        <v>3.7325581395348806E-2</v>
      </c>
      <c r="AH611" s="1">
        <f>(Table2[[#This Row],[Current Month High]]/Table2[[#This Row],[Close Price]])-1</f>
        <v>0.16018383589283713</v>
      </c>
      <c r="AI611">
        <v>25.490415872660002</v>
      </c>
      <c r="AJ611">
        <v>23.048275862068898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0.03</v>
      </c>
      <c r="AM611" t="s">
        <v>3156</v>
      </c>
      <c r="AN611">
        <v>-7.46</v>
      </c>
      <c r="AO611" t="s">
        <v>3155</v>
      </c>
      <c r="AQ611">
        <f>(Table2[[#This Row],[Sharpe Ratio]]-AVERAGE(Table2[Sharpe Ratio]))/_xlfn.STDEV.P(Table2[Sharpe Ratio])</f>
        <v>-0.70397246629187049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682</v>
      </c>
      <c r="AT611">
        <f>_xlfn.RANK.AVG(Table2[[#This Row],[6M Return vs Nifty Z-Score]],Table2[6M Return vs Nifty Z-Score])</f>
        <v>470</v>
      </c>
      <c r="AU611">
        <f>_xlfn.RANK.AVG(Table2[[#This Row],[Sharpe Ratio Z-Score]],Table2[Sharpe Ratio Z-Score])</f>
        <v>532.5</v>
      </c>
      <c r="AV611">
        <f>(Table2[[#This Row],[Rank 1Y]]+Table2[[#This Row],[Rank 6M]]+Table2[[#This Row],[Rank Sharpe]])/3</f>
        <v>561.5</v>
      </c>
    </row>
    <row r="612" spans="1:48" x14ac:dyDescent="0.3">
      <c r="A612" t="s">
        <v>16</v>
      </c>
      <c r="B612" t="s">
        <v>17</v>
      </c>
      <c r="C612" t="s">
        <v>3108</v>
      </c>
      <c r="D612" t="s">
        <v>18</v>
      </c>
      <c r="E612">
        <v>1813067.32087403</v>
      </c>
      <c r="F612">
        <v>2679.6</v>
      </c>
      <c r="G612">
        <v>-7.8674002309494204</v>
      </c>
      <c r="H612">
        <f>(Table2[[#This Row],[1Y Return vs Nifty]]-AVERAGE(Table2[1Y Return vs Nifty]))/_xlfn.STDEV.P(Table2[1Y Return vs Nifty])</f>
        <v>-0.54879923559381383</v>
      </c>
      <c r="I612">
        <v>-4.2903330746144102</v>
      </c>
      <c r="J612">
        <f>(Table2[[#This Row],[1M Return vs Nifty]]-AVERAGE(Table2[1M Return vs Nifty]))/_xlfn.STDEV.P(Table2[1M Return vs Nifty])</f>
        <v>-0.34803854399756085</v>
      </c>
      <c r="K612">
        <v>-16.525373854458699</v>
      </c>
      <c r="L612">
        <f>(Table2[[#This Row],[6M Return vs Nifty]]-AVERAGE(Table2[6M Return vs Nifty]))/_xlfn.STDEV.P(Table2[6M Return vs Nifty])</f>
        <v>-0.69158003739521179</v>
      </c>
      <c r="M612">
        <v>-0.57744203658312998</v>
      </c>
      <c r="N612">
        <f>(Table2[[#This Row],[1W Return vs Nifty]]-AVERAGE(Table2[1W Return vs Nifty]))/_xlfn.STDEV.P(Table2[1W Return vs Nifty])</f>
        <v>0.8250670740128806</v>
      </c>
      <c r="O612">
        <v>2768.78</v>
      </c>
      <c r="P612">
        <v>2859.0377367648998</v>
      </c>
      <c r="Q612">
        <v>2846.6662996612299</v>
      </c>
      <c r="R612">
        <v>29.500114490923899</v>
      </c>
      <c r="S612" s="1">
        <f>(Table2[[#This Row],[Close Price]]-Table2[[#This Row],[20D EMA]])/Table2[[#This Row],[20D EMA]]</f>
        <v>-3.2209131819790772E-2</v>
      </c>
      <c r="T612" s="1">
        <f>(Table2[[#This Row],[Close Price]]-Table2[[#This Row],[50D EMA]])/Table2[[#This Row],[50D EMA]]</f>
        <v>-6.2761583891487879E-2</v>
      </c>
      <c r="U612" s="1">
        <f>(Table2[[#This Row],[Close Price]]-Table2[[#This Row],[200D EMA]])/Table2[[#This Row],[200D EMA]]</f>
        <v>-5.8688403231917936E-2</v>
      </c>
      <c r="V612">
        <v>1.19522430846474</v>
      </c>
      <c r="W612">
        <v>2646.25</v>
      </c>
      <c r="X612">
        <v>2687.4</v>
      </c>
      <c r="Y612">
        <v>2646.25</v>
      </c>
      <c r="Z612">
        <v>2752</v>
      </c>
      <c r="AA612">
        <v>2646.25</v>
      </c>
      <c r="AB612">
        <v>2975.9</v>
      </c>
      <c r="AC612" s="1">
        <f>(Table2[[#This Row],[Close Price]]/Table2[[#This Row],[Day Low]])-1</f>
        <v>1.2602739726027323E-2</v>
      </c>
      <c r="AD612" s="1">
        <f>(Table2[[#This Row],[Day High]]/Table2[[#This Row],[Close Price]])-1</f>
        <v>2.9108822212271512E-3</v>
      </c>
      <c r="AE612" s="1">
        <f>(Table2[[#This Row],[Close Price]]/Table2[[#This Row],[Current Week Low]])-1</f>
        <v>1.2602739726027323E-2</v>
      </c>
      <c r="AF612" s="1">
        <f>(Table2[[#This Row],[Current Week High]]/Table2[[#This Row],[Close Price]])-1</f>
        <v>2.7018958053440789E-2</v>
      </c>
      <c r="AG612" s="1">
        <f>(Table2[[#This Row],[Close Price]]/Table2[[#This Row],[Current Month Low]])-1</f>
        <v>1.2602739726027323E-2</v>
      </c>
      <c r="AH612" s="1">
        <f>(Table2[[#This Row],[Current Month High]]/Table2[[#This Row],[Close Price]])-1</f>
        <v>0.11057620540379176</v>
      </c>
      <c r="AI612">
        <v>20.077623525899298</v>
      </c>
      <c r="AJ612">
        <v>20.686393730576899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-0.02</v>
      </c>
      <c r="AM612" t="s">
        <v>3155</v>
      </c>
      <c r="AN612">
        <v>-4.12</v>
      </c>
      <c r="AO612" t="s">
        <v>3155</v>
      </c>
      <c r="AP612">
        <v>-3.0108924116521999E-2</v>
      </c>
      <c r="AQ612">
        <f>(Table2[[#This Row],[Sharpe Ratio]]-AVERAGE(Table2[Sharpe Ratio]))/_xlfn.STDEV.P(Table2[Sharpe Ratio])</f>
        <v>-1.0589158929824725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502</v>
      </c>
      <c r="AT612">
        <f>_xlfn.RANK.AVG(Table2[[#This Row],[6M Return vs Nifty Z-Score]],Table2[6M Return vs Nifty Z-Score])</f>
        <v>557</v>
      </c>
      <c r="AU612">
        <f>_xlfn.RANK.AVG(Table2[[#This Row],[Sharpe Ratio Z-Score]],Table2[Sharpe Ratio Z-Score])</f>
        <v>626</v>
      </c>
      <c r="AV612">
        <f>(Table2[[#This Row],[Rank 1Y]]+Table2[[#This Row],[Rank 6M]]+Table2[[#This Row],[Rank Sharpe]])/3</f>
        <v>561.66666666666663</v>
      </c>
    </row>
    <row r="613" spans="1:48" x14ac:dyDescent="0.3">
      <c r="A613" t="s">
        <v>955</v>
      </c>
      <c r="B613" t="s">
        <v>956</v>
      </c>
      <c r="C613" t="s">
        <v>3127</v>
      </c>
      <c r="D613" t="s">
        <v>957</v>
      </c>
      <c r="E613">
        <v>14815.404500479999</v>
      </c>
      <c r="F613">
        <v>1508.8</v>
      </c>
      <c r="G613">
        <v>-33.359600517210701</v>
      </c>
      <c r="H613">
        <f>(Table2[[#This Row],[1Y Return vs Nifty]]-AVERAGE(Table2[1Y Return vs Nifty]))/_xlfn.STDEV.P(Table2[1Y Return vs Nifty])</f>
        <v>-0.98457427959894717</v>
      </c>
      <c r="I613">
        <v>-3.9741150559199601</v>
      </c>
      <c r="J613">
        <f>(Table2[[#This Row],[1M Return vs Nifty]]-AVERAGE(Table2[1M Return vs Nifty]))/_xlfn.STDEV.P(Table2[1M Return vs Nifty])</f>
        <v>-0.31166015565903682</v>
      </c>
      <c r="K613">
        <v>-1.77795989585305</v>
      </c>
      <c r="L613">
        <f>(Table2[[#This Row],[6M Return vs Nifty]]-AVERAGE(Table2[6M Return vs Nifty]))/_xlfn.STDEV.P(Table2[6M Return vs Nifty])</f>
        <v>-0.17073995765841934</v>
      </c>
      <c r="M613">
        <v>-4.3760485644826197</v>
      </c>
      <c r="N613">
        <f>(Table2[[#This Row],[1W Return vs Nifty]]-AVERAGE(Table2[1W Return vs Nifty]))/_xlfn.STDEV.P(Table2[1W Return vs Nifty])</f>
        <v>6.3306374447563471E-2</v>
      </c>
      <c r="O613">
        <v>1591.13</v>
      </c>
      <c r="P613">
        <v>1577.55725531131</v>
      </c>
      <c r="Q613">
        <v>1513.7012850989599</v>
      </c>
      <c r="R613">
        <v>23.683310076356001</v>
      </c>
      <c r="S613" s="1">
        <f>(Table2[[#This Row],[Close Price]]-Table2[[#This Row],[20D EMA]])/Table2[[#This Row],[20D EMA]]</f>
        <v>-5.174310081514405E-2</v>
      </c>
      <c r="T613" s="1">
        <f>(Table2[[#This Row],[Close Price]]-Table2[[#This Row],[50D EMA]])/Table2[[#This Row],[50D EMA]]</f>
        <v>-4.3584633825376869E-2</v>
      </c>
      <c r="U613" s="1">
        <f>(Table2[[#This Row],[Close Price]]-Table2[[#This Row],[200D EMA]])/Table2[[#This Row],[200D EMA]]</f>
        <v>-3.2379473725818774E-3</v>
      </c>
      <c r="V613">
        <v>1.3146975299733801</v>
      </c>
      <c r="W613">
        <v>1495</v>
      </c>
      <c r="X613">
        <v>1539</v>
      </c>
      <c r="Y613">
        <v>1495</v>
      </c>
      <c r="Z613">
        <v>1623.9</v>
      </c>
      <c r="AA613">
        <v>1495</v>
      </c>
      <c r="AB613">
        <v>1675.05</v>
      </c>
      <c r="AC613" s="1">
        <f>(Table2[[#This Row],[Close Price]]/Table2[[#This Row],[Day Low]])-1</f>
        <v>9.2307692307691536E-3</v>
      </c>
      <c r="AD613" s="1">
        <f>(Table2[[#This Row],[Day High]]/Table2[[#This Row],[Close Price]])-1</f>
        <v>2.0015906680805884E-2</v>
      </c>
      <c r="AE613" s="1">
        <f>(Table2[[#This Row],[Close Price]]/Table2[[#This Row],[Current Week Low]])-1</f>
        <v>9.2307692307691536E-3</v>
      </c>
      <c r="AF613" s="1">
        <f>(Table2[[#This Row],[Current Week High]]/Table2[[#This Row],[Close Price]])-1</f>
        <v>7.6285790031813461E-2</v>
      </c>
      <c r="AG613" s="1">
        <f>(Table2[[#This Row],[Close Price]]/Table2[[#This Row],[Current Month Low]])-1</f>
        <v>9.2307692307691536E-3</v>
      </c>
      <c r="AH613" s="1">
        <f>(Table2[[#This Row],[Current Month High]]/Table2[[#This Row],[Close Price]])-1</f>
        <v>0.1101869034994698</v>
      </c>
      <c r="AI613">
        <v>21.314952279957499</v>
      </c>
      <c r="AJ613">
        <v>25.2948015279853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0.11</v>
      </c>
      <c r="AM613" t="s">
        <v>3156</v>
      </c>
      <c r="AN613">
        <v>-5.93</v>
      </c>
      <c r="AO613" t="s">
        <v>3155</v>
      </c>
      <c r="AP613">
        <v>-4.8174966140484998E-2</v>
      </c>
      <c r="AQ613">
        <f>(Table2[[#This Row],[Sharpe Ratio]]-AVERAGE(Table2[Sharpe Ratio]))/_xlfn.STDEV.P(Table2[Sharpe Ratio])</f>
        <v>-1.2718900543276495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-2.6755580727964894</v>
      </c>
      <c r="AS613">
        <f>_xlfn.RANK.AVG(Table2[[#This Row],[1Y Return vs Nifty Z-Score]],Table2[1Y Return vs Nifty Z-Score])</f>
        <v>649</v>
      </c>
      <c r="AT613">
        <f>_xlfn.RANK.AVG(Table2[[#This Row],[6M Return vs Nifty Z-Score]],Table2[6M Return vs Nifty Z-Score])</f>
        <v>381</v>
      </c>
      <c r="AU613">
        <f>_xlfn.RANK.AVG(Table2[[#This Row],[Sharpe Ratio Z-Score]],Table2[Sharpe Ratio Z-Score])</f>
        <v>656</v>
      </c>
      <c r="AV613">
        <f>(Table2[[#This Row],[Rank 1Y]]+Table2[[#This Row],[Rank 6M]]+Table2[[#This Row],[Rank Sharpe]])/3</f>
        <v>562</v>
      </c>
    </row>
    <row r="614" spans="1:48" x14ac:dyDescent="0.3">
      <c r="A614" t="s">
        <v>973</v>
      </c>
      <c r="B614" t="s">
        <v>974</v>
      </c>
      <c r="C614" t="s">
        <v>3111</v>
      </c>
      <c r="D614" t="s">
        <v>27</v>
      </c>
      <c r="E614">
        <v>14204.504864381999</v>
      </c>
      <c r="F614">
        <v>72.66</v>
      </c>
      <c r="G614">
        <v>-43.5488430279837</v>
      </c>
      <c r="H614">
        <f>(Table2[[#This Row],[1Y Return vs Nifty]]-AVERAGE(Table2[1Y Return vs Nifty]))/_xlfn.STDEV.P(Table2[1Y Return vs Nifty])</f>
        <v>-1.1587537365956067</v>
      </c>
      <c r="I614">
        <v>-8.5077352381772595</v>
      </c>
      <c r="J614">
        <f>(Table2[[#This Row],[1M Return vs Nifty]]-AVERAGE(Table2[1M Return vs Nifty]))/_xlfn.STDEV.P(Table2[1M Return vs Nifty])</f>
        <v>-0.83321739091857439</v>
      </c>
      <c r="K614">
        <v>-23.73251186996</v>
      </c>
      <c r="L614">
        <f>(Table2[[#This Row],[6M Return vs Nifty]]-AVERAGE(Table2[6M Return vs Nifty]))/_xlfn.STDEV.P(Table2[6M Return vs Nifty])</f>
        <v>-0.94611729722965932</v>
      </c>
      <c r="M614">
        <v>-6.8875922511449099</v>
      </c>
      <c r="N614">
        <f>(Table2[[#This Row],[1W Return vs Nifty]]-AVERAGE(Table2[1W Return vs Nifty]))/_xlfn.STDEV.P(Table2[1W Return vs Nifty])</f>
        <v>-0.4403507592115678</v>
      </c>
      <c r="O614">
        <v>79.930000000000007</v>
      </c>
      <c r="P614">
        <v>84.184447761753205</v>
      </c>
      <c r="Q614">
        <v>85.351881871688505</v>
      </c>
      <c r="R614">
        <v>26.948932208938501</v>
      </c>
      <c r="S614" s="1">
        <f>(Table2[[#This Row],[Close Price]]-Table2[[#This Row],[20D EMA]])/Table2[[#This Row],[20D EMA]]</f>
        <v>-9.0954585262104468E-2</v>
      </c>
      <c r="T614" s="1">
        <f>(Table2[[#This Row],[Close Price]]-Table2[[#This Row],[50D EMA]])/Table2[[#This Row],[50D EMA]]</f>
        <v>-0.13689521126714585</v>
      </c>
      <c r="U614" s="1">
        <f>(Table2[[#This Row],[Close Price]]-Table2[[#This Row],[200D EMA]])/Table2[[#This Row],[200D EMA]]</f>
        <v>-0.14870066826140416</v>
      </c>
      <c r="V614">
        <v>0.54788789453674502</v>
      </c>
      <c r="W614">
        <v>72.2</v>
      </c>
      <c r="X614">
        <v>75.3</v>
      </c>
      <c r="Y614">
        <v>70.61</v>
      </c>
      <c r="Z614">
        <v>81.83</v>
      </c>
      <c r="AA614">
        <v>70.61</v>
      </c>
      <c r="AB614">
        <v>86.33</v>
      </c>
      <c r="AC614" s="1">
        <f>(Table2[[#This Row],[Close Price]]/Table2[[#This Row],[Day Low]])-1</f>
        <v>6.3711911357340334E-3</v>
      </c>
      <c r="AD614" s="1">
        <f>(Table2[[#This Row],[Day High]]/Table2[[#This Row],[Close Price]])-1</f>
        <v>3.6333608587943766E-2</v>
      </c>
      <c r="AE614" s="1">
        <f>(Table2[[#This Row],[Close Price]]/Table2[[#This Row],[Current Week Low]])-1</f>
        <v>2.9032714912901714E-2</v>
      </c>
      <c r="AF614" s="1">
        <f>(Table2[[#This Row],[Current Week High]]/Table2[[#This Row],[Close Price]])-1</f>
        <v>0.12620423892100185</v>
      </c>
      <c r="AG614" s="1">
        <f>(Table2[[#This Row],[Close Price]]/Table2[[#This Row],[Current Month Low]])-1</f>
        <v>2.9032714912901714E-2</v>
      </c>
      <c r="AH614" s="1">
        <f>(Table2[[#This Row],[Current Month High]]/Table2[[#This Row],[Close Price]])-1</f>
        <v>0.18813652628681532</v>
      </c>
      <c r="AI614">
        <v>53.316818056702402</v>
      </c>
      <c r="AJ614">
        <v>11.6986933128362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-0.23</v>
      </c>
      <c r="AM614" t="s">
        <v>3155</v>
      </c>
      <c r="AN614">
        <v>-8.65</v>
      </c>
      <c r="AO614" t="s">
        <v>3155</v>
      </c>
      <c r="AP614">
        <v>4.8914191862940999E-2</v>
      </c>
      <c r="AQ614">
        <f>(Table2[[#This Row],[Sharpe Ratio]]-AVERAGE(Table2[Sharpe Ratio]))/_xlfn.STDEV.P(Table2[Sharpe Ratio])</f>
        <v>-0.12734040841947639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694</v>
      </c>
      <c r="AT614">
        <f>_xlfn.RANK.AVG(Table2[[#This Row],[6M Return vs Nifty Z-Score]],Table2[6M Return vs Nifty Z-Score])</f>
        <v>630</v>
      </c>
      <c r="AU614">
        <f>_xlfn.RANK.AVG(Table2[[#This Row],[Sharpe Ratio Z-Score]],Table2[Sharpe Ratio Z-Score])</f>
        <v>373</v>
      </c>
      <c r="AV614">
        <f>(Table2[[#This Row],[Rank 1Y]]+Table2[[#This Row],[Rank 6M]]+Table2[[#This Row],[Rank Sharpe]])/3</f>
        <v>565.66666666666663</v>
      </c>
    </row>
    <row r="615" spans="1:48" x14ac:dyDescent="0.3">
      <c r="A615" t="s">
        <v>1940</v>
      </c>
      <c r="B615" t="s">
        <v>1941</v>
      </c>
      <c r="C615" t="s">
        <v>3126</v>
      </c>
      <c r="D615" t="s">
        <v>447</v>
      </c>
      <c r="E615">
        <v>3514.0556896199901</v>
      </c>
      <c r="F615">
        <v>22.79</v>
      </c>
      <c r="G615">
        <v>-25.477117146922399</v>
      </c>
      <c r="H615">
        <f>(Table2[[#This Row],[1Y Return vs Nifty]]-AVERAGE(Table2[1Y Return vs Nifty]))/_xlfn.STDEV.P(Table2[1Y Return vs Nifty])</f>
        <v>-0.84982759241681471</v>
      </c>
      <c r="I615">
        <v>9.6625137180620797</v>
      </c>
      <c r="J615">
        <f>(Table2[[#This Row],[1M Return vs Nifty]]-AVERAGE(Table2[1M Return vs Nifty]))/_xlfn.STDEV.P(Table2[1M Return vs Nifty])</f>
        <v>1.2571264024768303</v>
      </c>
      <c r="K615">
        <v>-16.833415395248</v>
      </c>
      <c r="L615">
        <f>(Table2[[#This Row],[6M Return vs Nifty]]-AVERAGE(Table2[6M Return vs Nifty]))/_xlfn.STDEV.P(Table2[6M Return vs Nifty])</f>
        <v>-0.70245925873647752</v>
      </c>
      <c r="M615">
        <v>-6.5060063447080898</v>
      </c>
      <c r="N615">
        <f>(Table2[[#This Row],[1W Return vs Nifty]]-AVERAGE(Table2[1W Return vs Nifty]))/_xlfn.STDEV.P(Table2[1W Return vs Nifty])</f>
        <v>-0.36382871227234109</v>
      </c>
      <c r="O615">
        <v>23.79</v>
      </c>
      <c r="P615">
        <v>23.227644800754799</v>
      </c>
      <c r="Q615">
        <v>23.830415730363502</v>
      </c>
      <c r="R615">
        <v>42.830766878024399</v>
      </c>
      <c r="S615" s="1">
        <f>(Table2[[#This Row],[Close Price]]-Table2[[#This Row],[20D EMA]])/Table2[[#This Row],[20D EMA]]</f>
        <v>-4.2034468263976464E-2</v>
      </c>
      <c r="T615" s="1">
        <f>(Table2[[#This Row],[Close Price]]-Table2[[#This Row],[50D EMA]])/Table2[[#This Row],[50D EMA]]</f>
        <v>-1.8841548702371164E-2</v>
      </c>
      <c r="U615" s="1">
        <f>(Table2[[#This Row],[Close Price]]-Table2[[#This Row],[200D EMA]])/Table2[[#This Row],[200D EMA]]</f>
        <v>-4.3659151486721975E-2</v>
      </c>
      <c r="V615">
        <v>1.3104547608677599</v>
      </c>
      <c r="W615">
        <v>22.46</v>
      </c>
      <c r="X615">
        <v>23.64</v>
      </c>
      <c r="Y615">
        <v>21.46</v>
      </c>
      <c r="Z615">
        <v>24.84</v>
      </c>
      <c r="AA615">
        <v>19.399999999999999</v>
      </c>
      <c r="AB615">
        <v>29.14</v>
      </c>
      <c r="AC615" s="1">
        <f>(Table2[[#This Row],[Close Price]]/Table2[[#This Row],[Day Low]])-1</f>
        <v>1.4692787177203792E-2</v>
      </c>
      <c r="AD615" s="1">
        <f>(Table2[[#This Row],[Day High]]/Table2[[#This Row],[Close Price]])-1</f>
        <v>3.7297060114085179E-2</v>
      </c>
      <c r="AE615" s="1">
        <f>(Table2[[#This Row],[Close Price]]/Table2[[#This Row],[Current Week Low]])-1</f>
        <v>6.1975768872320591E-2</v>
      </c>
      <c r="AF615" s="1">
        <f>(Table2[[#This Row],[Current Week High]]/Table2[[#This Row],[Close Price]])-1</f>
        <v>8.9951733216322882E-2</v>
      </c>
      <c r="AG615" s="1">
        <f>(Table2[[#This Row],[Close Price]]/Table2[[#This Row],[Current Month Low]])-1</f>
        <v>0.17474226804123716</v>
      </c>
      <c r="AH615" s="1">
        <f>(Table2[[#This Row],[Current Month High]]/Table2[[#This Row],[Close Price]])-1</f>
        <v>0.27863097849934193</v>
      </c>
      <c r="AI615">
        <v>98.113207547169793</v>
      </c>
      <c r="AJ615">
        <v>36.467065868263397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0.24</v>
      </c>
      <c r="AM615" t="s">
        <v>3156</v>
      </c>
      <c r="AN615">
        <v>-5.98</v>
      </c>
      <c r="AO615" t="s">
        <v>3155</v>
      </c>
      <c r="AQ615">
        <f>(Table2[[#This Row],[Sharpe Ratio]]-AVERAGE(Table2[Sharpe Ratio]))/_xlfn.STDEV.P(Table2[Sharpe Ratio])</f>
        <v>-0.70397246629187049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603</v>
      </c>
      <c r="AT615">
        <f>_xlfn.RANK.AVG(Table2[[#This Row],[6M Return vs Nifty Z-Score]],Table2[6M Return vs Nifty Z-Score])</f>
        <v>563</v>
      </c>
      <c r="AU615">
        <f>_xlfn.RANK.AVG(Table2[[#This Row],[Sharpe Ratio Z-Score]],Table2[Sharpe Ratio Z-Score])</f>
        <v>532.5</v>
      </c>
      <c r="AV615">
        <f>(Table2[[#This Row],[Rank 1Y]]+Table2[[#This Row],[Rank 6M]]+Table2[[#This Row],[Rank Sharpe]])/3</f>
        <v>566.16666666666663</v>
      </c>
    </row>
    <row r="616" spans="1:48" x14ac:dyDescent="0.3">
      <c r="A616" t="s">
        <v>492</v>
      </c>
      <c r="B616" t="s">
        <v>493</v>
      </c>
      <c r="C616" t="s">
        <v>3109</v>
      </c>
      <c r="D616" t="s">
        <v>287</v>
      </c>
      <c r="E616">
        <v>43388.115760640001</v>
      </c>
      <c r="F616">
        <v>6966.4</v>
      </c>
      <c r="G616">
        <v>-34.213132691275597</v>
      </c>
      <c r="H616">
        <f>(Table2[[#This Row],[1Y Return vs Nifty]]-AVERAGE(Table2[1Y Return vs Nifty]))/_xlfn.STDEV.P(Table2[1Y Return vs Nifty])</f>
        <v>-0.99916493935119233</v>
      </c>
      <c r="I616">
        <v>-2.0749576204478202</v>
      </c>
      <c r="J616">
        <f>(Table2[[#This Row],[1M Return vs Nifty]]-AVERAGE(Table2[1M Return vs Nifty]))/_xlfn.STDEV.P(Table2[1M Return vs Nifty])</f>
        <v>-9.3177075571312898E-2</v>
      </c>
      <c r="K616">
        <v>-9.8210320078797793</v>
      </c>
      <c r="L616">
        <f>(Table2[[#This Row],[6M Return vs Nifty]]-AVERAGE(Table2[6M Return vs Nifty]))/_xlfn.STDEV.P(Table2[6M Return vs Nifty])</f>
        <v>-0.45480022286256044</v>
      </c>
      <c r="M616">
        <v>-1.6945790881004099</v>
      </c>
      <c r="N616">
        <f>(Table2[[#This Row],[1W Return vs Nifty]]-AVERAGE(Table2[1W Return vs Nifty]))/_xlfn.STDEV.P(Table2[1W Return vs Nifty])</f>
        <v>0.60103989572423844</v>
      </c>
      <c r="O616">
        <v>7436.34</v>
      </c>
      <c r="P616">
        <v>7474.9162796936198</v>
      </c>
      <c r="Q616">
        <v>7447.9691200438401</v>
      </c>
      <c r="R616">
        <v>24.904985812961598</v>
      </c>
      <c r="S616" s="1">
        <f>(Table2[[#This Row],[Close Price]]-Table2[[#This Row],[20D EMA]])/Table2[[#This Row],[20D EMA]]</f>
        <v>-6.3195066390186641E-2</v>
      </c>
      <c r="T616" s="1">
        <f>(Table2[[#This Row],[Close Price]]-Table2[[#This Row],[50D EMA]])/Table2[[#This Row],[50D EMA]]</f>
        <v>-6.802969567365684E-2</v>
      </c>
      <c r="U616" s="1">
        <f>(Table2[[#This Row],[Close Price]]-Table2[[#This Row],[200D EMA]])/Table2[[#This Row],[200D EMA]]</f>
        <v>-6.4657776137638692E-2</v>
      </c>
      <c r="V616">
        <v>0.67974593355371804</v>
      </c>
      <c r="W616">
        <v>6950</v>
      </c>
      <c r="X616">
        <v>7247.7</v>
      </c>
      <c r="Y616">
        <v>6950</v>
      </c>
      <c r="Z616">
        <v>7485</v>
      </c>
      <c r="AA616">
        <v>6950</v>
      </c>
      <c r="AB616">
        <v>8027</v>
      </c>
      <c r="AC616" s="1">
        <f>(Table2[[#This Row],[Close Price]]/Table2[[#This Row],[Day Low]])-1</f>
        <v>2.3597122302156937E-3</v>
      </c>
      <c r="AD616" s="1">
        <f>(Table2[[#This Row],[Day High]]/Table2[[#This Row],[Close Price]])-1</f>
        <v>4.0379536058796628E-2</v>
      </c>
      <c r="AE616" s="1">
        <f>(Table2[[#This Row],[Close Price]]/Table2[[#This Row],[Current Week Low]])-1</f>
        <v>2.3597122302156937E-3</v>
      </c>
      <c r="AF616" s="1">
        <f>(Table2[[#This Row],[Current Week High]]/Table2[[#This Row],[Close Price]])-1</f>
        <v>7.4443040881947642E-2</v>
      </c>
      <c r="AG616" s="1">
        <f>(Table2[[#This Row],[Close Price]]/Table2[[#This Row],[Current Month Low]])-1</f>
        <v>2.3597122302156937E-3</v>
      </c>
      <c r="AH616" s="1">
        <f>(Table2[[#This Row],[Current Month High]]/Table2[[#This Row],[Close Price]])-1</f>
        <v>0.1522450620119431</v>
      </c>
      <c r="AI616">
        <v>32.0624712907671</v>
      </c>
      <c r="AJ616">
        <v>8.65984527077614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-0.05</v>
      </c>
      <c r="AM616" t="s">
        <v>3155</v>
      </c>
      <c r="AN616">
        <v>-7.73</v>
      </c>
      <c r="AO616" t="s">
        <v>3155</v>
      </c>
      <c r="AP616">
        <v>-2.604429747979E-3</v>
      </c>
      <c r="AQ616">
        <f>(Table2[[#This Row],[Sharpe Ratio]]-AVERAGE(Table2[Sharpe Ratio]))/_xlfn.STDEV.P(Table2[Sharpe Ratio])</f>
        <v>-0.73467516479232398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656</v>
      </c>
      <c r="AT616">
        <f>_xlfn.RANK.AVG(Table2[[#This Row],[6M Return vs Nifty Z-Score]],Table2[6M Return vs Nifty Z-Score])</f>
        <v>476</v>
      </c>
      <c r="AU616">
        <f>_xlfn.RANK.AVG(Table2[[#This Row],[Sharpe Ratio Z-Score]],Table2[Sharpe Ratio Z-Score])</f>
        <v>568</v>
      </c>
      <c r="AV616">
        <f>(Table2[[#This Row],[Rank 1Y]]+Table2[[#This Row],[Rank 6M]]+Table2[[#This Row],[Rank Sharpe]])/3</f>
        <v>566.66666666666663</v>
      </c>
    </row>
    <row r="617" spans="1:48" x14ac:dyDescent="0.3">
      <c r="A617" t="s">
        <v>797</v>
      </c>
      <c r="B617" t="s">
        <v>798</v>
      </c>
      <c r="C617" t="s">
        <v>3119</v>
      </c>
      <c r="D617" t="s">
        <v>799</v>
      </c>
      <c r="E617">
        <v>19346.008704849999</v>
      </c>
      <c r="F617">
        <v>1214.6500000000001</v>
      </c>
      <c r="G617">
        <v>-25.911784466809799</v>
      </c>
      <c r="H617">
        <f>(Table2[[#This Row],[1Y Return vs Nifty]]-AVERAGE(Table2[1Y Return vs Nifty]))/_xlfn.STDEV.P(Table2[1Y Return vs Nifty])</f>
        <v>-0.85725798949217458</v>
      </c>
      <c r="I617">
        <v>-10.747584561807001</v>
      </c>
      <c r="J617">
        <f>(Table2[[#This Row],[1M Return vs Nifty]]-AVERAGE(Table2[1M Return vs Nifty]))/_xlfn.STDEV.P(Table2[1M Return vs Nifty])</f>
        <v>-1.0908943849469139</v>
      </c>
      <c r="K617">
        <v>-9.3935352335325693</v>
      </c>
      <c r="L617">
        <f>(Table2[[#This Row],[6M Return vs Nifty]]-AVERAGE(Table2[6M Return vs Nifty]))/_xlfn.STDEV.P(Table2[6M Return vs Nifty])</f>
        <v>-0.43970215518349492</v>
      </c>
      <c r="M617">
        <v>-8.2198681098788402</v>
      </c>
      <c r="N617">
        <f>(Table2[[#This Row],[1W Return vs Nifty]]-AVERAGE(Table2[1W Return vs Nifty]))/_xlfn.STDEV.P(Table2[1W Return vs Nifty])</f>
        <v>-0.70752120255947004</v>
      </c>
      <c r="O617">
        <v>1374.96</v>
      </c>
      <c r="P617">
        <v>1402.3770609221201</v>
      </c>
      <c r="Q617">
        <v>1353.58065496375</v>
      </c>
      <c r="R617">
        <v>8.3814441818835501</v>
      </c>
      <c r="S617" s="1">
        <f>(Table2[[#This Row],[Close Price]]-Table2[[#This Row],[20D EMA]])/Table2[[#This Row],[20D EMA]]</f>
        <v>-0.11659248269040549</v>
      </c>
      <c r="T617" s="1">
        <f>(Table2[[#This Row],[Close Price]]-Table2[[#This Row],[50D EMA]])/Table2[[#This Row],[50D EMA]]</f>
        <v>-0.1338634709260588</v>
      </c>
      <c r="U617" s="1">
        <f>(Table2[[#This Row],[Close Price]]-Table2[[#This Row],[200D EMA]])/Table2[[#This Row],[200D EMA]]</f>
        <v>-0.10263936209066951</v>
      </c>
      <c r="V617">
        <v>0.97779591598530602</v>
      </c>
      <c r="W617">
        <v>1204</v>
      </c>
      <c r="X617">
        <v>1268.4000000000001</v>
      </c>
      <c r="Y617">
        <v>1204</v>
      </c>
      <c r="Z617">
        <v>1391</v>
      </c>
      <c r="AA617">
        <v>1204</v>
      </c>
      <c r="AB617">
        <v>1501.65</v>
      </c>
      <c r="AC617" s="1">
        <f>(Table2[[#This Row],[Close Price]]/Table2[[#This Row],[Day Low]])-1</f>
        <v>8.8455149501662778E-3</v>
      </c>
      <c r="AD617" s="1">
        <f>(Table2[[#This Row],[Day High]]/Table2[[#This Row],[Close Price]])-1</f>
        <v>4.4251430453216889E-2</v>
      </c>
      <c r="AE617" s="1">
        <f>(Table2[[#This Row],[Close Price]]/Table2[[#This Row],[Current Week Low]])-1</f>
        <v>8.8455149501662778E-3</v>
      </c>
      <c r="AF617" s="1">
        <f>(Table2[[#This Row],[Current Week High]]/Table2[[#This Row],[Close Price]])-1</f>
        <v>0.14518585600790335</v>
      </c>
      <c r="AG617" s="1">
        <f>(Table2[[#This Row],[Close Price]]/Table2[[#This Row],[Current Month Low]])-1</f>
        <v>8.8455149501662778E-3</v>
      </c>
      <c r="AH617" s="1">
        <f>(Table2[[#This Row],[Current Month High]]/Table2[[#This Row],[Close Price]])-1</f>
        <v>0.23628205655950274</v>
      </c>
      <c r="AI617">
        <v>29.9715967562672</v>
      </c>
      <c r="AJ617">
        <v>9.3934345026343191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-0.11</v>
      </c>
      <c r="AM617" t="s">
        <v>3155</v>
      </c>
      <c r="AN617">
        <v>-13.69</v>
      </c>
      <c r="AO617" t="s">
        <v>3155</v>
      </c>
      <c r="AP617">
        <v>-3.0726935071165001E-2</v>
      </c>
      <c r="AQ617">
        <f>(Table2[[#This Row],[Sharpe Ratio]]-AVERAGE(Table2[Sharpe Ratio]))/_xlfn.STDEV.P(Table2[Sharpe Ratio])</f>
        <v>-1.0662014049165554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605</v>
      </c>
      <c r="AT617">
        <f>_xlfn.RANK.AVG(Table2[[#This Row],[6M Return vs Nifty Z-Score]],Table2[6M Return vs Nifty Z-Score])</f>
        <v>469</v>
      </c>
      <c r="AU617">
        <f>_xlfn.RANK.AVG(Table2[[#This Row],[Sharpe Ratio Z-Score]],Table2[Sharpe Ratio Z-Score])</f>
        <v>627</v>
      </c>
      <c r="AV617">
        <f>(Table2[[#This Row],[Rank 1Y]]+Table2[[#This Row],[Rank 6M]]+Table2[[#This Row],[Rank Sharpe]])/3</f>
        <v>567</v>
      </c>
    </row>
    <row r="618" spans="1:48" x14ac:dyDescent="0.3">
      <c r="A618" t="s">
        <v>369</v>
      </c>
      <c r="B618" t="s">
        <v>370</v>
      </c>
      <c r="C618" t="s">
        <v>3119</v>
      </c>
      <c r="D618" t="s">
        <v>97</v>
      </c>
      <c r="E618">
        <v>63419.305065599998</v>
      </c>
      <c r="F618">
        <v>544</v>
      </c>
      <c r="G618">
        <v>-29.950509608119798</v>
      </c>
      <c r="H618">
        <f>(Table2[[#This Row],[1Y Return vs Nifty]]-AVERAGE(Table2[1Y Return vs Nifty]))/_xlfn.STDEV.P(Table2[1Y Return vs Nifty])</f>
        <v>-0.92629775877123222</v>
      </c>
      <c r="I618">
        <v>-7.2737450903940202</v>
      </c>
      <c r="J618">
        <f>(Table2[[#This Row],[1M Return vs Nifty]]-AVERAGE(Table2[1M Return vs Nifty]))/_xlfn.STDEV.P(Table2[1M Return vs Nifty])</f>
        <v>-0.69125655963100807</v>
      </c>
      <c r="K618">
        <v>-1.5528656706485899</v>
      </c>
      <c r="L618">
        <f>(Table2[[#This Row],[6M Return vs Nifty]]-AVERAGE(Table2[6M Return vs Nifty]))/_xlfn.STDEV.P(Table2[6M Return vs Nifty])</f>
        <v>-0.16279021850192335</v>
      </c>
      <c r="M618">
        <v>-4.9588129082294499</v>
      </c>
      <c r="N618">
        <f>(Table2[[#This Row],[1W Return vs Nifty]]-AVERAGE(Table2[1W Return vs Nifty]))/_xlfn.STDEV.P(Table2[1W Return vs Nifty])</f>
        <v>-5.3559368533135816E-2</v>
      </c>
      <c r="O618">
        <v>569.04</v>
      </c>
      <c r="P618">
        <v>573.47940844716595</v>
      </c>
      <c r="Q618">
        <v>554.85639751885799</v>
      </c>
      <c r="R618">
        <v>31.273689218119902</v>
      </c>
      <c r="S618" s="1">
        <f>(Table2[[#This Row],[Close Price]]-Table2[[#This Row],[20D EMA]])/Table2[[#This Row],[20D EMA]]</f>
        <v>-4.4003936454379243E-2</v>
      </c>
      <c r="T618" s="1">
        <f>(Table2[[#This Row],[Close Price]]-Table2[[#This Row],[50D EMA]])/Table2[[#This Row],[50D EMA]]</f>
        <v>-5.1404475928767124E-2</v>
      </c>
      <c r="U618" s="1">
        <f>(Table2[[#This Row],[Close Price]]-Table2[[#This Row],[200D EMA]])/Table2[[#This Row],[200D EMA]]</f>
        <v>-1.9566139216208662E-2</v>
      </c>
      <c r="V618">
        <v>0.57950676451667205</v>
      </c>
      <c r="W618">
        <v>535.65</v>
      </c>
      <c r="X618">
        <v>551.5</v>
      </c>
      <c r="Y618">
        <v>530.4</v>
      </c>
      <c r="Z618">
        <v>565.45000000000005</v>
      </c>
      <c r="AA618">
        <v>530.4</v>
      </c>
      <c r="AB618">
        <v>624</v>
      </c>
      <c r="AC618" s="1">
        <f>(Table2[[#This Row],[Close Price]]/Table2[[#This Row],[Day Low]])-1</f>
        <v>1.5588537291141735E-2</v>
      </c>
      <c r="AD618" s="1">
        <f>(Table2[[#This Row],[Day High]]/Table2[[#This Row],[Close Price]])-1</f>
        <v>1.3786764705882248E-2</v>
      </c>
      <c r="AE618" s="1">
        <f>(Table2[[#This Row],[Close Price]]/Table2[[#This Row],[Current Week Low]])-1</f>
        <v>2.5641025641025772E-2</v>
      </c>
      <c r="AF618" s="1">
        <f>(Table2[[#This Row],[Current Week High]]/Table2[[#This Row],[Close Price]])-1</f>
        <v>3.9430147058823639E-2</v>
      </c>
      <c r="AG618" s="1">
        <f>(Table2[[#This Row],[Close Price]]/Table2[[#This Row],[Current Month Low]])-1</f>
        <v>2.5641025641025772E-2</v>
      </c>
      <c r="AH618" s="1">
        <f>(Table2[[#This Row],[Current Month High]]/Table2[[#This Row],[Close Price]])-1</f>
        <v>0.14705882352941169</v>
      </c>
      <c r="AI618">
        <v>15.716911764705801</v>
      </c>
      <c r="AJ618">
        <v>23.917995444191298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0.03</v>
      </c>
      <c r="AM618" t="s">
        <v>3156</v>
      </c>
      <c r="AN618">
        <v>-5.08</v>
      </c>
      <c r="AO618" t="s">
        <v>3155</v>
      </c>
      <c r="AP618">
        <v>-7.4164280910330005E-2</v>
      </c>
      <c r="AQ618">
        <f>(Table2[[#This Row],[Sharpe Ratio]]-AVERAGE(Table2[Sharpe Ratio]))/_xlfn.STDEV.P(Table2[Sharpe Ratio])</f>
        <v>-1.5782688676671626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636</v>
      </c>
      <c r="AT618">
        <f>_xlfn.RANK.AVG(Table2[[#This Row],[6M Return vs Nifty Z-Score]],Table2[6M Return vs Nifty Z-Score])</f>
        <v>378</v>
      </c>
      <c r="AU618">
        <f>_xlfn.RANK.AVG(Table2[[#This Row],[Sharpe Ratio Z-Score]],Table2[Sharpe Ratio Z-Score])</f>
        <v>691</v>
      </c>
      <c r="AV618">
        <f>(Table2[[#This Row],[Rank 1Y]]+Table2[[#This Row],[Rank 6M]]+Table2[[#This Row],[Rank Sharpe]])/3</f>
        <v>568.33333333333337</v>
      </c>
    </row>
    <row r="619" spans="1:48" x14ac:dyDescent="0.3">
      <c r="A619" t="s">
        <v>1398</v>
      </c>
      <c r="B619" t="s">
        <v>1399</v>
      </c>
      <c r="C619" t="s">
        <v>3124</v>
      </c>
      <c r="D619" t="s">
        <v>277</v>
      </c>
      <c r="E619">
        <v>7512.42586493</v>
      </c>
      <c r="F619">
        <v>608.65</v>
      </c>
      <c r="G619">
        <v>-23.928251709228601</v>
      </c>
      <c r="H619">
        <f>(Table2[[#This Row],[1Y Return vs Nifty]]-AVERAGE(Table2[1Y Return vs Nifty]))/_xlfn.STDEV.P(Table2[1Y Return vs Nifty])</f>
        <v>-0.82335059566134816</v>
      </c>
      <c r="I619">
        <v>-4.8796032610004003</v>
      </c>
      <c r="J619">
        <f>(Table2[[#This Row],[1M Return vs Nifty]]-AVERAGE(Table2[1M Return vs Nifty]))/_xlfn.STDEV.P(Table2[1M Return vs Nifty])</f>
        <v>-0.41582943006144923</v>
      </c>
      <c r="K619">
        <v>-19.387121909534098</v>
      </c>
      <c r="L619">
        <f>(Table2[[#This Row],[6M Return vs Nifty]]-AVERAGE(Table2[6M Return vs Nifty]))/_xlfn.STDEV.P(Table2[6M Return vs Nifty])</f>
        <v>-0.79264949197048751</v>
      </c>
      <c r="M619">
        <v>-6.5709676893984801</v>
      </c>
      <c r="N619">
        <f>(Table2[[#This Row],[1W Return vs Nifty]]-AVERAGE(Table2[1W Return vs Nifty]))/_xlfn.STDEV.P(Table2[1W Return vs Nifty])</f>
        <v>-0.37685585762488144</v>
      </c>
      <c r="O619">
        <v>663.87</v>
      </c>
      <c r="P619">
        <v>688.91523943780305</v>
      </c>
      <c r="Q619">
        <v>674.18379473552898</v>
      </c>
      <c r="R619">
        <v>12.6631429879835</v>
      </c>
      <c r="S619" s="1">
        <f>(Table2[[#This Row],[Close Price]]-Table2[[#This Row],[20D EMA]])/Table2[[#This Row],[20D EMA]]</f>
        <v>-8.3178935634988821E-2</v>
      </c>
      <c r="T619" s="1">
        <f>(Table2[[#This Row],[Close Price]]-Table2[[#This Row],[50D EMA]])/Table2[[#This Row],[50D EMA]]</f>
        <v>-0.11650960066336233</v>
      </c>
      <c r="U619" s="1">
        <f>(Table2[[#This Row],[Close Price]]-Table2[[#This Row],[200D EMA]])/Table2[[#This Row],[200D EMA]]</f>
        <v>-9.7204642483637291E-2</v>
      </c>
      <c r="V619">
        <v>0.39295833296201399</v>
      </c>
      <c r="W619">
        <v>607</v>
      </c>
      <c r="X619">
        <v>623.95000000000005</v>
      </c>
      <c r="Y619">
        <v>605.79999999999995</v>
      </c>
      <c r="Z619">
        <v>662</v>
      </c>
      <c r="AA619">
        <v>605.79999999999995</v>
      </c>
      <c r="AB619">
        <v>729.55</v>
      </c>
      <c r="AC619" s="1">
        <f>(Table2[[#This Row],[Close Price]]/Table2[[#This Row],[Day Low]])-1</f>
        <v>2.7182866556836327E-3</v>
      </c>
      <c r="AD619" s="1">
        <f>(Table2[[#This Row],[Day High]]/Table2[[#This Row],[Close Price]])-1</f>
        <v>2.5137599605684846E-2</v>
      </c>
      <c r="AE619" s="1">
        <f>(Table2[[#This Row],[Close Price]]/Table2[[#This Row],[Current Week Low]])-1</f>
        <v>4.7045229448663406E-3</v>
      </c>
      <c r="AF619" s="1">
        <f>(Table2[[#This Row],[Current Week High]]/Table2[[#This Row],[Close Price]])-1</f>
        <v>8.7653002546619563E-2</v>
      </c>
      <c r="AG619" s="1">
        <f>(Table2[[#This Row],[Close Price]]/Table2[[#This Row],[Current Month Low]])-1</f>
        <v>4.7045229448663406E-3</v>
      </c>
      <c r="AH619" s="1">
        <f>(Table2[[#This Row],[Current Month High]]/Table2[[#This Row],[Close Price]])-1</f>
        <v>0.19863632629590078</v>
      </c>
      <c r="AI619">
        <v>37.632465292039697</v>
      </c>
      <c r="AJ619">
        <v>19.331438094304399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-0.12</v>
      </c>
      <c r="AM619" t="s">
        <v>3155</v>
      </c>
      <c r="AN619">
        <v>-11.8</v>
      </c>
      <c r="AO619" t="s">
        <v>3155</v>
      </c>
      <c r="AQ619">
        <f>(Table2[[#This Row],[Sharpe Ratio]]-AVERAGE(Table2[Sharpe Ratio]))/_xlfn.STDEV.P(Table2[Sharpe Ratio])</f>
        <v>-0.70397246629187049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596</v>
      </c>
      <c r="AT619">
        <f>_xlfn.RANK.AVG(Table2[[#This Row],[6M Return vs Nifty Z-Score]],Table2[6M Return vs Nifty Z-Score])</f>
        <v>583</v>
      </c>
      <c r="AU619">
        <f>_xlfn.RANK.AVG(Table2[[#This Row],[Sharpe Ratio Z-Score]],Table2[Sharpe Ratio Z-Score])</f>
        <v>532.5</v>
      </c>
      <c r="AV619">
        <f>(Table2[[#This Row],[Rank 1Y]]+Table2[[#This Row],[Rank 6M]]+Table2[[#This Row],[Rank Sharpe]])/3</f>
        <v>570.5</v>
      </c>
    </row>
    <row r="620" spans="1:48" x14ac:dyDescent="0.3">
      <c r="A620" t="s">
        <v>1532</v>
      </c>
      <c r="B620" t="s">
        <v>1533</v>
      </c>
      <c r="C620" t="s">
        <v>3121</v>
      </c>
      <c r="D620" t="s">
        <v>146</v>
      </c>
      <c r="E620">
        <v>6277.7633999999998</v>
      </c>
      <c r="F620">
        <v>335.1</v>
      </c>
      <c r="G620">
        <v>-41.7703587445639</v>
      </c>
      <c r="H620">
        <f>(Table2[[#This Row],[1Y Return vs Nifty]]-AVERAGE(Table2[1Y Return vs Nifty]))/_xlfn.STDEV.P(Table2[1Y Return vs Nifty])</f>
        <v>-1.1283515328561597</v>
      </c>
      <c r="I620">
        <v>-8.3595600810428508</v>
      </c>
      <c r="J620">
        <f>(Table2[[#This Row],[1M Return vs Nifty]]-AVERAGE(Table2[1M Return vs Nifty]))/_xlfn.STDEV.P(Table2[1M Return vs Nifty])</f>
        <v>-0.81617100807609044</v>
      </c>
      <c r="K620">
        <v>-33.193965878044601</v>
      </c>
      <c r="L620">
        <f>(Table2[[#This Row],[6M Return vs Nifty]]-AVERAGE(Table2[6M Return vs Nifty]))/_xlfn.STDEV.P(Table2[6M Return vs Nifty])</f>
        <v>-1.2802711003187202</v>
      </c>
      <c r="M620">
        <v>-8.0039360267791295</v>
      </c>
      <c r="N620">
        <f>(Table2[[#This Row],[1W Return vs Nifty]]-AVERAGE(Table2[1W Return vs Nifty]))/_xlfn.STDEV.P(Table2[1W Return vs Nifty])</f>
        <v>-0.66421885643003586</v>
      </c>
      <c r="O620">
        <v>369.5</v>
      </c>
      <c r="P620">
        <v>392.85373615698899</v>
      </c>
      <c r="Q620">
        <v>411.374161765959</v>
      </c>
      <c r="R620">
        <v>15.5179565497628</v>
      </c>
      <c r="S620" s="1">
        <f>(Table2[[#This Row],[Close Price]]-Table2[[#This Row],[20D EMA]])/Table2[[#This Row],[20D EMA]]</f>
        <v>-9.3098782138024291E-2</v>
      </c>
      <c r="T620" s="1">
        <f>(Table2[[#This Row],[Close Price]]-Table2[[#This Row],[50D EMA]])/Table2[[#This Row],[50D EMA]]</f>
        <v>-0.1470107850365712</v>
      </c>
      <c r="U620" s="1">
        <f>(Table2[[#This Row],[Close Price]]-Table2[[#This Row],[200D EMA]])/Table2[[#This Row],[200D EMA]]</f>
        <v>-0.18541310771324829</v>
      </c>
      <c r="V620">
        <v>0.62270886630195699</v>
      </c>
      <c r="W620">
        <v>333.05</v>
      </c>
      <c r="X620">
        <v>343.7</v>
      </c>
      <c r="Y620">
        <v>330</v>
      </c>
      <c r="Z620">
        <v>374.9</v>
      </c>
      <c r="AA620">
        <v>330</v>
      </c>
      <c r="AB620">
        <v>407.35</v>
      </c>
      <c r="AC620" s="1">
        <f>(Table2[[#This Row],[Close Price]]/Table2[[#This Row],[Day Low]])-1</f>
        <v>6.1552319471551709E-3</v>
      </c>
      <c r="AD620" s="1">
        <f>(Table2[[#This Row],[Day High]]/Table2[[#This Row],[Close Price]])-1</f>
        <v>2.5663980901223349E-2</v>
      </c>
      <c r="AE620" s="1">
        <f>(Table2[[#This Row],[Close Price]]/Table2[[#This Row],[Current Week Low]])-1</f>
        <v>1.545454545454561E-2</v>
      </c>
      <c r="AF620" s="1">
        <f>(Table2[[#This Row],[Current Week High]]/Table2[[#This Row],[Close Price]])-1</f>
        <v>0.11877051626380175</v>
      </c>
      <c r="AG620" s="1">
        <f>(Table2[[#This Row],[Close Price]]/Table2[[#This Row],[Current Month Low]])-1</f>
        <v>1.545454545454561E-2</v>
      </c>
      <c r="AH620" s="1">
        <f>(Table2[[#This Row],[Current Month High]]/Table2[[#This Row],[Close Price]])-1</f>
        <v>0.2156072814085348</v>
      </c>
      <c r="AI620">
        <v>63.384064458370602</v>
      </c>
      <c r="AJ620">
        <v>1.5454545454545601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-0.28000000000000003</v>
      </c>
      <c r="AM620" t="s">
        <v>3155</v>
      </c>
      <c r="AN620">
        <v>-11.89</v>
      </c>
      <c r="AO620" t="s">
        <v>3155</v>
      </c>
      <c r="AP620">
        <v>6.1527234300270003E-2</v>
      </c>
      <c r="AQ620">
        <f>(Table2[[#This Row],[Sharpe Ratio]]-AVERAGE(Table2[Sharpe Ratio]))/_xlfn.STDEV.P(Table2[Sharpe Ratio])</f>
        <v>2.1350274992983097E-2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685</v>
      </c>
      <c r="AT620">
        <f>_xlfn.RANK.AVG(Table2[[#This Row],[6M Return vs Nifty Z-Score]],Table2[6M Return vs Nifty Z-Score])</f>
        <v>694</v>
      </c>
      <c r="AU620">
        <f>_xlfn.RANK.AVG(Table2[[#This Row],[Sharpe Ratio Z-Score]],Table2[Sharpe Ratio Z-Score])</f>
        <v>337</v>
      </c>
      <c r="AV620">
        <f>(Table2[[#This Row],[Rank 1Y]]+Table2[[#This Row],[Rank 6M]]+Table2[[#This Row],[Rank Sharpe]])/3</f>
        <v>572</v>
      </c>
    </row>
    <row r="621" spans="1:48" x14ac:dyDescent="0.3">
      <c r="A621" t="s">
        <v>1176</v>
      </c>
      <c r="B621" t="s">
        <v>1177</v>
      </c>
      <c r="C621" t="s">
        <v>3121</v>
      </c>
      <c r="D621" t="s">
        <v>1178</v>
      </c>
      <c r="E621">
        <v>9985.3464524999999</v>
      </c>
      <c r="F621">
        <v>1100.1500000000001</v>
      </c>
      <c r="G621">
        <v>-9.4979589405310794</v>
      </c>
      <c r="H621">
        <f>(Table2[[#This Row],[1Y Return vs Nifty]]-AVERAGE(Table2[1Y Return vs Nifty]))/_xlfn.STDEV.P(Table2[1Y Return vs Nifty])</f>
        <v>-0.57667273358307325</v>
      </c>
      <c r="I621">
        <v>1.8529684072199499</v>
      </c>
      <c r="J621">
        <f>(Table2[[#This Row],[1M Return vs Nifty]]-AVERAGE(Table2[1M Return vs Nifty]))/_xlfn.STDEV.P(Table2[1M Return vs Nifty])</f>
        <v>0.35869982565475295</v>
      </c>
      <c r="K621">
        <v>-29.227855230365801</v>
      </c>
      <c r="L621">
        <f>(Table2[[#This Row],[6M Return vs Nifty]]-AVERAGE(Table2[6M Return vs Nifty]))/_xlfn.STDEV.P(Table2[6M Return vs Nifty])</f>
        <v>-1.1401984481384675</v>
      </c>
      <c r="M621">
        <v>-4.6185879548519004</v>
      </c>
      <c r="N621">
        <f>(Table2[[#This Row],[1W Return vs Nifty]]-AVERAGE(Table2[1W Return vs Nifty]))/_xlfn.STDEV.P(Table2[1W Return vs Nifty])</f>
        <v>1.4668281946307846E-2</v>
      </c>
      <c r="O621">
        <v>1141.72</v>
      </c>
      <c r="P621">
        <v>1170.62248389767</v>
      </c>
      <c r="Q621">
        <v>1182.73822479963</v>
      </c>
      <c r="R621">
        <v>31.847661627851402</v>
      </c>
      <c r="S621" s="1">
        <f>(Table2[[#This Row],[Close Price]]-Table2[[#This Row],[20D EMA]])/Table2[[#This Row],[20D EMA]]</f>
        <v>-3.6409977928038344E-2</v>
      </c>
      <c r="T621" s="1">
        <f>(Table2[[#This Row],[Close Price]]-Table2[[#This Row],[50D EMA]])/Table2[[#This Row],[50D EMA]]</f>
        <v>-6.0200863102361418E-2</v>
      </c>
      <c r="U621" s="1">
        <f>(Table2[[#This Row],[Close Price]]-Table2[[#This Row],[200D EMA]])/Table2[[#This Row],[200D EMA]]</f>
        <v>-6.9827983122487905E-2</v>
      </c>
      <c r="V621">
        <v>0.57537970274306205</v>
      </c>
      <c r="W621">
        <v>1089</v>
      </c>
      <c r="X621">
        <v>1117.95</v>
      </c>
      <c r="Y621">
        <v>1079.8499999999999</v>
      </c>
      <c r="Z621">
        <v>1158.05</v>
      </c>
      <c r="AA621">
        <v>1079.8499999999999</v>
      </c>
      <c r="AB621">
        <v>1200</v>
      </c>
      <c r="AC621" s="1">
        <f>(Table2[[#This Row],[Close Price]]/Table2[[#This Row],[Day Low]])-1</f>
        <v>1.0238751147842118E-2</v>
      </c>
      <c r="AD621" s="1">
        <f>(Table2[[#This Row],[Day High]]/Table2[[#This Row],[Close Price]])-1</f>
        <v>1.617961187110839E-2</v>
      </c>
      <c r="AE621" s="1">
        <f>(Table2[[#This Row],[Close Price]]/Table2[[#This Row],[Current Week Low]])-1</f>
        <v>1.8798907255637598E-2</v>
      </c>
      <c r="AF621" s="1">
        <f>(Table2[[#This Row],[Current Week High]]/Table2[[#This Row],[Close Price]])-1</f>
        <v>5.2629186929054939E-2</v>
      </c>
      <c r="AG621" s="1">
        <f>(Table2[[#This Row],[Close Price]]/Table2[[#This Row],[Current Month Low]])-1</f>
        <v>1.8798907255637598E-2</v>
      </c>
      <c r="AH621" s="1">
        <f>(Table2[[#This Row],[Current Month High]]/Table2[[#This Row],[Close Price]])-1</f>
        <v>9.0760350861246009E-2</v>
      </c>
      <c r="AI621">
        <v>36.972231059400997</v>
      </c>
      <c r="AJ621">
        <v>37.252822656103803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-7.0000000000000007E-2</v>
      </c>
      <c r="AM621" t="s">
        <v>3155</v>
      </c>
      <c r="AN621">
        <v>-1.98</v>
      </c>
      <c r="AO621" t="s">
        <v>3155</v>
      </c>
      <c r="AQ621">
        <f>(Table2[[#This Row],[Sharpe Ratio]]-AVERAGE(Table2[Sharpe Ratio]))/_xlfn.STDEV.P(Table2[Sharpe Ratio])</f>
        <v>-0.70397246629187049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515</v>
      </c>
      <c r="AT621">
        <f>_xlfn.RANK.AVG(Table2[[#This Row],[6M Return vs Nifty Z-Score]],Table2[6M Return vs Nifty Z-Score])</f>
        <v>670</v>
      </c>
      <c r="AU621">
        <f>_xlfn.RANK.AVG(Table2[[#This Row],[Sharpe Ratio Z-Score]],Table2[Sharpe Ratio Z-Score])</f>
        <v>532.5</v>
      </c>
      <c r="AV621">
        <f>(Table2[[#This Row],[Rank 1Y]]+Table2[[#This Row],[Rank 6M]]+Table2[[#This Row],[Rank Sharpe]])/3</f>
        <v>572.5</v>
      </c>
    </row>
    <row r="622" spans="1:48" x14ac:dyDescent="0.3">
      <c r="A622" t="s">
        <v>423</v>
      </c>
      <c r="B622" t="s">
        <v>424</v>
      </c>
      <c r="C622" t="s">
        <v>3112</v>
      </c>
      <c r="D622" t="s">
        <v>197</v>
      </c>
      <c r="E622">
        <v>52738.633171840003</v>
      </c>
      <c r="F622">
        <v>16246.9</v>
      </c>
      <c r="G622">
        <v>-31.982366216016299</v>
      </c>
      <c r="H622">
        <f>(Table2[[#This Row],[1Y Return vs Nifty]]-AVERAGE(Table2[1Y Return vs Nifty]))/_xlfn.STDEV.P(Table2[1Y Return vs Nifty])</f>
        <v>-0.96103122205707536</v>
      </c>
      <c r="I622">
        <v>4.3510255075003101</v>
      </c>
      <c r="J622">
        <f>(Table2[[#This Row],[1M Return vs Nifty]]-AVERAGE(Table2[1M Return vs Nifty]))/_xlfn.STDEV.P(Table2[1M Return vs Nifty])</f>
        <v>0.64608158732980692</v>
      </c>
      <c r="K622">
        <v>-6.6935671886008503</v>
      </c>
      <c r="L622">
        <f>(Table2[[#This Row],[6M Return vs Nifty]]-AVERAGE(Table2[6M Return vs Nifty]))/_xlfn.STDEV.P(Table2[6M Return vs Nifty])</f>
        <v>-0.34434634732753999</v>
      </c>
      <c r="M622">
        <v>-0.28214616774256002</v>
      </c>
      <c r="N622">
        <f>(Table2[[#This Row],[1W Return vs Nifty]]-AVERAGE(Table2[1W Return vs Nifty]))/_xlfn.STDEV.P(Table2[1W Return vs Nifty])</f>
        <v>0.88428478608034444</v>
      </c>
      <c r="O622">
        <v>16453.54</v>
      </c>
      <c r="P622">
        <v>16554.533902707699</v>
      </c>
      <c r="Q622">
        <v>16486.070868585499</v>
      </c>
      <c r="R622">
        <v>43.151647035609102</v>
      </c>
      <c r="S622" s="1">
        <f>(Table2[[#This Row],[Close Price]]-Table2[[#This Row],[20D EMA]])/Table2[[#This Row],[20D EMA]]</f>
        <v>-1.2558999461514132E-2</v>
      </c>
      <c r="T622" s="1">
        <f>(Table2[[#This Row],[Close Price]]-Table2[[#This Row],[50D EMA]])/Table2[[#This Row],[50D EMA]]</f>
        <v>-1.8583060357705506E-2</v>
      </c>
      <c r="U622" s="1">
        <f>(Table2[[#This Row],[Close Price]]-Table2[[#This Row],[200D EMA]])/Table2[[#This Row],[200D EMA]]</f>
        <v>-1.4507451198771899E-2</v>
      </c>
      <c r="V622">
        <v>1.3165658338523201</v>
      </c>
      <c r="W622">
        <v>16070</v>
      </c>
      <c r="X622">
        <v>16309.55</v>
      </c>
      <c r="Y622">
        <v>15854.85</v>
      </c>
      <c r="Z622">
        <v>16549.95</v>
      </c>
      <c r="AA622">
        <v>15511.15</v>
      </c>
      <c r="AB622">
        <v>17011</v>
      </c>
      <c r="AC622" s="1">
        <f>(Table2[[#This Row],[Close Price]]/Table2[[#This Row],[Day Low]])-1</f>
        <v>1.1008089607965177E-2</v>
      </c>
      <c r="AD622" s="1">
        <f>(Table2[[#This Row],[Day High]]/Table2[[#This Row],[Close Price]])-1</f>
        <v>3.8561202444773457E-3</v>
      </c>
      <c r="AE622" s="1">
        <f>(Table2[[#This Row],[Close Price]]/Table2[[#This Row],[Current Week Low]])-1</f>
        <v>2.4727449329384976E-2</v>
      </c>
      <c r="AF622" s="1">
        <f>(Table2[[#This Row],[Current Week High]]/Table2[[#This Row],[Close Price]])-1</f>
        <v>1.8652789147468152E-2</v>
      </c>
      <c r="AG622" s="1">
        <f>(Table2[[#This Row],[Close Price]]/Table2[[#This Row],[Current Month Low]])-1</f>
        <v>4.7433620331181148E-2</v>
      </c>
      <c r="AH622" s="1">
        <f>(Table2[[#This Row],[Current Month High]]/Table2[[#This Row],[Close Price]])-1</f>
        <v>4.7030510435837058E-2</v>
      </c>
      <c r="AI622">
        <v>18.484141590087901</v>
      </c>
      <c r="AJ622">
        <v>5.8747246731919596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0.02</v>
      </c>
      <c r="AM622" t="s">
        <v>3156</v>
      </c>
      <c r="AN622">
        <v>-2.74</v>
      </c>
      <c r="AO622" t="s">
        <v>3155</v>
      </c>
      <c r="AP622">
        <v>-3.7855807150447E-2</v>
      </c>
      <c r="AQ622">
        <f>(Table2[[#This Row],[Sharpe Ratio]]-AVERAGE(Table2[Sharpe Ratio]))/_xlfn.STDEV.P(Table2[Sharpe Ratio])</f>
        <v>-1.1502411492284688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645</v>
      </c>
      <c r="AT622">
        <f>_xlfn.RANK.AVG(Table2[[#This Row],[6M Return vs Nifty Z-Score]],Table2[6M Return vs Nifty Z-Score])</f>
        <v>439</v>
      </c>
      <c r="AU622">
        <f>_xlfn.RANK.AVG(Table2[[#This Row],[Sharpe Ratio Z-Score]],Table2[Sharpe Ratio Z-Score])</f>
        <v>635</v>
      </c>
      <c r="AV622">
        <f>(Table2[[#This Row],[Rank 1Y]]+Table2[[#This Row],[Rank 6M]]+Table2[[#This Row],[Rank Sharpe]])/3</f>
        <v>573</v>
      </c>
    </row>
    <row r="623" spans="1:48" x14ac:dyDescent="0.3">
      <c r="A623" t="s">
        <v>496</v>
      </c>
      <c r="B623" t="s">
        <v>497</v>
      </c>
      <c r="C623" t="s">
        <v>3118</v>
      </c>
      <c r="D623" t="s">
        <v>77</v>
      </c>
      <c r="E623">
        <v>42631.464446259997</v>
      </c>
      <c r="F623">
        <v>2270.1999999999998</v>
      </c>
      <c r="G623">
        <v>-6.4948849356107603</v>
      </c>
      <c r="H623">
        <f>(Table2[[#This Row],[1Y Return vs Nifty]]-AVERAGE(Table2[1Y Return vs Nifty]))/_xlfn.STDEV.P(Table2[1Y Return vs Nifty])</f>
        <v>-0.52533684684323334</v>
      </c>
      <c r="I623">
        <v>-3.3812208675901401</v>
      </c>
      <c r="J623">
        <f>(Table2[[#This Row],[1M Return vs Nifty]]-AVERAGE(Table2[1M Return vs Nifty]))/_xlfn.STDEV.P(Table2[1M Return vs Nifty])</f>
        <v>-0.24345235676204516</v>
      </c>
      <c r="K623">
        <v>-20.1096545510052</v>
      </c>
      <c r="L623">
        <f>(Table2[[#This Row],[6M Return vs Nifty]]-AVERAGE(Table2[6M Return vs Nifty]))/_xlfn.STDEV.P(Table2[6M Return vs Nifty])</f>
        <v>-0.81816745462160334</v>
      </c>
      <c r="M623">
        <v>-0.84263421744312395</v>
      </c>
      <c r="N623">
        <f>(Table2[[#This Row],[1W Return vs Nifty]]-AVERAGE(Table2[1W Return vs Nifty]))/_xlfn.STDEV.P(Table2[1W Return vs Nifty])</f>
        <v>0.7718862615945784</v>
      </c>
      <c r="O623">
        <v>2332.2800000000002</v>
      </c>
      <c r="P623">
        <v>2390.1545065168598</v>
      </c>
      <c r="Q623">
        <v>2403.8093003798899</v>
      </c>
      <c r="R623">
        <v>36.9812681034524</v>
      </c>
      <c r="S623" s="1">
        <f>(Table2[[#This Row],[Close Price]]-Table2[[#This Row],[20D EMA]])/Table2[[#This Row],[20D EMA]]</f>
        <v>-2.6617730289673784E-2</v>
      </c>
      <c r="T623" s="1">
        <f>(Table2[[#This Row],[Close Price]]-Table2[[#This Row],[50D EMA]])/Table2[[#This Row],[50D EMA]]</f>
        <v>-5.0186925652629909E-2</v>
      </c>
      <c r="U623" s="1">
        <f>(Table2[[#This Row],[Close Price]]-Table2[[#This Row],[200D EMA]])/Table2[[#This Row],[200D EMA]]</f>
        <v>-5.5582321092931514E-2</v>
      </c>
      <c r="V623">
        <v>0.83381283164623798</v>
      </c>
      <c r="W623">
        <v>2204</v>
      </c>
      <c r="X623">
        <v>2294.1</v>
      </c>
      <c r="Y623">
        <v>2204</v>
      </c>
      <c r="Z623">
        <v>2329.9</v>
      </c>
      <c r="AA623">
        <v>2204</v>
      </c>
      <c r="AB623">
        <v>2519.4</v>
      </c>
      <c r="AC623" s="1">
        <f>(Table2[[#This Row],[Close Price]]/Table2[[#This Row],[Day Low]])-1</f>
        <v>3.0036297640653187E-2</v>
      </c>
      <c r="AD623" s="1">
        <f>(Table2[[#This Row],[Day High]]/Table2[[#This Row],[Close Price]])-1</f>
        <v>1.0527706809972726E-2</v>
      </c>
      <c r="AE623" s="1">
        <f>(Table2[[#This Row],[Close Price]]/Table2[[#This Row],[Current Week Low]])-1</f>
        <v>3.0036297640653187E-2</v>
      </c>
      <c r="AF623" s="1">
        <f>(Table2[[#This Row],[Current Week High]]/Table2[[#This Row],[Close Price]])-1</f>
        <v>2.6297242533697585E-2</v>
      </c>
      <c r="AG623" s="1">
        <f>(Table2[[#This Row],[Close Price]]/Table2[[#This Row],[Current Month Low]])-1</f>
        <v>3.0036297640653187E-2</v>
      </c>
      <c r="AH623" s="1">
        <f>(Table2[[#This Row],[Current Month High]]/Table2[[#This Row],[Close Price]])-1</f>
        <v>0.10977006431151448</v>
      </c>
      <c r="AI623">
        <v>25.2753061404281</v>
      </c>
      <c r="AJ623">
        <v>25.912368275096998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-0.01</v>
      </c>
      <c r="AM623" t="s">
        <v>3155</v>
      </c>
      <c r="AN623">
        <v>-4.8499999999999996</v>
      </c>
      <c r="AO623" t="s">
        <v>3155</v>
      </c>
      <c r="AP623">
        <v>-3.9428321959485001E-2</v>
      </c>
      <c r="AQ623">
        <f>(Table2[[#This Row],[Sharpe Ratio]]-AVERAGE(Table2[Sharpe Ratio]))/_xlfn.STDEV.P(Table2[Sharpe Ratio])</f>
        <v>-1.1687789685368439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493</v>
      </c>
      <c r="AT623">
        <f>_xlfn.RANK.AVG(Table2[[#This Row],[6M Return vs Nifty Z-Score]],Table2[6M Return vs Nifty Z-Score])</f>
        <v>592</v>
      </c>
      <c r="AU623">
        <f>_xlfn.RANK.AVG(Table2[[#This Row],[Sharpe Ratio Z-Score]],Table2[Sharpe Ratio Z-Score])</f>
        <v>641</v>
      </c>
      <c r="AV623">
        <f>(Table2[[#This Row],[Rank 1Y]]+Table2[[#This Row],[Rank 6M]]+Table2[[#This Row],[Rank Sharpe]])/3</f>
        <v>575.33333333333337</v>
      </c>
    </row>
    <row r="624" spans="1:48" x14ac:dyDescent="0.3">
      <c r="A624" t="s">
        <v>839</v>
      </c>
      <c r="B624" t="s">
        <v>840</v>
      </c>
      <c r="C624" t="s">
        <v>3119</v>
      </c>
      <c r="D624" t="s">
        <v>40</v>
      </c>
      <c r="E624">
        <v>18147.9143934399</v>
      </c>
      <c r="F624">
        <v>821.6</v>
      </c>
      <c r="G624">
        <v>-20.4090453252762</v>
      </c>
      <c r="H624">
        <f>(Table2[[#This Row],[1Y Return vs Nifty]]-AVERAGE(Table2[1Y Return vs Nifty]))/_xlfn.STDEV.P(Table2[1Y Return vs Nifty])</f>
        <v>-0.76319171178279532</v>
      </c>
      <c r="I624">
        <v>1.5538769916659301</v>
      </c>
      <c r="J624">
        <f>(Table2[[#This Row],[1M Return vs Nifty]]-AVERAGE(Table2[1M Return vs Nifty]))/_xlfn.STDEV.P(Table2[1M Return vs Nifty])</f>
        <v>0.32429171789206279</v>
      </c>
      <c r="K624">
        <v>-22.420908390257601</v>
      </c>
      <c r="L624">
        <f>(Table2[[#This Row],[6M Return vs Nifty]]-AVERAGE(Table2[6M Return vs Nifty]))/_xlfn.STDEV.P(Table2[6M Return vs Nifty])</f>
        <v>-0.89979489366326204</v>
      </c>
      <c r="M624">
        <v>-3.5975972757273298</v>
      </c>
      <c r="N624">
        <f>(Table2[[#This Row],[1W Return vs Nifty]]-AVERAGE(Table2[1W Return vs Nifty]))/_xlfn.STDEV.P(Table2[1W Return vs Nifty])</f>
        <v>0.21941456673976678</v>
      </c>
      <c r="O624">
        <v>871.01</v>
      </c>
      <c r="P624">
        <v>886.85375020570405</v>
      </c>
      <c r="Q624">
        <v>867.53717030162602</v>
      </c>
      <c r="R624">
        <v>17.1216280280962</v>
      </c>
      <c r="S624" s="1">
        <f>(Table2[[#This Row],[Close Price]]-Table2[[#This Row],[20D EMA]])/Table2[[#This Row],[20D EMA]]</f>
        <v>-5.6727247677982998E-2</v>
      </c>
      <c r="T624" s="1">
        <f>(Table2[[#This Row],[Close Price]]-Table2[[#This Row],[50D EMA]])/Table2[[#This Row],[50D EMA]]</f>
        <v>-7.357893022448013E-2</v>
      </c>
      <c r="U624" s="1">
        <f>(Table2[[#This Row],[Close Price]]-Table2[[#This Row],[200D EMA]])/Table2[[#This Row],[200D EMA]]</f>
        <v>-5.2951241600004903E-2</v>
      </c>
      <c r="V624">
        <v>0.46144546247551499</v>
      </c>
      <c r="W624">
        <v>816.05</v>
      </c>
      <c r="X624">
        <v>839.55</v>
      </c>
      <c r="Y624">
        <v>816.05</v>
      </c>
      <c r="Z624">
        <v>872.4</v>
      </c>
      <c r="AA624">
        <v>816.05</v>
      </c>
      <c r="AB624">
        <v>913.35</v>
      </c>
      <c r="AC624" s="1">
        <f>(Table2[[#This Row],[Close Price]]/Table2[[#This Row],[Day Low]])-1</f>
        <v>6.8010538569940326E-3</v>
      </c>
      <c r="AD624" s="1">
        <f>(Table2[[#This Row],[Day High]]/Table2[[#This Row],[Close Price]])-1</f>
        <v>2.1847614410905436E-2</v>
      </c>
      <c r="AE624" s="1">
        <f>(Table2[[#This Row],[Close Price]]/Table2[[#This Row],[Current Week Low]])-1</f>
        <v>6.8010538569940326E-3</v>
      </c>
      <c r="AF624" s="1">
        <f>(Table2[[#This Row],[Current Week High]]/Table2[[#This Row],[Close Price]])-1</f>
        <v>6.1830574488802359E-2</v>
      </c>
      <c r="AG624" s="1">
        <f>(Table2[[#This Row],[Close Price]]/Table2[[#This Row],[Current Month Low]])-1</f>
        <v>6.8010538569940326E-3</v>
      </c>
      <c r="AH624" s="1">
        <f>(Table2[[#This Row],[Current Month High]]/Table2[[#This Row],[Close Price]])-1</f>
        <v>0.11167234664070103</v>
      </c>
      <c r="AI624">
        <v>24.756572541382599</v>
      </c>
      <c r="AJ624">
        <v>15.5230596175478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-0.05</v>
      </c>
      <c r="AM624" t="s">
        <v>3155</v>
      </c>
      <c r="AN624">
        <v>-5.95</v>
      </c>
      <c r="AO624" t="s">
        <v>3155</v>
      </c>
      <c r="AQ624">
        <f>(Table2[[#This Row],[Sharpe Ratio]]-AVERAGE(Table2[Sharpe Ratio]))/_xlfn.STDEV.P(Table2[Sharpe Ratio])</f>
        <v>-0.70397246629187049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582</v>
      </c>
      <c r="AT624">
        <f>_xlfn.RANK.AVG(Table2[[#This Row],[6M Return vs Nifty Z-Score]],Table2[6M Return vs Nifty Z-Score])</f>
        <v>615</v>
      </c>
      <c r="AU624">
        <f>_xlfn.RANK.AVG(Table2[[#This Row],[Sharpe Ratio Z-Score]],Table2[Sharpe Ratio Z-Score])</f>
        <v>532.5</v>
      </c>
      <c r="AV624">
        <f>(Table2[[#This Row],[Rank 1Y]]+Table2[[#This Row],[Rank 6M]]+Table2[[#This Row],[Rank Sharpe]])/3</f>
        <v>576.5</v>
      </c>
    </row>
    <row r="625" spans="1:48" x14ac:dyDescent="0.3">
      <c r="A625" t="s">
        <v>1018</v>
      </c>
      <c r="B625" t="s">
        <v>1019</v>
      </c>
      <c r="C625" t="s">
        <v>3110</v>
      </c>
      <c r="D625" t="s">
        <v>587</v>
      </c>
      <c r="E625">
        <v>13208.333994099999</v>
      </c>
      <c r="F625">
        <v>1668.95</v>
      </c>
      <c r="G625">
        <v>-18.7559627444951</v>
      </c>
      <c r="H625">
        <f>(Table2[[#This Row],[1Y Return vs Nifty]]-AVERAGE(Table2[1Y Return vs Nifty]))/_xlfn.STDEV.P(Table2[1Y Return vs Nifty])</f>
        <v>-0.73493318069114055</v>
      </c>
      <c r="I625">
        <v>-5.8196981945853201</v>
      </c>
      <c r="J625">
        <f>(Table2[[#This Row],[1M Return vs Nifty]]-AVERAGE(Table2[1M Return vs Nifty]))/_xlfn.STDEV.P(Table2[1M Return vs Nifty])</f>
        <v>-0.52397993555834366</v>
      </c>
      <c r="K625">
        <v>-7.0371632880449004</v>
      </c>
      <c r="L625">
        <f>(Table2[[#This Row],[6M Return vs Nifty]]-AVERAGE(Table2[6M Return vs Nifty]))/_xlfn.STDEV.P(Table2[6M Return vs Nifty])</f>
        <v>-0.35648126266483288</v>
      </c>
      <c r="M625">
        <v>-3.4485151651593098</v>
      </c>
      <c r="N625">
        <f>(Table2[[#This Row],[1W Return vs Nifty]]-AVERAGE(Table2[1W Return vs Nifty]))/_xlfn.STDEV.P(Table2[1W Return vs Nifty])</f>
        <v>0.24931102798282337</v>
      </c>
      <c r="O625">
        <v>1738.87</v>
      </c>
      <c r="P625">
        <v>1754.1838932579501</v>
      </c>
      <c r="Q625">
        <v>1683.8704051043101</v>
      </c>
      <c r="R625">
        <v>27.071651976094699</v>
      </c>
      <c r="S625" s="1">
        <f>(Table2[[#This Row],[Close Price]]-Table2[[#This Row],[20D EMA]])/Table2[[#This Row],[20D EMA]]</f>
        <v>-4.0210021450712161E-2</v>
      </c>
      <c r="T625" s="1">
        <f>(Table2[[#This Row],[Close Price]]-Table2[[#This Row],[50D EMA]])/Table2[[#This Row],[50D EMA]]</f>
        <v>-4.8588915669297246E-2</v>
      </c>
      <c r="U625" s="1">
        <f>(Table2[[#This Row],[Close Price]]-Table2[[#This Row],[200D EMA]])/Table2[[#This Row],[200D EMA]]</f>
        <v>-8.8607799383383975E-3</v>
      </c>
      <c r="V625">
        <v>0.476226258167122</v>
      </c>
      <c r="W625">
        <v>1664</v>
      </c>
      <c r="X625">
        <v>1698</v>
      </c>
      <c r="Y625">
        <v>1651.1</v>
      </c>
      <c r="Z625">
        <v>1747</v>
      </c>
      <c r="AA625">
        <v>1651.1</v>
      </c>
      <c r="AB625">
        <v>1869.4</v>
      </c>
      <c r="AC625" s="1">
        <f>(Table2[[#This Row],[Close Price]]/Table2[[#This Row],[Day Low]])-1</f>
        <v>2.9747596153846256E-3</v>
      </c>
      <c r="AD625" s="1">
        <f>(Table2[[#This Row],[Day High]]/Table2[[#This Row],[Close Price]])-1</f>
        <v>1.7406153569609506E-2</v>
      </c>
      <c r="AE625" s="1">
        <f>(Table2[[#This Row],[Close Price]]/Table2[[#This Row],[Current Week Low]])-1</f>
        <v>1.0810974501847426E-2</v>
      </c>
      <c r="AF625" s="1">
        <f>(Table2[[#This Row],[Current Week High]]/Table2[[#This Row],[Close Price]])-1</f>
        <v>4.6765930674975253E-2</v>
      </c>
      <c r="AG625" s="1">
        <f>(Table2[[#This Row],[Close Price]]/Table2[[#This Row],[Current Month Low]])-1</f>
        <v>1.0810974501847426E-2</v>
      </c>
      <c r="AH625" s="1">
        <f>(Table2[[#This Row],[Current Month High]]/Table2[[#This Row],[Close Price]])-1</f>
        <v>0.12010545552592955</v>
      </c>
      <c r="AI625">
        <v>18.574552862578201</v>
      </c>
      <c r="AJ625">
        <v>27.693190512624302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-0.03</v>
      </c>
      <c r="AM625" t="s">
        <v>3155</v>
      </c>
      <c r="AN625">
        <v>-4.18</v>
      </c>
      <c r="AO625" t="s">
        <v>3155</v>
      </c>
      <c r="AP625">
        <v>-9.9213335230038002E-2</v>
      </c>
      <c r="AQ625">
        <f>(Table2[[#This Row],[Sharpe Ratio]]-AVERAGE(Table2[Sharpe Ratio]))/_xlfn.STDEV.P(Table2[Sharpe Ratio])</f>
        <v>-1.8735632840730057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572</v>
      </c>
      <c r="AT625">
        <f>_xlfn.RANK.AVG(Table2[[#This Row],[6M Return vs Nifty Z-Score]],Table2[6M Return vs Nifty Z-Score])</f>
        <v>444</v>
      </c>
      <c r="AU625">
        <f>_xlfn.RANK.AVG(Table2[[#This Row],[Sharpe Ratio Z-Score]],Table2[Sharpe Ratio Z-Score])</f>
        <v>715</v>
      </c>
      <c r="AV625">
        <f>(Table2[[#This Row],[Rank 1Y]]+Table2[[#This Row],[Rank 6M]]+Table2[[#This Row],[Rank Sharpe]])/3</f>
        <v>577</v>
      </c>
    </row>
    <row r="626" spans="1:48" x14ac:dyDescent="0.3">
      <c r="A626" t="s">
        <v>755</v>
      </c>
      <c r="B626" t="s">
        <v>756</v>
      </c>
      <c r="C626" t="s">
        <v>3111</v>
      </c>
      <c r="D626" t="s">
        <v>740</v>
      </c>
      <c r="E626">
        <v>21221.18802573</v>
      </c>
      <c r="F626">
        <v>220.85</v>
      </c>
      <c r="G626">
        <v>-42.996875479811898</v>
      </c>
      <c r="H626">
        <f>(Table2[[#This Row],[1Y Return vs Nifty]]-AVERAGE(Table2[1Y Return vs Nifty]))/_xlfn.STDEV.P(Table2[1Y Return vs Nifty])</f>
        <v>-1.1493181570892113</v>
      </c>
      <c r="I626">
        <v>-14.7131696234581</v>
      </c>
      <c r="J626">
        <f>(Table2[[#This Row],[1M Return vs Nifty]]-AVERAGE(Table2[1M Return vs Nifty]))/_xlfn.STDEV.P(Table2[1M Return vs Nifty])</f>
        <v>-1.547103660932506</v>
      </c>
      <c r="K626">
        <v>-34.302736989569603</v>
      </c>
      <c r="L626">
        <f>(Table2[[#This Row],[6M Return vs Nifty]]-AVERAGE(Table2[6M Return vs Nifty]))/_xlfn.STDEV.P(Table2[6M Return vs Nifty])</f>
        <v>-1.3194299952787103</v>
      </c>
      <c r="M626">
        <v>-6.8560906459444997</v>
      </c>
      <c r="N626">
        <f>(Table2[[#This Row],[1W Return vs Nifty]]-AVERAGE(Table2[1W Return vs Nifty]))/_xlfn.STDEV.P(Table2[1W Return vs Nifty])</f>
        <v>-0.43403352560533681</v>
      </c>
      <c r="O626">
        <v>245.13</v>
      </c>
      <c r="P626">
        <v>265.21909558494599</v>
      </c>
      <c r="Q626">
        <v>273.44141459519</v>
      </c>
      <c r="R626">
        <v>21.841620927676502</v>
      </c>
      <c r="S626" s="1">
        <f>(Table2[[#This Row],[Close Price]]-Table2[[#This Row],[20D EMA]])/Table2[[#This Row],[20D EMA]]</f>
        <v>-9.9049483947293279E-2</v>
      </c>
      <c r="T626" s="1">
        <f>(Table2[[#This Row],[Close Price]]-Table2[[#This Row],[50D EMA]])/Table2[[#This Row],[50D EMA]]</f>
        <v>-0.16729223620602834</v>
      </c>
      <c r="U626" s="1">
        <f>(Table2[[#This Row],[Close Price]]-Table2[[#This Row],[200D EMA]])/Table2[[#This Row],[200D EMA]]</f>
        <v>-0.19233156277021074</v>
      </c>
      <c r="V626">
        <v>0.463878269503466</v>
      </c>
      <c r="W626">
        <v>220.15</v>
      </c>
      <c r="X626">
        <v>226.5</v>
      </c>
      <c r="Y626">
        <v>214.15</v>
      </c>
      <c r="Z626">
        <v>252.4</v>
      </c>
      <c r="AA626">
        <v>214.15</v>
      </c>
      <c r="AB626">
        <v>269</v>
      </c>
      <c r="AC626" s="1">
        <f>(Table2[[#This Row],[Close Price]]/Table2[[#This Row],[Day Low]])-1</f>
        <v>3.1796502384737746E-3</v>
      </c>
      <c r="AD626" s="1">
        <f>(Table2[[#This Row],[Day High]]/Table2[[#This Row],[Close Price]])-1</f>
        <v>2.5582974869821085E-2</v>
      </c>
      <c r="AE626" s="1">
        <f>(Table2[[#This Row],[Close Price]]/Table2[[#This Row],[Current Week Low]])-1</f>
        <v>3.1286481438244085E-2</v>
      </c>
      <c r="AF626" s="1">
        <f>(Table2[[#This Row],[Current Week High]]/Table2[[#This Row],[Close Price]])-1</f>
        <v>0.14285714285714302</v>
      </c>
      <c r="AG626" s="1">
        <f>(Table2[[#This Row],[Close Price]]/Table2[[#This Row],[Current Month Low]])-1</f>
        <v>3.1286481438244085E-2</v>
      </c>
      <c r="AH626" s="1">
        <f>(Table2[[#This Row],[Current Month High]]/Table2[[#This Row],[Close Price]])-1</f>
        <v>0.21802128141272359</v>
      </c>
      <c r="AI626">
        <v>74.009508716323296</v>
      </c>
      <c r="AJ626">
        <v>3.1286481438244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-0.25</v>
      </c>
      <c r="AM626" t="s">
        <v>3155</v>
      </c>
      <c r="AN626">
        <v>-9.26</v>
      </c>
      <c r="AO626" t="s">
        <v>3155</v>
      </c>
      <c r="AP626">
        <v>6.1044400658277001E-2</v>
      </c>
      <c r="AQ626">
        <f>(Table2[[#This Row],[Sharpe Ratio]]-AVERAGE(Table2[Sharpe Ratio]))/_xlfn.STDEV.P(Table2[Sharpe Ratio])</f>
        <v>1.5658320449962508E-2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692</v>
      </c>
      <c r="AT626">
        <f>_xlfn.RANK.AVG(Table2[[#This Row],[6M Return vs Nifty Z-Score]],Table2[6M Return vs Nifty Z-Score])</f>
        <v>702</v>
      </c>
      <c r="AU626">
        <f>_xlfn.RANK.AVG(Table2[[#This Row],[Sharpe Ratio Z-Score]],Table2[Sharpe Ratio Z-Score])</f>
        <v>339</v>
      </c>
      <c r="AV626">
        <f>(Table2[[#This Row],[Rank 1Y]]+Table2[[#This Row],[Rank 6M]]+Table2[[#This Row],[Rank Sharpe]])/3</f>
        <v>577.66666666666663</v>
      </c>
    </row>
    <row r="627" spans="1:48" x14ac:dyDescent="0.3">
      <c r="A627" t="s">
        <v>1750</v>
      </c>
      <c r="B627" t="s">
        <v>1751</v>
      </c>
      <c r="C627" t="s">
        <v>3114</v>
      </c>
      <c r="D627" t="s">
        <v>51</v>
      </c>
      <c r="E627">
        <v>4425.6823000000004</v>
      </c>
      <c r="F627">
        <v>484.9</v>
      </c>
      <c r="G627">
        <v>-21.607421728676101</v>
      </c>
      <c r="H627">
        <f>(Table2[[#This Row],[1Y Return vs Nifty]]-AVERAGE(Table2[1Y Return vs Nifty]))/_xlfn.STDEV.P(Table2[1Y Return vs Nifty])</f>
        <v>-0.7836772926295672</v>
      </c>
      <c r="I627">
        <v>-2.4319016513101102</v>
      </c>
      <c r="J627">
        <f>(Table2[[#This Row],[1M Return vs Nifty]]-AVERAGE(Table2[1M Return vs Nifty]))/_xlfn.STDEV.P(Table2[1M Return vs Nifty])</f>
        <v>-0.13424067031343756</v>
      </c>
      <c r="K627">
        <v>-12.079475597873399</v>
      </c>
      <c r="L627">
        <f>(Table2[[#This Row],[6M Return vs Nifty]]-AVERAGE(Table2[6M Return vs Nifty]))/_xlfn.STDEV.P(Table2[6M Return vs Nifty])</f>
        <v>-0.53456254205933851</v>
      </c>
      <c r="M627">
        <v>-2.2833511476592498</v>
      </c>
      <c r="N627">
        <f>(Table2[[#This Row],[1W Return vs Nifty]]-AVERAGE(Table2[1W Return vs Nifty]))/_xlfn.STDEV.P(Table2[1W Return vs Nifty])</f>
        <v>0.48296938416165691</v>
      </c>
      <c r="O627">
        <v>505.63</v>
      </c>
      <c r="P627">
        <v>517.70615824292497</v>
      </c>
      <c r="Q627">
        <v>512.65887499951396</v>
      </c>
      <c r="R627">
        <v>12.820773373740099</v>
      </c>
      <c r="S627" s="1">
        <f>(Table2[[#This Row],[Close Price]]-Table2[[#This Row],[20D EMA]])/Table2[[#This Row],[20D EMA]]</f>
        <v>-4.0998358483476098E-2</v>
      </c>
      <c r="T627" s="1">
        <f>(Table2[[#This Row],[Close Price]]-Table2[[#This Row],[50D EMA]])/Table2[[#This Row],[50D EMA]]</f>
        <v>-6.3368298252946903E-2</v>
      </c>
      <c r="U627" s="1">
        <f>(Table2[[#This Row],[Close Price]]-Table2[[#This Row],[200D EMA]])/Table2[[#This Row],[200D EMA]]</f>
        <v>-5.4146873005056814E-2</v>
      </c>
      <c r="V627">
        <v>0.31222901491097499</v>
      </c>
      <c r="W627">
        <v>481</v>
      </c>
      <c r="X627">
        <v>490.65</v>
      </c>
      <c r="Y627">
        <v>475</v>
      </c>
      <c r="Z627">
        <v>501.85</v>
      </c>
      <c r="AA627">
        <v>475</v>
      </c>
      <c r="AB627">
        <v>529</v>
      </c>
      <c r="AC627" s="1">
        <f>(Table2[[#This Row],[Close Price]]/Table2[[#This Row],[Day Low]])-1</f>
        <v>8.1081081081080253E-3</v>
      </c>
      <c r="AD627" s="1">
        <f>(Table2[[#This Row],[Day High]]/Table2[[#This Row],[Close Price]])-1</f>
        <v>1.1858115075273234E-2</v>
      </c>
      <c r="AE627" s="1">
        <f>(Table2[[#This Row],[Close Price]]/Table2[[#This Row],[Current Week Low]])-1</f>
        <v>2.0842105263157773E-2</v>
      </c>
      <c r="AF627" s="1">
        <f>(Table2[[#This Row],[Current Week High]]/Table2[[#This Row],[Close Price]])-1</f>
        <v>3.4955660961023094E-2</v>
      </c>
      <c r="AG627" s="1">
        <f>(Table2[[#This Row],[Close Price]]/Table2[[#This Row],[Current Month Low]])-1</f>
        <v>2.0842105263157773E-2</v>
      </c>
      <c r="AH627" s="1">
        <f>(Table2[[#This Row],[Current Month High]]/Table2[[#This Row],[Close Price]])-1</f>
        <v>9.094658692513935E-2</v>
      </c>
      <c r="AI627">
        <v>30.954836048669801</v>
      </c>
      <c r="AJ627">
        <v>12.492750260990499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-7.0000000000000007E-2</v>
      </c>
      <c r="AM627" t="s">
        <v>3155</v>
      </c>
      <c r="AN627">
        <v>-6.05</v>
      </c>
      <c r="AO627" t="s">
        <v>3155</v>
      </c>
      <c r="AP627">
        <v>-4.2817068496354999E-2</v>
      </c>
      <c r="AQ627">
        <f>(Table2[[#This Row],[Sharpe Ratio]]-AVERAGE(Table2[Sharpe Ratio]))/_xlfn.STDEV.P(Table2[Sharpe Ratio])</f>
        <v>-1.2087276994621881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587</v>
      </c>
      <c r="AT627">
        <f>_xlfn.RANK.AVG(Table2[[#This Row],[6M Return vs Nifty Z-Score]],Table2[6M Return vs Nifty Z-Score])</f>
        <v>502</v>
      </c>
      <c r="AU627">
        <f>_xlfn.RANK.AVG(Table2[[#This Row],[Sharpe Ratio Z-Score]],Table2[Sharpe Ratio Z-Score])</f>
        <v>645</v>
      </c>
      <c r="AV627">
        <f>(Table2[[#This Row],[Rank 1Y]]+Table2[[#This Row],[Rank 6M]]+Table2[[#This Row],[Rank Sharpe]])/3</f>
        <v>578</v>
      </c>
    </row>
    <row r="628" spans="1:48" x14ac:dyDescent="0.3">
      <c r="A628" t="s">
        <v>95</v>
      </c>
      <c r="B628" t="s">
        <v>96</v>
      </c>
      <c r="C628" t="s">
        <v>3119</v>
      </c>
      <c r="D628" t="s">
        <v>97</v>
      </c>
      <c r="E628">
        <v>284926.29889239999</v>
      </c>
      <c r="F628">
        <v>2972</v>
      </c>
      <c r="G628">
        <v>-29.4426209990811</v>
      </c>
      <c r="H628">
        <f>(Table2[[#This Row],[1Y Return vs Nifty]]-AVERAGE(Table2[1Y Return vs Nifty]))/_xlfn.STDEV.P(Table2[1Y Return vs Nifty])</f>
        <v>-0.9176156843144101</v>
      </c>
      <c r="I628">
        <v>-2.93229526979278</v>
      </c>
      <c r="J628">
        <f>(Table2[[#This Row],[1M Return vs Nifty]]-AVERAGE(Table2[1M Return vs Nifty]))/_xlfn.STDEV.P(Table2[1M Return vs Nifty])</f>
        <v>-0.19180700840649603</v>
      </c>
      <c r="K628">
        <v>-5.2789693569732297</v>
      </c>
      <c r="L628">
        <f>(Table2[[#This Row],[6M Return vs Nifty]]-AVERAGE(Table2[6M Return vs Nifty]))/_xlfn.STDEV.P(Table2[6M Return vs Nifty])</f>
        <v>-0.29438645269865926</v>
      </c>
      <c r="M628">
        <v>-1.6731728272773301</v>
      </c>
      <c r="N628">
        <f>(Table2[[#This Row],[1W Return vs Nifty]]-AVERAGE(Table2[1W Return vs Nifty]))/_xlfn.STDEV.P(Table2[1W Return vs Nifty])</f>
        <v>0.60533264047152968</v>
      </c>
      <c r="O628">
        <v>3081.54</v>
      </c>
      <c r="P628">
        <v>3115.5606144691401</v>
      </c>
      <c r="Q628">
        <v>3057.3016981460701</v>
      </c>
      <c r="R628">
        <v>29.7424007230866</v>
      </c>
      <c r="S628" s="1">
        <f>(Table2[[#This Row],[Close Price]]-Table2[[#This Row],[20D EMA]])/Table2[[#This Row],[20D EMA]]</f>
        <v>-3.5547161484192957E-2</v>
      </c>
      <c r="T628" s="1">
        <f>(Table2[[#This Row],[Close Price]]-Table2[[#This Row],[50D EMA]])/Table2[[#This Row],[50D EMA]]</f>
        <v>-4.6078581749436243E-2</v>
      </c>
      <c r="U628" s="1">
        <f>(Table2[[#This Row],[Close Price]]-Table2[[#This Row],[200D EMA]])/Table2[[#This Row],[200D EMA]]</f>
        <v>-2.7900974966846261E-2</v>
      </c>
      <c r="V628">
        <v>0.709065031978102</v>
      </c>
      <c r="W628">
        <v>2951</v>
      </c>
      <c r="X628">
        <v>3002.3</v>
      </c>
      <c r="Y628">
        <v>2951</v>
      </c>
      <c r="Z628">
        <v>3057.95</v>
      </c>
      <c r="AA628">
        <v>2951</v>
      </c>
      <c r="AB628">
        <v>3328.95</v>
      </c>
      <c r="AC628" s="1">
        <f>(Table2[[#This Row],[Close Price]]/Table2[[#This Row],[Day Low]])-1</f>
        <v>7.1162317858353141E-3</v>
      </c>
      <c r="AD628" s="1">
        <f>(Table2[[#This Row],[Day High]]/Table2[[#This Row],[Close Price]])-1</f>
        <v>1.0195154777927318E-2</v>
      </c>
      <c r="AE628" s="1">
        <f>(Table2[[#This Row],[Close Price]]/Table2[[#This Row],[Current Week Low]])-1</f>
        <v>7.1162317858353141E-3</v>
      </c>
      <c r="AF628" s="1">
        <f>(Table2[[#This Row],[Current Week High]]/Table2[[#This Row],[Close Price]])-1</f>
        <v>2.8919919246298775E-2</v>
      </c>
      <c r="AG628" s="1">
        <f>(Table2[[#This Row],[Close Price]]/Table2[[#This Row],[Current Month Low]])-1</f>
        <v>7.1162317858353141E-3</v>
      </c>
      <c r="AH628" s="1">
        <f>(Table2[[#This Row],[Current Month High]]/Table2[[#This Row],[Close Price]])-1</f>
        <v>0.12010430686406459</v>
      </c>
      <c r="AI628">
        <v>15.173283983849201</v>
      </c>
      <c r="AJ628">
        <v>11.3066926332347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-0.02</v>
      </c>
      <c r="AM628" t="s">
        <v>3155</v>
      </c>
      <c r="AN628">
        <v>-3.76</v>
      </c>
      <c r="AO628" t="s">
        <v>3155</v>
      </c>
      <c r="AP628">
        <v>-6.5471989412498002E-2</v>
      </c>
      <c r="AQ628">
        <f>(Table2[[#This Row],[Sharpe Ratio]]-AVERAGE(Table2[Sharpe Ratio]))/_xlfn.STDEV.P(Table2[Sharpe Ratio])</f>
        <v>-1.4757985263791764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631</v>
      </c>
      <c r="AT628">
        <f>_xlfn.RANK.AVG(Table2[[#This Row],[6M Return vs Nifty Z-Score]],Table2[6M Return vs Nifty Z-Score])</f>
        <v>419</v>
      </c>
      <c r="AU628">
        <f>_xlfn.RANK.AVG(Table2[[#This Row],[Sharpe Ratio Z-Score]],Table2[Sharpe Ratio Z-Score])</f>
        <v>688</v>
      </c>
      <c r="AV628">
        <f>(Table2[[#This Row],[Rank 1Y]]+Table2[[#This Row],[Rank 6M]]+Table2[[#This Row],[Rank Sharpe]])/3</f>
        <v>579.33333333333337</v>
      </c>
    </row>
    <row r="629" spans="1:48" x14ac:dyDescent="0.3">
      <c r="A629" t="s">
        <v>1682</v>
      </c>
      <c r="B629" t="s">
        <v>1683</v>
      </c>
      <c r="C629" t="s">
        <v>3121</v>
      </c>
      <c r="D629" t="s">
        <v>280</v>
      </c>
      <c r="E629">
        <v>5050.2139763199903</v>
      </c>
      <c r="F629">
        <v>636.79999999999995</v>
      </c>
      <c r="G629">
        <v>-26.099778320479899</v>
      </c>
      <c r="H629">
        <f>(Table2[[#This Row],[1Y Return vs Nifty]]-AVERAGE(Table2[1Y Return vs Nifty]))/_xlfn.STDEV.P(Table2[1Y Return vs Nifty])</f>
        <v>-0.86047164029264855</v>
      </c>
      <c r="I629">
        <v>-1.4971174895886199</v>
      </c>
      <c r="J629">
        <f>(Table2[[#This Row],[1M Return vs Nifty]]-AVERAGE(Table2[1M Return vs Nifty]))/_xlfn.STDEV.P(Table2[1M Return vs Nifty])</f>
        <v>-2.6701127221604035E-2</v>
      </c>
      <c r="K629">
        <v>-20.635302009361698</v>
      </c>
      <c r="L629">
        <f>(Table2[[#This Row],[6M Return vs Nifty]]-AVERAGE(Table2[6M Return vs Nifty]))/_xlfn.STDEV.P(Table2[6M Return vs Nifty])</f>
        <v>-0.83673194768406889</v>
      </c>
      <c r="M629">
        <v>-8.0758687013464794</v>
      </c>
      <c r="N629">
        <f>(Table2[[#This Row],[1W Return vs Nifty]]-AVERAGE(Table2[1W Return vs Nifty]))/_xlfn.STDEV.P(Table2[1W Return vs Nifty])</f>
        <v>-0.67864401052208889</v>
      </c>
      <c r="O629">
        <v>684.12</v>
      </c>
      <c r="P629">
        <v>704.64671665517506</v>
      </c>
      <c r="Q629">
        <v>700.46937772631998</v>
      </c>
      <c r="R629">
        <v>23.824614999999099</v>
      </c>
      <c r="S629" s="1">
        <f>(Table2[[#This Row],[Close Price]]-Table2[[#This Row],[20D EMA]])/Table2[[#This Row],[20D EMA]]</f>
        <v>-6.916915161082858E-2</v>
      </c>
      <c r="T629" s="1">
        <f>(Table2[[#This Row],[Close Price]]-Table2[[#This Row],[50D EMA]])/Table2[[#This Row],[50D EMA]]</f>
        <v>-9.6284726873106935E-2</v>
      </c>
      <c r="U629" s="1">
        <f>(Table2[[#This Row],[Close Price]]-Table2[[#This Row],[200D EMA]])/Table2[[#This Row],[200D EMA]]</f>
        <v>-9.0895304992470713E-2</v>
      </c>
      <c r="V629">
        <v>0.758040513293881</v>
      </c>
      <c r="W629">
        <v>634</v>
      </c>
      <c r="X629">
        <v>645</v>
      </c>
      <c r="Y629">
        <v>633.79999999999995</v>
      </c>
      <c r="Z629">
        <v>721.9</v>
      </c>
      <c r="AA629">
        <v>633.79999999999995</v>
      </c>
      <c r="AB629">
        <v>721.9</v>
      </c>
      <c r="AC629" s="1">
        <f>(Table2[[#This Row],[Close Price]]/Table2[[#This Row],[Day Low]])-1</f>
        <v>4.4164037854887983E-3</v>
      </c>
      <c r="AD629" s="1">
        <f>(Table2[[#This Row],[Day High]]/Table2[[#This Row],[Close Price]])-1</f>
        <v>1.2876884422110546E-2</v>
      </c>
      <c r="AE629" s="1">
        <f>(Table2[[#This Row],[Close Price]]/Table2[[#This Row],[Current Week Low]])-1</f>
        <v>4.7333543704639602E-3</v>
      </c>
      <c r="AF629" s="1">
        <f>(Table2[[#This Row],[Current Week High]]/Table2[[#This Row],[Close Price]])-1</f>
        <v>0.13363693467336679</v>
      </c>
      <c r="AG629" s="1">
        <f>(Table2[[#This Row],[Close Price]]/Table2[[#This Row],[Current Month Low]])-1</f>
        <v>4.7333543704639602E-3</v>
      </c>
      <c r="AH629" s="1">
        <f>(Table2[[#This Row],[Current Month High]]/Table2[[#This Row],[Close Price]])-1</f>
        <v>0.13363693467336679</v>
      </c>
      <c r="AI629">
        <v>38.787688442211</v>
      </c>
      <c r="AJ629">
        <v>9.6796417499138698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-0.14000000000000001</v>
      </c>
      <c r="AM629" t="s">
        <v>3155</v>
      </c>
      <c r="AN629">
        <v>-6.53</v>
      </c>
      <c r="AO629" t="s">
        <v>3155</v>
      </c>
      <c r="AQ629">
        <f>(Table2[[#This Row],[Sharpe Ratio]]-AVERAGE(Table2[Sharpe Ratio]))/_xlfn.STDEV.P(Table2[Sharpe Ratio])</f>
        <v>-0.70397246629187049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608</v>
      </c>
      <c r="AT629">
        <f>_xlfn.RANK.AVG(Table2[[#This Row],[6M Return vs Nifty Z-Score]],Table2[6M Return vs Nifty Z-Score])</f>
        <v>600</v>
      </c>
      <c r="AU629">
        <f>_xlfn.RANK.AVG(Table2[[#This Row],[Sharpe Ratio Z-Score]],Table2[Sharpe Ratio Z-Score])</f>
        <v>532.5</v>
      </c>
      <c r="AV629">
        <f>(Table2[[#This Row],[Rank 1Y]]+Table2[[#This Row],[Rank 6M]]+Table2[[#This Row],[Rank Sharpe]])/3</f>
        <v>580.16666666666663</v>
      </c>
    </row>
    <row r="630" spans="1:48" x14ac:dyDescent="0.3">
      <c r="A630" t="s">
        <v>1277</v>
      </c>
      <c r="B630" t="s">
        <v>1278</v>
      </c>
      <c r="C630" t="s">
        <v>3110</v>
      </c>
      <c r="D630" t="s">
        <v>149</v>
      </c>
      <c r="E630">
        <v>8664.5290285520005</v>
      </c>
      <c r="F630">
        <v>80.56</v>
      </c>
      <c r="G630">
        <v>-29.772649930260101</v>
      </c>
      <c r="H630">
        <f>(Table2[[#This Row],[1Y Return vs Nifty]]-AVERAGE(Table2[1Y Return vs Nifty]))/_xlfn.STDEV.P(Table2[1Y Return vs Nifty])</f>
        <v>-0.92325734609301324</v>
      </c>
      <c r="I630">
        <v>-13.6894188101639</v>
      </c>
      <c r="J630">
        <f>(Table2[[#This Row],[1M Return vs Nifty]]-AVERAGE(Table2[1M Return vs Nifty]))/_xlfn.STDEV.P(Table2[1M Return vs Nifty])</f>
        <v>-1.4293292064543688</v>
      </c>
      <c r="K630">
        <v>-18.8023666527899</v>
      </c>
      <c r="L630">
        <f>(Table2[[#This Row],[6M Return vs Nifty]]-AVERAGE(Table2[6M Return vs Nifty]))/_xlfn.STDEV.P(Table2[6M Return vs Nifty])</f>
        <v>-0.77199746610317044</v>
      </c>
      <c r="M630">
        <v>-8.3184467574078607</v>
      </c>
      <c r="N630">
        <f>(Table2[[#This Row],[1W Return vs Nifty]]-AVERAGE(Table2[1W Return vs Nifty]))/_xlfn.STDEV.P(Table2[1W Return vs Nifty])</f>
        <v>-0.72728985692058223</v>
      </c>
      <c r="O630">
        <v>86.91</v>
      </c>
      <c r="P630">
        <v>86.958437518505093</v>
      </c>
      <c r="Q630">
        <v>85.862362490991899</v>
      </c>
      <c r="R630">
        <v>23.1302359004682</v>
      </c>
      <c r="S630" s="1">
        <f>(Table2[[#This Row],[Close Price]]-Table2[[#This Row],[20D EMA]])/Table2[[#This Row],[20D EMA]]</f>
        <v>-7.3064089287768891E-2</v>
      </c>
      <c r="T630" s="1">
        <f>(Table2[[#This Row],[Close Price]]-Table2[[#This Row],[50D EMA]])/Table2[[#This Row],[50D EMA]]</f>
        <v>-7.3580410378733849E-2</v>
      </c>
      <c r="U630" s="1">
        <f>(Table2[[#This Row],[Close Price]]-Table2[[#This Row],[200D EMA]])/Table2[[#This Row],[200D EMA]]</f>
        <v>-6.1754211474767944E-2</v>
      </c>
      <c r="V630">
        <v>0.42423638726549201</v>
      </c>
      <c r="W630">
        <v>79.73</v>
      </c>
      <c r="X630">
        <v>82.36</v>
      </c>
      <c r="Y630">
        <v>79.010000000000005</v>
      </c>
      <c r="Z630">
        <v>88.27</v>
      </c>
      <c r="AA630">
        <v>79.010000000000005</v>
      </c>
      <c r="AB630">
        <v>96</v>
      </c>
      <c r="AC630" s="1">
        <f>(Table2[[#This Row],[Close Price]]/Table2[[#This Row],[Day Low]])-1</f>
        <v>1.0410134202934795E-2</v>
      </c>
      <c r="AD630" s="1">
        <f>(Table2[[#This Row],[Day High]]/Table2[[#This Row],[Close Price]])-1</f>
        <v>2.2343594836147007E-2</v>
      </c>
      <c r="AE630" s="1">
        <f>(Table2[[#This Row],[Close Price]]/Table2[[#This Row],[Current Week Low]])-1</f>
        <v>1.9617769902543936E-2</v>
      </c>
      <c r="AF630" s="1">
        <f>(Table2[[#This Row],[Current Week High]]/Table2[[#This Row],[Close Price]])-1</f>
        <v>9.5705064548162744E-2</v>
      </c>
      <c r="AG630" s="1">
        <f>(Table2[[#This Row],[Close Price]]/Table2[[#This Row],[Current Month Low]])-1</f>
        <v>1.9617769902543936E-2</v>
      </c>
      <c r="AH630" s="1">
        <f>(Table2[[#This Row],[Current Month High]]/Table2[[#This Row],[Close Price]])-1</f>
        <v>0.19165839126117179</v>
      </c>
      <c r="AI630">
        <v>31.343098311817201</v>
      </c>
      <c r="AJ630">
        <v>11.2707182320441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-0.05</v>
      </c>
      <c r="AM630" t="s">
        <v>3155</v>
      </c>
      <c r="AN630">
        <v>-10.86</v>
      </c>
      <c r="AO630" t="s">
        <v>3155</v>
      </c>
      <c r="AQ630">
        <f>(Table2[[#This Row],[Sharpe Ratio]]-AVERAGE(Table2[Sharpe Ratio]))/_xlfn.STDEV.P(Table2[Sharpe Ratio])</f>
        <v>-0.70397246629187049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634</v>
      </c>
      <c r="AT630">
        <f>_xlfn.RANK.AVG(Table2[[#This Row],[6M Return vs Nifty Z-Score]],Table2[6M Return vs Nifty Z-Score])</f>
        <v>576</v>
      </c>
      <c r="AU630">
        <f>_xlfn.RANK.AVG(Table2[[#This Row],[Sharpe Ratio Z-Score]],Table2[Sharpe Ratio Z-Score])</f>
        <v>532.5</v>
      </c>
      <c r="AV630">
        <f>(Table2[[#This Row],[Rank 1Y]]+Table2[[#This Row],[Rank 6M]]+Table2[[#This Row],[Rank Sharpe]])/3</f>
        <v>580.83333333333337</v>
      </c>
    </row>
    <row r="631" spans="1:48" x14ac:dyDescent="0.3">
      <c r="A631" t="s">
        <v>296</v>
      </c>
      <c r="B631" t="s">
        <v>297</v>
      </c>
      <c r="C631" t="s">
        <v>3118</v>
      </c>
      <c r="D631" t="s">
        <v>77</v>
      </c>
      <c r="E631">
        <v>90437.477284439999</v>
      </c>
      <c r="F631">
        <v>25065.3</v>
      </c>
      <c r="G631">
        <v>-29.038763811117601</v>
      </c>
      <c r="H631">
        <f>(Table2[[#This Row],[1Y Return vs Nifty]]-AVERAGE(Table2[1Y Return vs Nifty]))/_xlfn.STDEV.P(Table2[1Y Return vs Nifty])</f>
        <v>-0.91071196937884868</v>
      </c>
      <c r="I631">
        <v>1.1342874095461299</v>
      </c>
      <c r="J631">
        <f>(Table2[[#This Row],[1M Return vs Nifty]]-AVERAGE(Table2[1M Return vs Nifty]))/_xlfn.STDEV.P(Table2[1M Return vs Nifty])</f>
        <v>0.27602124670205086</v>
      </c>
      <c r="K631">
        <v>-6.0575378715110499</v>
      </c>
      <c r="L631">
        <f>(Table2[[#This Row],[6M Return vs Nifty]]-AVERAGE(Table2[6M Return vs Nifty]))/_xlfn.STDEV.P(Table2[6M Return vs Nifty])</f>
        <v>-0.32188345578887256</v>
      </c>
      <c r="M631">
        <v>2.3730281547053398</v>
      </c>
      <c r="N631">
        <f>(Table2[[#This Row],[1W Return vs Nifty]]-AVERAGE(Table2[1W Return vs Nifty]))/_xlfn.STDEV.P(Table2[1W Return vs Nifty])</f>
        <v>1.4167451592409774</v>
      </c>
      <c r="O631">
        <v>24941.18</v>
      </c>
      <c r="P631">
        <v>25354.1495938976</v>
      </c>
      <c r="Q631">
        <v>25855.992370067299</v>
      </c>
      <c r="R631">
        <v>58.505643120202301</v>
      </c>
      <c r="S631" s="1">
        <f>(Table2[[#This Row],[Close Price]]-Table2[[#This Row],[20D EMA]])/Table2[[#This Row],[20D EMA]]</f>
        <v>4.97650872973929E-3</v>
      </c>
      <c r="T631" s="1">
        <f>(Table2[[#This Row],[Close Price]]-Table2[[#This Row],[50D EMA]])/Table2[[#This Row],[50D EMA]]</f>
        <v>-1.1392596420079629E-2</v>
      </c>
      <c r="U631" s="1">
        <f>(Table2[[#This Row],[Close Price]]-Table2[[#This Row],[200D EMA]])/Table2[[#This Row],[200D EMA]]</f>
        <v>-3.0580623584289895E-2</v>
      </c>
      <c r="V631">
        <v>0.655666977910078</v>
      </c>
      <c r="W631">
        <v>24600</v>
      </c>
      <c r="X631">
        <v>25365.4</v>
      </c>
      <c r="Y631">
        <v>23999.85</v>
      </c>
      <c r="Z631">
        <v>25365.4</v>
      </c>
      <c r="AA631">
        <v>23999.85</v>
      </c>
      <c r="AB631">
        <v>26698.9</v>
      </c>
      <c r="AC631" s="1">
        <f>(Table2[[#This Row],[Close Price]]/Table2[[#This Row],[Day Low]])-1</f>
        <v>1.8914634146341536E-2</v>
      </c>
      <c r="AD631" s="1">
        <f>(Table2[[#This Row],[Day High]]/Table2[[#This Row],[Close Price]])-1</f>
        <v>1.197272723645848E-2</v>
      </c>
      <c r="AE631" s="1">
        <f>(Table2[[#This Row],[Close Price]]/Table2[[#This Row],[Current Week Low]])-1</f>
        <v>4.4394027462671737E-2</v>
      </c>
      <c r="AF631" s="1">
        <f>(Table2[[#This Row],[Current Week High]]/Table2[[#This Row],[Close Price]])-1</f>
        <v>1.197272723645848E-2</v>
      </c>
      <c r="AG631" s="1">
        <f>(Table2[[#This Row],[Close Price]]/Table2[[#This Row],[Current Month Low]])-1</f>
        <v>4.4394027462671737E-2</v>
      </c>
      <c r="AH631" s="1">
        <f>(Table2[[#This Row],[Current Month High]]/Table2[[#This Row],[Close Price]])-1</f>
        <v>6.5173766122887056E-2</v>
      </c>
      <c r="AI631">
        <v>22.630688641269</v>
      </c>
      <c r="AJ631">
        <v>5.7607594936708697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-0.02</v>
      </c>
      <c r="AM631" t="s">
        <v>3155</v>
      </c>
      <c r="AN631">
        <v>-2.02</v>
      </c>
      <c r="AO631" t="s">
        <v>3155</v>
      </c>
      <c r="AP631">
        <v>-6.7652857666074998E-2</v>
      </c>
      <c r="AQ631">
        <f>(Table2[[#This Row],[Sharpe Ratio]]-AVERAGE(Table2[Sharpe Ratio]))/_xlfn.STDEV.P(Table2[Sharpe Ratio])</f>
        <v>-1.5015080086605641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629</v>
      </c>
      <c r="AT631">
        <f>_xlfn.RANK.AVG(Table2[[#This Row],[6M Return vs Nifty Z-Score]],Table2[6M Return vs Nifty Z-Score])</f>
        <v>430</v>
      </c>
      <c r="AU631">
        <f>_xlfn.RANK.AVG(Table2[[#This Row],[Sharpe Ratio Z-Score]],Table2[Sharpe Ratio Z-Score])</f>
        <v>689</v>
      </c>
      <c r="AV631">
        <f>(Table2[[#This Row],[Rank 1Y]]+Table2[[#This Row],[Rank 6M]]+Table2[[#This Row],[Rank Sharpe]])/3</f>
        <v>582.66666666666663</v>
      </c>
    </row>
    <row r="632" spans="1:48" x14ac:dyDescent="0.3">
      <c r="A632" t="s">
        <v>622</v>
      </c>
      <c r="B632" t="s">
        <v>623</v>
      </c>
      <c r="C632" t="s">
        <v>3108</v>
      </c>
      <c r="D632" t="s">
        <v>185</v>
      </c>
      <c r="E632">
        <v>29984.534267999999</v>
      </c>
      <c r="F632">
        <v>428.35</v>
      </c>
      <c r="G632">
        <v>-19.319891790393001</v>
      </c>
      <c r="H632">
        <f>(Table2[[#This Row],[1Y Return vs Nifty]]-AVERAGE(Table2[1Y Return vs Nifty]))/_xlfn.STDEV.P(Table2[1Y Return vs Nifty])</f>
        <v>-0.74457323537580322</v>
      </c>
      <c r="I632">
        <v>-15.3049139215628</v>
      </c>
      <c r="J632">
        <f>(Table2[[#This Row],[1M Return vs Nifty]]-AVERAGE(Table2[1M Return vs Nifty]))/_xlfn.STDEV.P(Table2[1M Return vs Nifty])</f>
        <v>-1.6151791740308299</v>
      </c>
      <c r="K632">
        <v>-14.366160348366</v>
      </c>
      <c r="L632">
        <f>(Table2[[#This Row],[6M Return vs Nifty]]-AVERAGE(Table2[6M Return vs Nifty]))/_xlfn.STDEV.P(Table2[6M Return vs Nifty])</f>
        <v>-0.61532226516214616</v>
      </c>
      <c r="M632">
        <v>-14.9643407027239</v>
      </c>
      <c r="N632">
        <f>(Table2[[#This Row],[1W Return vs Nifty]]-AVERAGE(Table2[1W Return vs Nifty]))/_xlfn.STDEV.P(Table2[1W Return vs Nifty])</f>
        <v>-2.0600366902232405</v>
      </c>
      <c r="O632">
        <v>495.77</v>
      </c>
      <c r="P632">
        <v>516.71000893873497</v>
      </c>
      <c r="Q632">
        <v>491.50970137479499</v>
      </c>
      <c r="R632">
        <v>9.2862279051895893</v>
      </c>
      <c r="S632" s="1">
        <f>(Table2[[#This Row],[Close Price]]-Table2[[#This Row],[20D EMA]])/Table2[[#This Row],[20D EMA]]</f>
        <v>-0.13599047945619938</v>
      </c>
      <c r="T632" s="1">
        <f>(Table2[[#This Row],[Close Price]]-Table2[[#This Row],[50D EMA]])/Table2[[#This Row],[50D EMA]]</f>
        <v>-0.17100502682387864</v>
      </c>
      <c r="U632" s="1">
        <f>(Table2[[#This Row],[Close Price]]-Table2[[#This Row],[200D EMA]])/Table2[[#This Row],[200D EMA]]</f>
        <v>-0.12850143384379156</v>
      </c>
      <c r="V632">
        <v>1.4901623358395499</v>
      </c>
      <c r="W632">
        <v>426.55</v>
      </c>
      <c r="X632">
        <v>436.4</v>
      </c>
      <c r="Y632">
        <v>426.55</v>
      </c>
      <c r="Z632">
        <v>462</v>
      </c>
      <c r="AA632">
        <v>426.55</v>
      </c>
      <c r="AB632">
        <v>569.54999999999995</v>
      </c>
      <c r="AC632" s="1">
        <f>(Table2[[#This Row],[Close Price]]/Table2[[#This Row],[Day Low]])-1</f>
        <v>4.2199038799672905E-3</v>
      </c>
      <c r="AD632" s="1">
        <f>(Table2[[#This Row],[Day High]]/Table2[[#This Row],[Close Price]])-1</f>
        <v>1.8793043072253823E-2</v>
      </c>
      <c r="AE632" s="1">
        <f>(Table2[[#This Row],[Close Price]]/Table2[[#This Row],[Current Week Low]])-1</f>
        <v>4.2199038799672905E-3</v>
      </c>
      <c r="AF632" s="1">
        <f>(Table2[[#This Row],[Current Week High]]/Table2[[#This Row],[Close Price]])-1</f>
        <v>7.8557254581533842E-2</v>
      </c>
      <c r="AG632" s="1">
        <f>(Table2[[#This Row],[Close Price]]/Table2[[#This Row],[Current Month Low]])-1</f>
        <v>4.2199038799672905E-3</v>
      </c>
      <c r="AH632" s="1">
        <f>(Table2[[#This Row],[Current Month High]]/Table2[[#This Row],[Close Price]])-1</f>
        <v>0.32963697910587109</v>
      </c>
      <c r="AI632">
        <v>33.1504610715536</v>
      </c>
      <c r="AJ632">
        <v>14.0138408304498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-0.15</v>
      </c>
      <c r="AM632" t="s">
        <v>3155</v>
      </c>
      <c r="AN632">
        <v>-19.63</v>
      </c>
      <c r="AO632" t="s">
        <v>3155</v>
      </c>
      <c r="AP632">
        <v>-4.3181620459252001E-2</v>
      </c>
      <c r="AQ632">
        <f>(Table2[[#This Row],[Sharpe Ratio]]-AVERAGE(Table2[Sharpe Ratio]))/_xlfn.STDEV.P(Table2[Sharpe Ratio])</f>
        <v>-1.2130252732451863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574</v>
      </c>
      <c r="AT632">
        <f>_xlfn.RANK.AVG(Table2[[#This Row],[6M Return vs Nifty Z-Score]],Table2[6M Return vs Nifty Z-Score])</f>
        <v>528</v>
      </c>
      <c r="AU632">
        <f>_xlfn.RANK.AVG(Table2[[#This Row],[Sharpe Ratio Z-Score]],Table2[Sharpe Ratio Z-Score])</f>
        <v>647</v>
      </c>
      <c r="AV632">
        <f>(Table2[[#This Row],[Rank 1Y]]+Table2[[#This Row],[Rank 6M]]+Table2[[#This Row],[Rank Sharpe]])/3</f>
        <v>583</v>
      </c>
    </row>
    <row r="633" spans="1:48" x14ac:dyDescent="0.3">
      <c r="A633" t="s">
        <v>2136</v>
      </c>
      <c r="B633" t="s">
        <v>2137</v>
      </c>
      <c r="C633" t="s">
        <v>3114</v>
      </c>
      <c r="D633" t="s">
        <v>171</v>
      </c>
      <c r="E633">
        <v>2758.2849903349902</v>
      </c>
      <c r="F633">
        <v>175.93</v>
      </c>
      <c r="G633">
        <v>-3.21159044806498</v>
      </c>
      <c r="H633">
        <f>(Table2[[#This Row],[1Y Return vs Nifty]]-AVERAGE(Table2[1Y Return vs Nifty]))/_xlfn.STDEV.P(Table2[1Y Return vs Nifty])</f>
        <v>-0.46921074616438468</v>
      </c>
      <c r="I633">
        <v>-0.20839554632107701</v>
      </c>
      <c r="J633">
        <f>(Table2[[#This Row],[1M Return vs Nifty]]-AVERAGE(Table2[1M Return vs Nifty]))/_xlfn.STDEV.P(Table2[1M Return vs Nifty])</f>
        <v>0.12155616534547142</v>
      </c>
      <c r="K633">
        <v>-33.553332492976203</v>
      </c>
      <c r="L633">
        <f>(Table2[[#This Row],[6M Return vs Nifty]]-AVERAGE(Table2[6M Return vs Nifty]))/_xlfn.STDEV.P(Table2[6M Return vs Nifty])</f>
        <v>-1.2929629890051766</v>
      </c>
      <c r="M633">
        <v>-4.7429510863231901</v>
      </c>
      <c r="N633">
        <f>(Table2[[#This Row],[1W Return vs Nifty]]-AVERAGE(Table2[1W Return vs Nifty]))/_xlfn.STDEV.P(Table2[1W Return vs Nifty])</f>
        <v>-1.0271112364186468E-2</v>
      </c>
      <c r="O633">
        <v>183.34</v>
      </c>
      <c r="P633">
        <v>185.40174137273101</v>
      </c>
      <c r="Q633">
        <v>185.64308068326301</v>
      </c>
      <c r="R633">
        <v>39.3453970051768</v>
      </c>
      <c r="S633" s="1">
        <f>(Table2[[#This Row],[Close Price]]-Table2[[#This Row],[20D EMA]])/Table2[[#This Row],[20D EMA]]</f>
        <v>-4.0416712119559273E-2</v>
      </c>
      <c r="T633" s="1">
        <f>(Table2[[#This Row],[Close Price]]-Table2[[#This Row],[50D EMA]])/Table2[[#This Row],[50D EMA]]</f>
        <v>-5.1087661327242052E-2</v>
      </c>
      <c r="U633" s="1">
        <f>(Table2[[#This Row],[Close Price]]-Table2[[#This Row],[200D EMA]])/Table2[[#This Row],[200D EMA]]</f>
        <v>-5.232126426427431E-2</v>
      </c>
      <c r="V633">
        <v>0.57085352557685798</v>
      </c>
      <c r="W633">
        <v>174.18</v>
      </c>
      <c r="X633">
        <v>178.51</v>
      </c>
      <c r="Y633">
        <v>174</v>
      </c>
      <c r="Z633">
        <v>199.9</v>
      </c>
      <c r="AA633">
        <v>161.21</v>
      </c>
      <c r="AB633">
        <v>204</v>
      </c>
      <c r="AC633" s="1">
        <f>(Table2[[#This Row],[Close Price]]/Table2[[#This Row],[Day Low]])-1</f>
        <v>1.0047077735675813E-2</v>
      </c>
      <c r="AD633" s="1">
        <f>(Table2[[#This Row],[Day High]]/Table2[[#This Row],[Close Price]])-1</f>
        <v>1.4664923549138731E-2</v>
      </c>
      <c r="AE633" s="1">
        <f>(Table2[[#This Row],[Close Price]]/Table2[[#This Row],[Current Week Low]])-1</f>
        <v>1.109195402298857E-2</v>
      </c>
      <c r="AF633" s="1">
        <f>(Table2[[#This Row],[Current Week High]]/Table2[[#This Row],[Close Price]])-1</f>
        <v>0.13624737111351104</v>
      </c>
      <c r="AG633" s="1">
        <f>(Table2[[#This Row],[Close Price]]/Table2[[#This Row],[Current Month Low]])-1</f>
        <v>9.1309472117114376E-2</v>
      </c>
      <c r="AH633" s="1">
        <f>(Table2[[#This Row],[Current Month High]]/Table2[[#This Row],[Close Price]])-1</f>
        <v>0.15955209458307285</v>
      </c>
      <c r="AI633">
        <v>60.859432728926201</v>
      </c>
      <c r="AJ633">
        <v>32.278195488721799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-0.09</v>
      </c>
      <c r="AM633" t="s">
        <v>3155</v>
      </c>
      <c r="AN633">
        <v>1.96</v>
      </c>
      <c r="AO633" t="s">
        <v>3156</v>
      </c>
      <c r="AP633">
        <v>-1.316151391644E-2</v>
      </c>
      <c r="AQ633">
        <f>(Table2[[#This Row],[Sharpe Ratio]]-AVERAGE(Table2[Sharpe Ratio]))/_xlfn.STDEV.P(Table2[Sharpe Ratio])</f>
        <v>-0.85912888542721122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466</v>
      </c>
      <c r="AT633">
        <f>_xlfn.RANK.AVG(Table2[[#This Row],[6M Return vs Nifty Z-Score]],Table2[6M Return vs Nifty Z-Score])</f>
        <v>697</v>
      </c>
      <c r="AU633">
        <f>_xlfn.RANK.AVG(Table2[[#This Row],[Sharpe Ratio Z-Score]],Table2[Sharpe Ratio Z-Score])</f>
        <v>588</v>
      </c>
      <c r="AV633">
        <f>(Table2[[#This Row],[Rank 1Y]]+Table2[[#This Row],[Rank 6M]]+Table2[[#This Row],[Rank Sharpe]])/3</f>
        <v>583.66666666666663</v>
      </c>
    </row>
    <row r="634" spans="1:48" x14ac:dyDescent="0.3">
      <c r="A634" t="s">
        <v>506</v>
      </c>
      <c r="B634" t="s">
        <v>507</v>
      </c>
      <c r="C634" t="s">
        <v>3124</v>
      </c>
      <c r="D634" t="s">
        <v>418</v>
      </c>
      <c r="E634">
        <v>40157.508793499997</v>
      </c>
      <c r="F634">
        <v>535</v>
      </c>
      <c r="G634">
        <v>-34.323888749877703</v>
      </c>
      <c r="H634">
        <f>(Table2[[#This Row],[1Y Return vs Nifty]]-AVERAGE(Table2[1Y Return vs Nifty]))/_xlfn.STDEV.P(Table2[1Y Return vs Nifty])</f>
        <v>-1.0010582528262626</v>
      </c>
      <c r="I634">
        <v>-4.6671756070909103</v>
      </c>
      <c r="J634">
        <f>(Table2[[#This Row],[1M Return vs Nifty]]-AVERAGE(Table2[1M Return vs Nifty]))/_xlfn.STDEV.P(Table2[1M Return vs Nifty])</f>
        <v>-0.39139130436682179</v>
      </c>
      <c r="K634">
        <v>-1.5814920085067301</v>
      </c>
      <c r="L634">
        <f>(Table2[[#This Row],[6M Return vs Nifty]]-AVERAGE(Table2[6M Return vs Nifty]))/_xlfn.STDEV.P(Table2[6M Return vs Nifty])</f>
        <v>-0.16380122586460105</v>
      </c>
      <c r="M634">
        <v>-5.1059620324880504</v>
      </c>
      <c r="N634">
        <f>(Table2[[#This Row],[1W Return vs Nifty]]-AVERAGE(Table2[1W Return vs Nifty]))/_xlfn.STDEV.P(Table2[1W Return vs Nifty])</f>
        <v>-8.3068194733579084E-2</v>
      </c>
      <c r="O634">
        <v>566.89</v>
      </c>
      <c r="P634">
        <v>575.28626020235401</v>
      </c>
      <c r="Q634">
        <v>562.91072203134695</v>
      </c>
      <c r="R634">
        <v>21.2639123097929</v>
      </c>
      <c r="S634" s="1">
        <f>(Table2[[#This Row],[Close Price]]-Table2[[#This Row],[20D EMA]])/Table2[[#This Row],[20D EMA]]</f>
        <v>-5.6254299775970622E-2</v>
      </c>
      <c r="T634" s="1">
        <f>(Table2[[#This Row],[Close Price]]-Table2[[#This Row],[50D EMA]])/Table2[[#This Row],[50D EMA]]</f>
        <v>-7.0028198115114945E-2</v>
      </c>
      <c r="U634" s="1">
        <f>(Table2[[#This Row],[Close Price]]-Table2[[#This Row],[200D EMA]])/Table2[[#This Row],[200D EMA]]</f>
        <v>-4.9582857350144199E-2</v>
      </c>
      <c r="V634">
        <v>0.64460397327821195</v>
      </c>
      <c r="W634">
        <v>526.29999999999995</v>
      </c>
      <c r="X634">
        <v>540.85</v>
      </c>
      <c r="Y634">
        <v>521.1</v>
      </c>
      <c r="Z634">
        <v>563.35</v>
      </c>
      <c r="AA634">
        <v>521.1</v>
      </c>
      <c r="AB634">
        <v>625</v>
      </c>
      <c r="AC634" s="1">
        <f>(Table2[[#This Row],[Close Price]]/Table2[[#This Row],[Day Low]])-1</f>
        <v>1.6530495914877541E-2</v>
      </c>
      <c r="AD634" s="1">
        <f>(Table2[[#This Row],[Day High]]/Table2[[#This Row],[Close Price]])-1</f>
        <v>1.0934579439252357E-2</v>
      </c>
      <c r="AE634" s="1">
        <f>(Table2[[#This Row],[Close Price]]/Table2[[#This Row],[Current Week Low]])-1</f>
        <v>2.6674342736518808E-2</v>
      </c>
      <c r="AF634" s="1">
        <f>(Table2[[#This Row],[Current Week High]]/Table2[[#This Row],[Close Price]])-1</f>
        <v>5.2990654205607557E-2</v>
      </c>
      <c r="AG634" s="1">
        <f>(Table2[[#This Row],[Close Price]]/Table2[[#This Row],[Current Month Low]])-1</f>
        <v>2.6674342736518808E-2</v>
      </c>
      <c r="AH634" s="1">
        <f>(Table2[[#This Row],[Current Month High]]/Table2[[#This Row],[Close Price]])-1</f>
        <v>0.16822429906542058</v>
      </c>
      <c r="AI634">
        <v>16.822429906541998</v>
      </c>
      <c r="AJ634">
        <v>19.4729790084859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0.02</v>
      </c>
      <c r="AM634" t="s">
        <v>3156</v>
      </c>
      <c r="AN634">
        <v>-7.25</v>
      </c>
      <c r="AO634" t="s">
        <v>3155</v>
      </c>
      <c r="AP634">
        <v>-0.1127414750288</v>
      </c>
      <c r="AQ634">
        <f>(Table2[[#This Row],[Sharpe Ratio]]-AVERAGE(Table2[Sharpe Ratio]))/_xlfn.STDEV.P(Table2[Sharpe Ratio])</f>
        <v>-2.0330417256918207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657</v>
      </c>
      <c r="AT634">
        <f>_xlfn.RANK.AVG(Table2[[#This Row],[6M Return vs Nifty Z-Score]],Table2[6M Return vs Nifty Z-Score])</f>
        <v>379</v>
      </c>
      <c r="AU634">
        <f>_xlfn.RANK.AVG(Table2[[#This Row],[Sharpe Ratio Z-Score]],Table2[Sharpe Ratio Z-Score])</f>
        <v>721</v>
      </c>
      <c r="AV634">
        <f>(Table2[[#This Row],[Rank 1Y]]+Table2[[#This Row],[Rank 6M]]+Table2[[#This Row],[Rank Sharpe]])/3</f>
        <v>585.66666666666663</v>
      </c>
    </row>
    <row r="635" spans="1:48" x14ac:dyDescent="0.3">
      <c r="A635" t="s">
        <v>1022</v>
      </c>
      <c r="B635" t="s">
        <v>1023</v>
      </c>
      <c r="C635" t="s">
        <v>3120</v>
      </c>
      <c r="D635" t="s">
        <v>1024</v>
      </c>
      <c r="E635">
        <v>13048.597027821001</v>
      </c>
      <c r="F635">
        <v>166.91</v>
      </c>
      <c r="G635">
        <v>-6.9783814497452097</v>
      </c>
      <c r="H635">
        <f>(Table2[[#This Row],[1Y Return vs Nifty]]-AVERAGE(Table2[1Y Return vs Nifty]))/_xlfn.STDEV.P(Table2[1Y Return vs Nifty])</f>
        <v>-0.53360195194821791</v>
      </c>
      <c r="I635">
        <v>-6.4197726920351901</v>
      </c>
      <c r="J635">
        <f>(Table2[[#This Row],[1M Return vs Nifty]]-AVERAGE(Table2[1M Return vs Nifty]))/_xlfn.STDEV.P(Table2[1M Return vs Nifty])</f>
        <v>-0.59301377237258701</v>
      </c>
      <c r="K635">
        <v>-33.2180783513395</v>
      </c>
      <c r="L635">
        <f>(Table2[[#This Row],[6M Return vs Nifty]]-AVERAGE(Table2[6M Return vs Nifty]))/_xlfn.STDEV.P(Table2[6M Return vs Nifty])</f>
        <v>-1.2811226897939201</v>
      </c>
      <c r="M635">
        <v>-5.1426866857300499</v>
      </c>
      <c r="N635">
        <f>(Table2[[#This Row],[1W Return vs Nifty]]-AVERAGE(Table2[1W Return vs Nifty]))/_xlfn.STDEV.P(Table2[1W Return vs Nifty])</f>
        <v>-9.0432842095565485E-2</v>
      </c>
      <c r="O635">
        <v>178.92</v>
      </c>
      <c r="P635">
        <v>187.698846027717</v>
      </c>
      <c r="Q635">
        <v>194.23720953944701</v>
      </c>
      <c r="R635">
        <v>12.6998319088374</v>
      </c>
      <c r="S635" s="1">
        <f>(Table2[[#This Row],[Close Price]]-Table2[[#This Row],[20D EMA]])/Table2[[#This Row],[20D EMA]]</f>
        <v>-6.7124972054549467E-2</v>
      </c>
      <c r="T635" s="1">
        <f>(Table2[[#This Row],[Close Price]]-Table2[[#This Row],[50D EMA]])/Table2[[#This Row],[50D EMA]]</f>
        <v>-0.11075638698730819</v>
      </c>
      <c r="U635" s="1">
        <f>(Table2[[#This Row],[Close Price]]-Table2[[#This Row],[200D EMA]])/Table2[[#This Row],[200D EMA]]</f>
        <v>-0.14068987916497647</v>
      </c>
      <c r="V635">
        <v>0.70584620631668105</v>
      </c>
      <c r="W635">
        <v>165.26</v>
      </c>
      <c r="X635">
        <v>169.11</v>
      </c>
      <c r="Y635">
        <v>164.63</v>
      </c>
      <c r="Z635">
        <v>177.3</v>
      </c>
      <c r="AA635">
        <v>164.63</v>
      </c>
      <c r="AB635">
        <v>192.65</v>
      </c>
      <c r="AC635" s="1">
        <f>(Table2[[#This Row],[Close Price]]/Table2[[#This Row],[Day Low]])-1</f>
        <v>9.9842672152972156E-3</v>
      </c>
      <c r="AD635" s="1">
        <f>(Table2[[#This Row],[Day High]]/Table2[[#This Row],[Close Price]])-1</f>
        <v>1.3180756096099699E-2</v>
      </c>
      <c r="AE635" s="1">
        <f>(Table2[[#This Row],[Close Price]]/Table2[[#This Row],[Current Week Low]])-1</f>
        <v>1.3849237684504745E-2</v>
      </c>
      <c r="AF635" s="1">
        <f>(Table2[[#This Row],[Current Week High]]/Table2[[#This Row],[Close Price]])-1</f>
        <v>6.2249116290216344E-2</v>
      </c>
      <c r="AG635" s="1">
        <f>(Table2[[#This Row],[Close Price]]/Table2[[#This Row],[Current Month Low]])-1</f>
        <v>1.3849237684504745E-2</v>
      </c>
      <c r="AH635" s="1">
        <f>(Table2[[#This Row],[Current Month High]]/Table2[[#This Row],[Close Price]])-1</f>
        <v>0.15421484632436644</v>
      </c>
      <c r="AI635">
        <v>42.322209574021898</v>
      </c>
      <c r="AJ635">
        <v>22.547723935389101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-0.17</v>
      </c>
      <c r="AM635" t="s">
        <v>3155</v>
      </c>
      <c r="AN635">
        <v>-9.69</v>
      </c>
      <c r="AO635" t="s">
        <v>3155</v>
      </c>
      <c r="AP635">
        <v>-2.3980688987840001E-3</v>
      </c>
      <c r="AQ635">
        <f>(Table2[[#This Row],[Sharpe Ratio]]-AVERAGE(Table2[Sharpe Ratio]))/_xlfn.STDEV.P(Table2[Sharpe Ratio])</f>
        <v>-0.73224244993793097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496</v>
      </c>
      <c r="AT635">
        <f>_xlfn.RANK.AVG(Table2[[#This Row],[6M Return vs Nifty Z-Score]],Table2[6M Return vs Nifty Z-Score])</f>
        <v>695</v>
      </c>
      <c r="AU635">
        <f>_xlfn.RANK.AVG(Table2[[#This Row],[Sharpe Ratio Z-Score]],Table2[Sharpe Ratio Z-Score])</f>
        <v>566</v>
      </c>
      <c r="AV635">
        <f>(Table2[[#This Row],[Rank 1Y]]+Table2[[#This Row],[Rank 6M]]+Table2[[#This Row],[Rank Sharpe]])/3</f>
        <v>585.66666666666663</v>
      </c>
    </row>
    <row r="636" spans="1:48" x14ac:dyDescent="0.3">
      <c r="A636" t="s">
        <v>360</v>
      </c>
      <c r="B636" t="s">
        <v>361</v>
      </c>
      <c r="C636" t="s">
        <v>3122</v>
      </c>
      <c r="D636" t="s">
        <v>125</v>
      </c>
      <c r="E636">
        <v>66412</v>
      </c>
      <c r="F636">
        <v>830.15</v>
      </c>
      <c r="G636">
        <v>-0.38839081360983102</v>
      </c>
      <c r="H636">
        <f>(Table2[[#This Row],[1Y Return vs Nifty]]-AVERAGE(Table2[1Y Return vs Nifty]))/_xlfn.STDEV.P(Table2[1Y Return vs Nifty])</f>
        <v>-0.42094971215693527</v>
      </c>
      <c r="I636">
        <v>-3.2982326510261601</v>
      </c>
      <c r="J636">
        <f>(Table2[[#This Row],[1M Return vs Nifty]]-AVERAGE(Table2[1M Return vs Nifty]))/_xlfn.STDEV.P(Table2[1M Return vs Nifty])</f>
        <v>-0.2339052171583304</v>
      </c>
      <c r="K636">
        <v>-27.951625338834599</v>
      </c>
      <c r="L636">
        <f>(Table2[[#This Row],[6M Return vs Nifty]]-AVERAGE(Table2[6M Return vs Nifty]))/_xlfn.STDEV.P(Table2[6M Return vs Nifty])</f>
        <v>-1.0951253471640623</v>
      </c>
      <c r="M636">
        <v>-5.4772902493813902</v>
      </c>
      <c r="N636">
        <f>(Table2[[#This Row],[1W Return vs Nifty]]-AVERAGE(Table2[1W Return vs Nifty]))/_xlfn.STDEV.P(Table2[1W Return vs Nifty])</f>
        <v>-0.157533196620844</v>
      </c>
      <c r="O636">
        <v>874.75</v>
      </c>
      <c r="P636">
        <v>904.95486545286894</v>
      </c>
      <c r="Q636">
        <v>916.60740310107894</v>
      </c>
      <c r="R636">
        <v>25.338257412855899</v>
      </c>
      <c r="S636" s="1">
        <f>(Table2[[#This Row],[Close Price]]-Table2[[#This Row],[20D EMA]])/Table2[[#This Row],[20D EMA]]</f>
        <v>-5.0985995998856844E-2</v>
      </c>
      <c r="T636" s="1">
        <f>(Table2[[#This Row],[Close Price]]-Table2[[#This Row],[50D EMA]])/Table2[[#This Row],[50D EMA]]</f>
        <v>-8.2661432418990502E-2</v>
      </c>
      <c r="U636" s="1">
        <f>(Table2[[#This Row],[Close Price]]-Table2[[#This Row],[200D EMA]])/Table2[[#This Row],[200D EMA]]</f>
        <v>-9.432326512809637E-2</v>
      </c>
      <c r="V636">
        <v>0.73335021430364</v>
      </c>
      <c r="W636">
        <v>827.15</v>
      </c>
      <c r="X636">
        <v>843</v>
      </c>
      <c r="Y636">
        <v>813.7</v>
      </c>
      <c r="Z636">
        <v>884.7</v>
      </c>
      <c r="AA636">
        <v>813.7</v>
      </c>
      <c r="AB636">
        <v>934</v>
      </c>
      <c r="AC636" s="1">
        <f>(Table2[[#This Row],[Close Price]]/Table2[[#This Row],[Day Low]])-1</f>
        <v>3.6269116847005289E-3</v>
      </c>
      <c r="AD636" s="1">
        <f>(Table2[[#This Row],[Day High]]/Table2[[#This Row],[Close Price]])-1</f>
        <v>1.547913027766068E-2</v>
      </c>
      <c r="AE636" s="1">
        <f>(Table2[[#This Row],[Close Price]]/Table2[[#This Row],[Current Week Low]])-1</f>
        <v>2.0216295932161676E-2</v>
      </c>
      <c r="AF636" s="1">
        <f>(Table2[[#This Row],[Current Week High]]/Table2[[#This Row],[Close Price]])-1</f>
        <v>6.5711016081431151E-2</v>
      </c>
      <c r="AG636" s="1">
        <f>(Table2[[#This Row],[Close Price]]/Table2[[#This Row],[Current Month Low]])-1</f>
        <v>2.0216295932161676E-2</v>
      </c>
      <c r="AH636" s="1">
        <f>(Table2[[#This Row],[Current Month High]]/Table2[[#This Row],[Close Price]])-1</f>
        <v>0.12509787387821492</v>
      </c>
      <c r="AI636">
        <v>37.192073721616502</v>
      </c>
      <c r="AJ636">
        <v>30.6191487687829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-0.14000000000000001</v>
      </c>
      <c r="AM636" t="s">
        <v>3155</v>
      </c>
      <c r="AN636">
        <v>-5.14</v>
      </c>
      <c r="AO636" t="s">
        <v>3155</v>
      </c>
      <c r="AP636">
        <v>-4.7379834881699001E-2</v>
      </c>
      <c r="AQ636">
        <f>(Table2[[#This Row],[Sharpe Ratio]]-AVERAGE(Table2[Sharpe Ratio]))/_xlfn.STDEV.P(Table2[Sharpe Ratio])</f>
        <v>-1.2625165339530888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445</v>
      </c>
      <c r="AT636">
        <f>_xlfn.RANK.AVG(Table2[[#This Row],[6M Return vs Nifty Z-Score]],Table2[6M Return vs Nifty Z-Score])</f>
        <v>664</v>
      </c>
      <c r="AU636">
        <f>_xlfn.RANK.AVG(Table2[[#This Row],[Sharpe Ratio Z-Score]],Table2[Sharpe Ratio Z-Score])</f>
        <v>653</v>
      </c>
      <c r="AV636">
        <f>(Table2[[#This Row],[Rank 1Y]]+Table2[[#This Row],[Rank 6M]]+Table2[[#This Row],[Rank Sharpe]])/3</f>
        <v>587.33333333333337</v>
      </c>
    </row>
    <row r="637" spans="1:48" x14ac:dyDescent="0.3">
      <c r="A637" t="s">
        <v>951</v>
      </c>
      <c r="B637" t="s">
        <v>952</v>
      </c>
      <c r="C637" t="s">
        <v>3110</v>
      </c>
      <c r="D637" t="s">
        <v>54</v>
      </c>
      <c r="E637">
        <v>14876.967455047999</v>
      </c>
      <c r="F637">
        <v>180.34</v>
      </c>
      <c r="G637">
        <v>-30.635017050421499</v>
      </c>
      <c r="H637">
        <f>(Table2[[#This Row],[1Y Return vs Nifty]]-AVERAGE(Table2[1Y Return vs Nifty]))/_xlfn.STDEV.P(Table2[1Y Return vs Nifty])</f>
        <v>-0.93799903435518506</v>
      </c>
      <c r="I637">
        <v>-5.9205972738903698</v>
      </c>
      <c r="J637">
        <f>(Table2[[#This Row],[1M Return vs Nifty]]-AVERAGE(Table2[1M Return vs Nifty]))/_xlfn.STDEV.P(Table2[1M Return vs Nifty])</f>
        <v>-0.53558757861775241</v>
      </c>
      <c r="K637">
        <v>-28.958559543446899</v>
      </c>
      <c r="L637">
        <f>(Table2[[#This Row],[6M Return vs Nifty]]-AVERAGE(Table2[6M Return vs Nifty]))/_xlfn.STDEV.P(Table2[6M Return vs Nifty])</f>
        <v>-1.1306876289913745</v>
      </c>
      <c r="M637">
        <v>-5.7921536498262496</v>
      </c>
      <c r="N637">
        <f>(Table2[[#This Row],[1W Return vs Nifty]]-AVERAGE(Table2[1W Return vs Nifty]))/_xlfn.STDEV.P(Table2[1W Return vs Nifty])</f>
        <v>-0.22067492041581166</v>
      </c>
      <c r="O637">
        <v>195.72</v>
      </c>
      <c r="P637">
        <v>202.94392164061199</v>
      </c>
      <c r="Q637">
        <v>209.19266029558199</v>
      </c>
      <c r="R637">
        <v>12.527860924530399</v>
      </c>
      <c r="S637" s="1">
        <f>(Table2[[#This Row],[Close Price]]-Table2[[#This Row],[20D EMA]])/Table2[[#This Row],[20D EMA]]</f>
        <v>-7.8581647251175127E-2</v>
      </c>
      <c r="T637" s="1">
        <f>(Table2[[#This Row],[Close Price]]-Table2[[#This Row],[50D EMA]])/Table2[[#This Row],[50D EMA]]</f>
        <v>-0.11138013623606166</v>
      </c>
      <c r="U637" s="1">
        <f>(Table2[[#This Row],[Close Price]]-Table2[[#This Row],[200D EMA]])/Table2[[#This Row],[200D EMA]]</f>
        <v>-0.13792386527717643</v>
      </c>
      <c r="V637">
        <v>0.29217378241963299</v>
      </c>
      <c r="W637">
        <v>180</v>
      </c>
      <c r="X637">
        <v>183.97</v>
      </c>
      <c r="Y637">
        <v>180</v>
      </c>
      <c r="Z637">
        <v>196.24</v>
      </c>
      <c r="AA637">
        <v>180</v>
      </c>
      <c r="AB637">
        <v>208</v>
      </c>
      <c r="AC637" s="1">
        <f>(Table2[[#This Row],[Close Price]]/Table2[[#This Row],[Day Low]])-1</f>
        <v>1.8888888888888289E-3</v>
      </c>
      <c r="AD637" s="1">
        <f>(Table2[[#This Row],[Day High]]/Table2[[#This Row],[Close Price]])-1</f>
        <v>2.0128645891094532E-2</v>
      </c>
      <c r="AE637" s="1">
        <f>(Table2[[#This Row],[Close Price]]/Table2[[#This Row],[Current Week Low]])-1</f>
        <v>1.8888888888888289E-3</v>
      </c>
      <c r="AF637" s="1">
        <f>(Table2[[#This Row],[Current Week High]]/Table2[[#This Row],[Close Price]])-1</f>
        <v>8.8166796051901919E-2</v>
      </c>
      <c r="AG637" s="1">
        <f>(Table2[[#This Row],[Close Price]]/Table2[[#This Row],[Current Month Low]])-1</f>
        <v>1.8888888888888289E-3</v>
      </c>
      <c r="AH637" s="1">
        <f>(Table2[[#This Row],[Current Month High]]/Table2[[#This Row],[Close Price]])-1</f>
        <v>0.15337695464123313</v>
      </c>
      <c r="AI637">
        <v>60.391482754796399</v>
      </c>
      <c r="AJ637">
        <v>0.188888888888882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-0.17</v>
      </c>
      <c r="AM637" t="s">
        <v>3155</v>
      </c>
      <c r="AN637">
        <v>-11.06</v>
      </c>
      <c r="AO637" t="s">
        <v>3155</v>
      </c>
      <c r="AP637">
        <v>2.1395991428155001E-2</v>
      </c>
      <c r="AQ637">
        <f>(Table2[[#This Row],[Sharpe Ratio]]-AVERAGE(Table2[Sharpe Ratio]))/_xlfn.STDEV.P(Table2[Sharpe Ratio])</f>
        <v>-0.45174271256298376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639</v>
      </c>
      <c r="AT637">
        <f>_xlfn.RANK.AVG(Table2[[#This Row],[6M Return vs Nifty Z-Score]],Table2[6M Return vs Nifty Z-Score])</f>
        <v>669</v>
      </c>
      <c r="AU637">
        <f>_xlfn.RANK.AVG(Table2[[#This Row],[Sharpe Ratio Z-Score]],Table2[Sharpe Ratio Z-Score])</f>
        <v>454</v>
      </c>
      <c r="AV637">
        <f>(Table2[[#This Row],[Rank 1Y]]+Table2[[#This Row],[Rank 6M]]+Table2[[#This Row],[Rank Sharpe]])/3</f>
        <v>587.33333333333337</v>
      </c>
    </row>
    <row r="638" spans="1:48" x14ac:dyDescent="0.3">
      <c r="A638" t="s">
        <v>1866</v>
      </c>
      <c r="B638" t="s">
        <v>1867</v>
      </c>
      <c r="C638" t="s">
        <v>3110</v>
      </c>
      <c r="D638" t="s">
        <v>54</v>
      </c>
      <c r="E638">
        <v>3843.6282344000001</v>
      </c>
      <c r="F638">
        <v>42.8</v>
      </c>
      <c r="G638">
        <v>-12.711631464986301</v>
      </c>
      <c r="H638">
        <f>(Table2[[#This Row],[1Y Return vs Nifty]]-AVERAGE(Table2[1Y Return vs Nifty]))/_xlfn.STDEV.P(Table2[1Y Return vs Nifty])</f>
        <v>-0.63160868536583525</v>
      </c>
      <c r="I638">
        <v>-22.4835650802655</v>
      </c>
      <c r="J638">
        <f>(Table2[[#This Row],[1M Return vs Nifty]]-AVERAGE(Table2[1M Return vs Nifty]))/_xlfn.STDEV.P(Table2[1M Return vs Nifty])</f>
        <v>-2.4410263559095444</v>
      </c>
      <c r="K638">
        <v>-52.300466862299501</v>
      </c>
      <c r="L638">
        <f>(Table2[[#This Row],[6M Return vs Nifty]]-AVERAGE(Table2[6M Return vs Nifty]))/_xlfn.STDEV.P(Table2[6M Return vs Nifty])</f>
        <v>-1.9550627298249499</v>
      </c>
      <c r="M638">
        <v>-13.160954899338099</v>
      </c>
      <c r="N638">
        <f>(Table2[[#This Row],[1W Return vs Nifty]]-AVERAGE(Table2[1W Return vs Nifty]))/_xlfn.STDEV.P(Table2[1W Return vs Nifty])</f>
        <v>-1.6983913286719432</v>
      </c>
      <c r="O638">
        <v>52.16</v>
      </c>
      <c r="P638">
        <v>57.560591785700502</v>
      </c>
      <c r="Q638">
        <v>60.487066089899301</v>
      </c>
      <c r="R638">
        <v>7.9860364221178104</v>
      </c>
      <c r="S638" s="1">
        <f>(Table2[[#This Row],[Close Price]]-Table2[[#This Row],[20D EMA]])/Table2[[#This Row],[20D EMA]]</f>
        <v>-0.17944785276073619</v>
      </c>
      <c r="T638" s="1">
        <f>(Table2[[#This Row],[Close Price]]-Table2[[#This Row],[50D EMA]])/Table2[[#This Row],[50D EMA]]</f>
        <v>-0.25643571978298191</v>
      </c>
      <c r="U638" s="1">
        <f>(Table2[[#This Row],[Close Price]]-Table2[[#This Row],[200D EMA]])/Table2[[#This Row],[200D EMA]]</f>
        <v>-0.29241071245895423</v>
      </c>
      <c r="V638">
        <v>1.16677621632218</v>
      </c>
      <c r="W638">
        <v>42.4</v>
      </c>
      <c r="X638">
        <v>46.8</v>
      </c>
      <c r="Y638">
        <v>42.4</v>
      </c>
      <c r="Z638">
        <v>51.42</v>
      </c>
      <c r="AA638">
        <v>42.4</v>
      </c>
      <c r="AB638">
        <v>61.2</v>
      </c>
      <c r="AC638" s="1">
        <f>(Table2[[#This Row],[Close Price]]/Table2[[#This Row],[Day Low]])-1</f>
        <v>9.4339622641508303E-3</v>
      </c>
      <c r="AD638" s="1">
        <f>(Table2[[#This Row],[Day High]]/Table2[[#This Row],[Close Price]])-1</f>
        <v>9.3457943925233655E-2</v>
      </c>
      <c r="AE638" s="1">
        <f>(Table2[[#This Row],[Close Price]]/Table2[[#This Row],[Current Week Low]])-1</f>
        <v>9.4339622641508303E-3</v>
      </c>
      <c r="AF638" s="1">
        <f>(Table2[[#This Row],[Current Week High]]/Table2[[#This Row],[Close Price]])-1</f>
        <v>0.20140186915887859</v>
      </c>
      <c r="AG638" s="1">
        <f>(Table2[[#This Row],[Close Price]]/Table2[[#This Row],[Current Month Low]])-1</f>
        <v>9.4339622641508303E-3</v>
      </c>
      <c r="AH638" s="1">
        <f>(Table2[[#This Row],[Current Month High]]/Table2[[#This Row],[Close Price]])-1</f>
        <v>0.42990654205607504</v>
      </c>
      <c r="AI638">
        <v>132.78037383177499</v>
      </c>
      <c r="AJ638">
        <v>21.504613200851601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-0.36</v>
      </c>
      <c r="AM638" t="s">
        <v>3155</v>
      </c>
      <c r="AN638">
        <v>-21.18</v>
      </c>
      <c r="AO638" t="s">
        <v>3155</v>
      </c>
      <c r="AP638">
        <v>1.5680303234500001E-4</v>
      </c>
      <c r="AQ638">
        <f>(Table2[[#This Row],[Sharpe Ratio]]-AVERAGE(Table2[Sharpe Ratio]))/_xlfn.STDEV.P(Table2[Sharpe Ratio])</f>
        <v>-0.70212397096202672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536</v>
      </c>
      <c r="AT638">
        <f>_xlfn.RANK.AVG(Table2[[#This Row],[6M Return vs Nifty Z-Score]],Table2[6M Return vs Nifty Z-Score])</f>
        <v>730</v>
      </c>
      <c r="AU638">
        <f>_xlfn.RANK.AVG(Table2[[#This Row],[Sharpe Ratio Z-Score]],Table2[Sharpe Ratio Z-Score])</f>
        <v>506</v>
      </c>
      <c r="AV638">
        <f>(Table2[[#This Row],[Rank 1Y]]+Table2[[#This Row],[Rank 6M]]+Table2[[#This Row],[Rank Sharpe]])/3</f>
        <v>590.66666666666663</v>
      </c>
    </row>
    <row r="639" spans="1:48" x14ac:dyDescent="0.3">
      <c r="A639" t="s">
        <v>498</v>
      </c>
      <c r="B639" t="s">
        <v>499</v>
      </c>
      <c r="C639" t="s">
        <v>3109</v>
      </c>
      <c r="D639" t="s">
        <v>21</v>
      </c>
      <c r="E639">
        <v>41574.939297049998</v>
      </c>
      <c r="F639">
        <v>1024.8499999999999</v>
      </c>
      <c r="G639">
        <v>-48.487344060795799</v>
      </c>
      <c r="H639">
        <f>(Table2[[#This Row],[1Y Return vs Nifty]]-AVERAGE(Table2[1Y Return vs Nifty]))/_xlfn.STDEV.P(Table2[1Y Return vs Nifty])</f>
        <v>-1.2431746763625409</v>
      </c>
      <c r="I639">
        <v>-0.41188149028082499</v>
      </c>
      <c r="J639">
        <f>(Table2[[#This Row],[1M Return vs Nifty]]-AVERAGE(Table2[1M Return vs Nifty]))/_xlfn.STDEV.P(Table2[1M Return vs Nifty])</f>
        <v>9.8146712837480055E-2</v>
      </c>
      <c r="K639">
        <v>-14.6317947732042</v>
      </c>
      <c r="L639">
        <f>(Table2[[#This Row],[6M Return vs Nifty]]-AVERAGE(Table2[6M Return vs Nifty]))/_xlfn.STDEV.P(Table2[6M Return vs Nifty])</f>
        <v>-0.62470377811091859</v>
      </c>
      <c r="M639">
        <v>-1.8351946131127701</v>
      </c>
      <c r="N639">
        <f>(Table2[[#This Row],[1W Return vs Nifty]]-AVERAGE(Table2[1W Return vs Nifty]))/_xlfn.STDEV.P(Table2[1W Return vs Nifty])</f>
        <v>0.57284129712856047</v>
      </c>
      <c r="O639">
        <v>1055.4000000000001</v>
      </c>
      <c r="P639">
        <v>1055.9067130580499</v>
      </c>
      <c r="Q639">
        <v>1077.8973145698801</v>
      </c>
      <c r="R639">
        <v>36.3568728629999</v>
      </c>
      <c r="S639" s="1">
        <f>(Table2[[#This Row],[Close Price]]-Table2[[#This Row],[20D EMA]])/Table2[[#This Row],[20D EMA]]</f>
        <v>-2.8946371044154044E-2</v>
      </c>
      <c r="T639" s="1">
        <f>(Table2[[#This Row],[Close Price]]-Table2[[#This Row],[50D EMA]])/Table2[[#This Row],[50D EMA]]</f>
        <v>-2.9412364439000069E-2</v>
      </c>
      <c r="U639" s="1">
        <f>(Table2[[#This Row],[Close Price]]-Table2[[#This Row],[200D EMA]])/Table2[[#This Row],[200D EMA]]</f>
        <v>-4.9213699535978518E-2</v>
      </c>
      <c r="V639">
        <v>0.419722038139067</v>
      </c>
      <c r="W639">
        <v>1018.15</v>
      </c>
      <c r="X639">
        <v>1051.3</v>
      </c>
      <c r="Y639">
        <v>1014.05</v>
      </c>
      <c r="Z639">
        <v>1074.95</v>
      </c>
      <c r="AA639">
        <v>1014.05</v>
      </c>
      <c r="AB639">
        <v>1112</v>
      </c>
      <c r="AC639" s="1">
        <f>(Table2[[#This Row],[Close Price]]/Table2[[#This Row],[Day Low]])-1</f>
        <v>6.5805627854440552E-3</v>
      </c>
      <c r="AD639" s="1">
        <f>(Table2[[#This Row],[Day High]]/Table2[[#This Row],[Close Price]])-1</f>
        <v>2.5808654925111085E-2</v>
      </c>
      <c r="AE639" s="1">
        <f>(Table2[[#This Row],[Close Price]]/Table2[[#This Row],[Current Week Low]])-1</f>
        <v>1.0650362408165304E-2</v>
      </c>
      <c r="AF639" s="1">
        <f>(Table2[[#This Row],[Current Week High]]/Table2[[#This Row],[Close Price]])-1</f>
        <v>4.8885202712592335E-2</v>
      </c>
      <c r="AG639" s="1">
        <f>(Table2[[#This Row],[Close Price]]/Table2[[#This Row],[Current Month Low]])-1</f>
        <v>1.0650362408165304E-2</v>
      </c>
      <c r="AH639" s="1">
        <f>(Table2[[#This Row],[Current Month High]]/Table2[[#This Row],[Close Price]])-1</f>
        <v>8.5036834658730687E-2</v>
      </c>
      <c r="AI639">
        <v>36.605356881494799</v>
      </c>
      <c r="AJ639">
        <v>5.6437480672095504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-0.04</v>
      </c>
      <c r="AM639" t="s">
        <v>3155</v>
      </c>
      <c r="AN639">
        <v>-1.83</v>
      </c>
      <c r="AO639" t="s">
        <v>3155</v>
      </c>
      <c r="AQ639">
        <f>(Table2[[#This Row],[Sharpe Ratio]]-AVERAGE(Table2[Sharpe Ratio]))/_xlfn.STDEV.P(Table2[Sharpe Ratio])</f>
        <v>-0.70397246629187049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708</v>
      </c>
      <c r="AT639">
        <f>_xlfn.RANK.AVG(Table2[[#This Row],[6M Return vs Nifty Z-Score]],Table2[6M Return vs Nifty Z-Score])</f>
        <v>532</v>
      </c>
      <c r="AU639">
        <f>_xlfn.RANK.AVG(Table2[[#This Row],[Sharpe Ratio Z-Score]],Table2[Sharpe Ratio Z-Score])</f>
        <v>532.5</v>
      </c>
      <c r="AV639">
        <f>(Table2[[#This Row],[Rank 1Y]]+Table2[[#This Row],[Rank 6M]]+Table2[[#This Row],[Rank Sharpe]])/3</f>
        <v>590.83333333333337</v>
      </c>
    </row>
    <row r="640" spans="1:48" x14ac:dyDescent="0.3">
      <c r="A640" t="s">
        <v>1958</v>
      </c>
      <c r="B640" t="s">
        <v>1959</v>
      </c>
      <c r="C640" t="s">
        <v>3110</v>
      </c>
      <c r="D640" t="s">
        <v>24</v>
      </c>
      <c r="E640">
        <v>3454.3131177599998</v>
      </c>
      <c r="F640">
        <v>110.16</v>
      </c>
      <c r="G640">
        <v>-29.612250199248798</v>
      </c>
      <c r="H640">
        <f>(Table2[[#This Row],[1Y Return vs Nifty]]-AVERAGE(Table2[1Y Return vs Nifty]))/_xlfn.STDEV.P(Table2[1Y Return vs Nifty])</f>
        <v>-0.92051540153526801</v>
      </c>
      <c r="I640">
        <v>-1.72890542580697</v>
      </c>
      <c r="J640">
        <f>(Table2[[#This Row],[1M Return vs Nifty]]-AVERAGE(Table2[1M Return vs Nifty]))/_xlfn.STDEV.P(Table2[1M Return vs Nifty])</f>
        <v>-5.3366500658415632E-2</v>
      </c>
      <c r="K640">
        <v>-27.943991943531302</v>
      </c>
      <c r="L640">
        <f>(Table2[[#This Row],[6M Return vs Nifty]]-AVERAGE(Table2[6M Return vs Nifty]))/_xlfn.STDEV.P(Table2[6M Return vs Nifty])</f>
        <v>-1.0948557556119711</v>
      </c>
      <c r="M640">
        <v>-1.18788099075089</v>
      </c>
      <c r="N640">
        <f>(Table2[[#This Row],[1W Return vs Nifty]]-AVERAGE(Table2[1W Return vs Nifty]))/_xlfn.STDEV.P(Table2[1W Return vs Nifty])</f>
        <v>0.70265155101690224</v>
      </c>
      <c r="O640">
        <v>115.83</v>
      </c>
      <c r="P640">
        <v>119.47022393046799</v>
      </c>
      <c r="Q640">
        <v>124.749939111009</v>
      </c>
      <c r="R640">
        <v>13.9466655483756</v>
      </c>
      <c r="S640" s="1">
        <f>(Table2[[#This Row],[Close Price]]-Table2[[#This Row],[20D EMA]])/Table2[[#This Row],[20D EMA]]</f>
        <v>-4.8951048951048966E-2</v>
      </c>
      <c r="T640" s="1">
        <f>(Table2[[#This Row],[Close Price]]-Table2[[#This Row],[50D EMA]])/Table2[[#This Row],[50D EMA]]</f>
        <v>-7.7929241481011824E-2</v>
      </c>
      <c r="U640" s="1">
        <f>(Table2[[#This Row],[Close Price]]-Table2[[#This Row],[200D EMA]])/Table2[[#This Row],[200D EMA]]</f>
        <v>-0.11695347681112785</v>
      </c>
      <c r="V640">
        <v>0.802999943917307</v>
      </c>
      <c r="W640">
        <v>108.69</v>
      </c>
      <c r="X640">
        <v>111.98</v>
      </c>
      <c r="Y640">
        <v>108.69</v>
      </c>
      <c r="Z640">
        <v>115.92</v>
      </c>
      <c r="AA640">
        <v>108.69</v>
      </c>
      <c r="AB640">
        <v>123.65</v>
      </c>
      <c r="AC640" s="1">
        <f>(Table2[[#This Row],[Close Price]]/Table2[[#This Row],[Day Low]])-1</f>
        <v>1.3524703284570894E-2</v>
      </c>
      <c r="AD640" s="1">
        <f>(Table2[[#This Row],[Day High]]/Table2[[#This Row],[Close Price]])-1</f>
        <v>1.6521423384168621E-2</v>
      </c>
      <c r="AE640" s="1">
        <f>(Table2[[#This Row],[Close Price]]/Table2[[#This Row],[Current Week Low]])-1</f>
        <v>1.3524703284570894E-2</v>
      </c>
      <c r="AF640" s="1">
        <f>(Table2[[#This Row],[Current Week High]]/Table2[[#This Row],[Close Price]])-1</f>
        <v>5.2287581699346442E-2</v>
      </c>
      <c r="AG640" s="1">
        <f>(Table2[[#This Row],[Close Price]]/Table2[[#This Row],[Current Month Low]])-1</f>
        <v>1.3524703284570894E-2</v>
      </c>
      <c r="AH640" s="1">
        <f>(Table2[[#This Row],[Current Month High]]/Table2[[#This Row],[Close Price]])-1</f>
        <v>0.1224582425562819</v>
      </c>
      <c r="AI640">
        <v>48.375090777051497</v>
      </c>
      <c r="AJ640">
        <v>1.35247032845708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-0.11</v>
      </c>
      <c r="AM640" t="s">
        <v>3155</v>
      </c>
      <c r="AN640">
        <v>-6.27</v>
      </c>
      <c r="AO640" t="s">
        <v>3155</v>
      </c>
      <c r="AP640">
        <v>1.114579885386E-2</v>
      </c>
      <c r="AQ640">
        <f>(Table2[[#This Row],[Sharpe Ratio]]-AVERAGE(Table2[Sharpe Ratio]))/_xlfn.STDEV.P(Table2[Sharpe Ratio])</f>
        <v>-0.57257859704954961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632</v>
      </c>
      <c r="AT640">
        <f>_xlfn.RANK.AVG(Table2[[#This Row],[6M Return vs Nifty Z-Score]],Table2[6M Return vs Nifty Z-Score])</f>
        <v>663</v>
      </c>
      <c r="AU640">
        <f>_xlfn.RANK.AVG(Table2[[#This Row],[Sharpe Ratio Z-Score]],Table2[Sharpe Ratio Z-Score])</f>
        <v>482</v>
      </c>
      <c r="AV640">
        <f>(Table2[[#This Row],[Rank 1Y]]+Table2[[#This Row],[Rank 6M]]+Table2[[#This Row],[Rank Sharpe]])/3</f>
        <v>592.33333333333337</v>
      </c>
    </row>
    <row r="641" spans="1:48" x14ac:dyDescent="0.3">
      <c r="A641" t="s">
        <v>1776</v>
      </c>
      <c r="B641" t="s">
        <v>1777</v>
      </c>
      <c r="C641" t="s">
        <v>3124</v>
      </c>
      <c r="D641" t="s">
        <v>467</v>
      </c>
      <c r="E641">
        <v>4311.42277741</v>
      </c>
      <c r="F641">
        <v>778.85</v>
      </c>
      <c r="G641">
        <v>-27.8716270983447</v>
      </c>
      <c r="H641">
        <f>(Table2[[#This Row],[1Y Return vs Nifty]]-AVERAGE(Table2[1Y Return vs Nifty]))/_xlfn.STDEV.P(Table2[1Y Return vs Nifty])</f>
        <v>-0.89076041373997639</v>
      </c>
      <c r="I641">
        <v>-11.375109243482299</v>
      </c>
      <c r="J641">
        <f>(Table2[[#This Row],[1M Return vs Nifty]]-AVERAGE(Table2[1M Return vs Nifty]))/_xlfn.STDEV.P(Table2[1M Return vs Nifty])</f>
        <v>-1.1630861488958584</v>
      </c>
      <c r="K641">
        <v>-6.5484483561244797</v>
      </c>
      <c r="L641">
        <f>(Table2[[#This Row],[6M Return vs Nifty]]-AVERAGE(Table2[6M Return vs Nifty]))/_xlfn.STDEV.P(Table2[6M Return vs Nifty])</f>
        <v>-0.33922112981547597</v>
      </c>
      <c r="M641">
        <v>-9.8659079608486095</v>
      </c>
      <c r="N641">
        <f>(Table2[[#This Row],[1W Return vs Nifty]]-AVERAGE(Table2[1W Return vs Nifty]))/_xlfn.STDEV.P(Table2[1W Return vs Nifty])</f>
        <v>-1.0376128978108028</v>
      </c>
      <c r="O641">
        <v>850.7</v>
      </c>
      <c r="P641">
        <v>866.33072181201999</v>
      </c>
      <c r="Q641">
        <v>820.32600824967699</v>
      </c>
      <c r="R641">
        <v>16.2319671524127</v>
      </c>
      <c r="S641" s="1">
        <f>(Table2[[#This Row],[Close Price]]-Table2[[#This Row],[20D EMA]])/Table2[[#This Row],[20D EMA]]</f>
        <v>-8.4459856588691692E-2</v>
      </c>
      <c r="T641" s="1">
        <f>(Table2[[#This Row],[Close Price]]-Table2[[#This Row],[50D EMA]])/Table2[[#This Row],[50D EMA]]</f>
        <v>-0.10097843653638996</v>
      </c>
      <c r="U641" s="1">
        <f>(Table2[[#This Row],[Close Price]]-Table2[[#This Row],[200D EMA]])/Table2[[#This Row],[200D EMA]]</f>
        <v>-5.0560396516226506E-2</v>
      </c>
      <c r="V641">
        <v>0.35893368346146798</v>
      </c>
      <c r="W641">
        <v>770</v>
      </c>
      <c r="X641">
        <v>790.95</v>
      </c>
      <c r="Y641">
        <v>766</v>
      </c>
      <c r="Z641">
        <v>870</v>
      </c>
      <c r="AA641">
        <v>766</v>
      </c>
      <c r="AB641">
        <v>916.2</v>
      </c>
      <c r="AC641" s="1">
        <f>(Table2[[#This Row],[Close Price]]/Table2[[#This Row],[Day Low]])-1</f>
        <v>1.1493506493506445E-2</v>
      </c>
      <c r="AD641" s="1">
        <f>(Table2[[#This Row],[Day High]]/Table2[[#This Row],[Close Price]])-1</f>
        <v>1.5535725749502571E-2</v>
      </c>
      <c r="AE641" s="1">
        <f>(Table2[[#This Row],[Close Price]]/Table2[[#This Row],[Current Week Low]])-1</f>
        <v>1.6775456919060128E-2</v>
      </c>
      <c r="AF641" s="1">
        <f>(Table2[[#This Row],[Current Week High]]/Table2[[#This Row],[Close Price]])-1</f>
        <v>0.11703152083199586</v>
      </c>
      <c r="AG641" s="1">
        <f>(Table2[[#This Row],[Close Price]]/Table2[[#This Row],[Current Month Low]])-1</f>
        <v>1.6775456919060128E-2</v>
      </c>
      <c r="AH641" s="1">
        <f>(Table2[[#This Row],[Current Month High]]/Table2[[#This Row],[Close Price]])-1</f>
        <v>0.17634974642100532</v>
      </c>
      <c r="AI641">
        <v>24.8892598061244</v>
      </c>
      <c r="AJ641">
        <v>18.555445619910099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-0.09</v>
      </c>
      <c r="AM641" t="s">
        <v>3155</v>
      </c>
      <c r="AN641">
        <v>-7.88</v>
      </c>
      <c r="AO641" t="s">
        <v>3155</v>
      </c>
      <c r="AP641">
        <v>-0.14432129477632699</v>
      </c>
      <c r="AQ641">
        <f>(Table2[[#This Row],[Sharpe Ratio]]-AVERAGE(Table2[Sharpe Ratio]))/_xlfn.STDEV.P(Table2[Sharpe Ratio])</f>
        <v>-2.4053250192455717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617</v>
      </c>
      <c r="AT641">
        <f>_xlfn.RANK.AVG(Table2[[#This Row],[6M Return vs Nifty Z-Score]],Table2[6M Return vs Nifty Z-Score])</f>
        <v>435</v>
      </c>
      <c r="AU641">
        <f>_xlfn.RANK.AVG(Table2[[#This Row],[Sharpe Ratio Z-Score]],Table2[Sharpe Ratio Z-Score])</f>
        <v>732</v>
      </c>
      <c r="AV641">
        <f>(Table2[[#This Row],[Rank 1Y]]+Table2[[#This Row],[Rank 6M]]+Table2[[#This Row],[Rank Sharpe]])/3</f>
        <v>594.66666666666663</v>
      </c>
    </row>
    <row r="642" spans="1:48" x14ac:dyDescent="0.3">
      <c r="A642" t="s">
        <v>2048</v>
      </c>
      <c r="B642" t="s">
        <v>2049</v>
      </c>
      <c r="C642" t="s">
        <v>3120</v>
      </c>
      <c r="D642" t="s">
        <v>447</v>
      </c>
      <c r="E642">
        <v>3069.7047783049902</v>
      </c>
      <c r="F642">
        <v>426.05</v>
      </c>
      <c r="G642">
        <v>-10.939736430679901</v>
      </c>
      <c r="H642">
        <f>(Table2[[#This Row],[1Y Return vs Nifty]]-AVERAGE(Table2[1Y Return vs Nifty]))/_xlfn.STDEV.P(Table2[1Y Return vs Nifty])</f>
        <v>-0.60131912119025932</v>
      </c>
      <c r="I642">
        <v>-6.8197737179550604</v>
      </c>
      <c r="J642">
        <f>(Table2[[#This Row],[1M Return vs Nifty]]-AVERAGE(Table2[1M Return vs Nifty]))/_xlfn.STDEV.P(Table2[1M Return vs Nifty])</f>
        <v>-0.63903073471014926</v>
      </c>
      <c r="K642">
        <v>-17.585177388167601</v>
      </c>
      <c r="L642">
        <f>(Table2[[#This Row],[6M Return vs Nifty]]-AVERAGE(Table2[6M Return vs Nifty]))/_xlfn.STDEV.P(Table2[6M Return vs Nifty])</f>
        <v>-0.72900952561271537</v>
      </c>
      <c r="M642">
        <v>-10.3037137309638</v>
      </c>
      <c r="N642">
        <f>(Table2[[#This Row],[1W Return vs Nifty]]-AVERAGE(Table2[1W Return vs Nifty]))/_xlfn.STDEV.P(Table2[1W Return vs Nifty])</f>
        <v>-1.1254091007781832</v>
      </c>
      <c r="O642">
        <v>478.61</v>
      </c>
      <c r="P642">
        <v>484.652815929219</v>
      </c>
      <c r="Q642">
        <v>463.5945750958</v>
      </c>
      <c r="R642">
        <v>15.8264480371981</v>
      </c>
      <c r="S642" s="1">
        <f>(Table2[[#This Row],[Close Price]]-Table2[[#This Row],[20D EMA]])/Table2[[#This Row],[20D EMA]]</f>
        <v>-0.10981801466747457</v>
      </c>
      <c r="T642" s="1">
        <f>(Table2[[#This Row],[Close Price]]-Table2[[#This Row],[50D EMA]])/Table2[[#This Row],[50D EMA]]</f>
        <v>-0.1209171060253937</v>
      </c>
      <c r="U642" s="1">
        <f>(Table2[[#This Row],[Close Price]]-Table2[[#This Row],[200D EMA]])/Table2[[#This Row],[200D EMA]]</f>
        <v>-8.0985794728166402E-2</v>
      </c>
      <c r="V642">
        <v>1.0157656829614401</v>
      </c>
      <c r="W642">
        <v>425</v>
      </c>
      <c r="X642">
        <v>448.45</v>
      </c>
      <c r="Y642">
        <v>425</v>
      </c>
      <c r="Z642">
        <v>495.8</v>
      </c>
      <c r="AA642">
        <v>425</v>
      </c>
      <c r="AB642">
        <v>512.35</v>
      </c>
      <c r="AC642" s="1">
        <f>(Table2[[#This Row],[Close Price]]/Table2[[#This Row],[Day Low]])-1</f>
        <v>2.4705882352942243E-3</v>
      </c>
      <c r="AD642" s="1">
        <f>(Table2[[#This Row],[Day High]]/Table2[[#This Row],[Close Price]])-1</f>
        <v>5.2575988733716716E-2</v>
      </c>
      <c r="AE642" s="1">
        <f>(Table2[[#This Row],[Close Price]]/Table2[[#This Row],[Current Week Low]])-1</f>
        <v>2.4705882352942243E-3</v>
      </c>
      <c r="AF642" s="1">
        <f>(Table2[[#This Row],[Current Week High]]/Table2[[#This Row],[Close Price]])-1</f>
        <v>0.16371317920431872</v>
      </c>
      <c r="AG642" s="1">
        <f>(Table2[[#This Row],[Close Price]]/Table2[[#This Row],[Current Month Low]])-1</f>
        <v>2.4705882352942243E-3</v>
      </c>
      <c r="AH642" s="1">
        <f>(Table2[[#This Row],[Current Month High]]/Table2[[#This Row],[Close Price]])-1</f>
        <v>0.2025583851660604</v>
      </c>
      <c r="AI642">
        <v>30.195986386574301</v>
      </c>
      <c r="AJ642">
        <v>22.4105731935066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-0.09</v>
      </c>
      <c r="AM642" t="s">
        <v>3155</v>
      </c>
      <c r="AN642">
        <v>-11.27</v>
      </c>
      <c r="AO642" t="s">
        <v>3155</v>
      </c>
      <c r="AP642">
        <v>-8.1224682545236002E-2</v>
      </c>
      <c r="AQ642">
        <f>(Table2[[#This Row],[Sharpe Ratio]]-AVERAGE(Table2[Sharpe Ratio]))/_xlfn.STDEV.P(Table2[Sharpe Ratio])</f>
        <v>-1.6615014381969841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526</v>
      </c>
      <c r="AT642">
        <f>_xlfn.RANK.AVG(Table2[[#This Row],[6M Return vs Nifty Z-Score]],Table2[6M Return vs Nifty Z-Score])</f>
        <v>566</v>
      </c>
      <c r="AU642">
        <f>_xlfn.RANK.AVG(Table2[[#This Row],[Sharpe Ratio Z-Score]],Table2[Sharpe Ratio Z-Score])</f>
        <v>693</v>
      </c>
      <c r="AV642">
        <f>(Table2[[#This Row],[Rank 1Y]]+Table2[[#This Row],[Rank 6M]]+Table2[[#This Row],[Rank Sharpe]])/3</f>
        <v>595</v>
      </c>
    </row>
    <row r="643" spans="1:48" x14ac:dyDescent="0.3">
      <c r="A643" t="s">
        <v>1443</v>
      </c>
      <c r="B643" t="s">
        <v>1444</v>
      </c>
      <c r="C643" t="s">
        <v>3124</v>
      </c>
      <c r="D643" t="s">
        <v>467</v>
      </c>
      <c r="E643">
        <v>7048.2336164549997</v>
      </c>
      <c r="F643">
        <v>254.85</v>
      </c>
      <c r="G643">
        <v>-27.915257708316801</v>
      </c>
      <c r="H643">
        <f>(Table2[[#This Row],[1Y Return vs Nifty]]-AVERAGE(Table2[1Y Return vs Nifty]))/_xlfn.STDEV.P(Table2[1Y Return vs Nifty])</f>
        <v>-0.89150625485086754</v>
      </c>
      <c r="I643">
        <v>-4.88003395033848</v>
      </c>
      <c r="J643">
        <f>(Table2[[#This Row],[1M Return vs Nifty]]-AVERAGE(Table2[1M Return vs Nifty]))/_xlfn.STDEV.P(Table2[1M Return vs Nifty])</f>
        <v>-0.41587897747199404</v>
      </c>
      <c r="K643">
        <v>-7.6828431384195897</v>
      </c>
      <c r="L643">
        <f>(Table2[[#This Row],[6M Return vs Nifty]]-AVERAGE(Table2[6M Return vs Nifty]))/_xlfn.STDEV.P(Table2[6M Return vs Nifty])</f>
        <v>-0.37928498579198849</v>
      </c>
      <c r="M643">
        <v>-8.8954505075362</v>
      </c>
      <c r="N643">
        <f>(Table2[[#This Row],[1W Return vs Nifty]]-AVERAGE(Table2[1W Return vs Nifty]))/_xlfn.STDEV.P(Table2[1W Return vs Nifty])</f>
        <v>-0.84300038843294356</v>
      </c>
      <c r="O643">
        <v>275.52</v>
      </c>
      <c r="P643">
        <v>279.60475024221398</v>
      </c>
      <c r="Q643">
        <v>270.58812875642298</v>
      </c>
      <c r="R643">
        <v>29.887018714972299</v>
      </c>
      <c r="S643" s="1">
        <f>(Table2[[#This Row],[Close Price]]-Table2[[#This Row],[20D EMA]])/Table2[[#This Row],[20D EMA]]</f>
        <v>-7.502177700348428E-2</v>
      </c>
      <c r="T643" s="1">
        <f>(Table2[[#This Row],[Close Price]]-Table2[[#This Row],[50D EMA]])/Table2[[#This Row],[50D EMA]]</f>
        <v>-8.853479857108873E-2</v>
      </c>
      <c r="U643" s="1">
        <f>(Table2[[#This Row],[Close Price]]-Table2[[#This Row],[200D EMA]])/Table2[[#This Row],[200D EMA]]</f>
        <v>-5.816267265216972E-2</v>
      </c>
      <c r="V643">
        <v>0.33973105875919002</v>
      </c>
      <c r="W643">
        <v>253.9</v>
      </c>
      <c r="X643">
        <v>262.64999999999998</v>
      </c>
      <c r="Y643">
        <v>251</v>
      </c>
      <c r="Z643">
        <v>281.75</v>
      </c>
      <c r="AA643">
        <v>251</v>
      </c>
      <c r="AB643">
        <v>293.95</v>
      </c>
      <c r="AC643" s="1">
        <f>(Table2[[#This Row],[Close Price]]/Table2[[#This Row],[Day Low]])-1</f>
        <v>3.7416305632138602E-3</v>
      </c>
      <c r="AD643" s="1">
        <f>(Table2[[#This Row],[Day High]]/Table2[[#This Row],[Close Price]])-1</f>
        <v>3.0606238964096422E-2</v>
      </c>
      <c r="AE643" s="1">
        <f>(Table2[[#This Row],[Close Price]]/Table2[[#This Row],[Current Week Low]])-1</f>
        <v>1.5338645418326635E-2</v>
      </c>
      <c r="AF643" s="1">
        <f>(Table2[[#This Row],[Current Week High]]/Table2[[#This Row],[Close Price]])-1</f>
        <v>0.10555228565823027</v>
      </c>
      <c r="AG643" s="1">
        <f>(Table2[[#This Row],[Close Price]]/Table2[[#This Row],[Current Month Low]])-1</f>
        <v>1.5338645418326635E-2</v>
      </c>
      <c r="AH643" s="1">
        <f>(Table2[[#This Row],[Current Month High]]/Table2[[#This Row],[Close Price]])-1</f>
        <v>0.1534235824995096</v>
      </c>
      <c r="AI643">
        <v>27.7221895232489</v>
      </c>
      <c r="AJ643">
        <v>15.840909090908999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0.05</v>
      </c>
      <c r="AM643" t="s">
        <v>3156</v>
      </c>
      <c r="AN643">
        <v>-8.11</v>
      </c>
      <c r="AO643" t="s">
        <v>3155</v>
      </c>
      <c r="AP643">
        <v>-0.104451757131933</v>
      </c>
      <c r="AQ643">
        <f>(Table2[[#This Row],[Sharpe Ratio]]-AVERAGE(Table2[Sharpe Ratio]))/_xlfn.STDEV.P(Table2[Sharpe Ratio])</f>
        <v>-1.9353171817916364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618</v>
      </c>
      <c r="AT643">
        <f>_xlfn.RANK.AVG(Table2[[#This Row],[6M Return vs Nifty Z-Score]],Table2[6M Return vs Nifty Z-Score])</f>
        <v>451</v>
      </c>
      <c r="AU643">
        <f>_xlfn.RANK.AVG(Table2[[#This Row],[Sharpe Ratio Z-Score]],Table2[Sharpe Ratio Z-Score])</f>
        <v>717</v>
      </c>
      <c r="AV643">
        <f>(Table2[[#This Row],[Rank 1Y]]+Table2[[#This Row],[Rank 6M]]+Table2[[#This Row],[Rank Sharpe]])/3</f>
        <v>595.33333333333337</v>
      </c>
    </row>
    <row r="644" spans="1:48" x14ac:dyDescent="0.3">
      <c r="A644" t="s">
        <v>458</v>
      </c>
      <c r="B644" t="s">
        <v>459</v>
      </c>
      <c r="C644" t="s">
        <v>3121</v>
      </c>
      <c r="D644" t="s">
        <v>460</v>
      </c>
      <c r="E644">
        <v>48136.616877754997</v>
      </c>
      <c r="F644">
        <v>1791.95</v>
      </c>
      <c r="G644">
        <v>-28.042037085726601</v>
      </c>
      <c r="H644">
        <f>(Table2[[#This Row],[1Y Return vs Nifty]]-AVERAGE(Table2[1Y Return vs Nifty]))/_xlfn.STDEV.P(Table2[1Y Return vs Nifty])</f>
        <v>-0.89367347808579056</v>
      </c>
      <c r="I644">
        <v>-3.4734528087933199</v>
      </c>
      <c r="J644">
        <f>(Table2[[#This Row],[1M Return vs Nifty]]-AVERAGE(Table2[1M Return vs Nifty]))/_xlfn.STDEV.P(Table2[1M Return vs Nifty])</f>
        <v>-0.25406291395975894</v>
      </c>
      <c r="K644">
        <v>-18.814417055260101</v>
      </c>
      <c r="L644">
        <f>(Table2[[#This Row],[6M Return vs Nifty]]-AVERAGE(Table2[6M Return vs Nifty]))/_xlfn.STDEV.P(Table2[6M Return vs Nifty])</f>
        <v>-0.77242305479289308</v>
      </c>
      <c r="M644">
        <v>-3.7359717340810001</v>
      </c>
      <c r="N644">
        <f>(Table2[[#This Row],[1W Return vs Nifty]]-AVERAGE(Table2[1W Return vs Nifty]))/_xlfn.STDEV.P(Table2[1W Return vs Nifty])</f>
        <v>0.19166538465858102</v>
      </c>
      <c r="O644">
        <v>1877.72</v>
      </c>
      <c r="P644">
        <v>1939.89957827954</v>
      </c>
      <c r="Q644">
        <v>2000.65963952737</v>
      </c>
      <c r="R644">
        <v>16.7159664466114</v>
      </c>
      <c r="S644" s="1">
        <f>(Table2[[#This Row],[Close Price]]-Table2[[#This Row],[20D EMA]])/Table2[[#This Row],[20D EMA]]</f>
        <v>-4.5677736829772268E-2</v>
      </c>
      <c r="T644" s="1">
        <f>(Table2[[#This Row],[Close Price]]-Table2[[#This Row],[50D EMA]])/Table2[[#This Row],[50D EMA]]</f>
        <v>-7.6266617064143935E-2</v>
      </c>
      <c r="U644" s="1">
        <f>(Table2[[#This Row],[Close Price]]-Table2[[#This Row],[200D EMA]])/Table2[[#This Row],[200D EMA]]</f>
        <v>-0.10432041282977794</v>
      </c>
      <c r="V644">
        <v>0.87489981988309695</v>
      </c>
      <c r="W644">
        <v>1773.45</v>
      </c>
      <c r="X644">
        <v>1810</v>
      </c>
      <c r="Y644">
        <v>1766.55</v>
      </c>
      <c r="Z644">
        <v>1898</v>
      </c>
      <c r="AA644">
        <v>1766.55</v>
      </c>
      <c r="AB644">
        <v>2001.7</v>
      </c>
      <c r="AC644" s="1">
        <f>(Table2[[#This Row],[Close Price]]/Table2[[#This Row],[Day Low]])-1</f>
        <v>1.0431644534664164E-2</v>
      </c>
      <c r="AD644" s="1">
        <f>(Table2[[#This Row],[Day High]]/Table2[[#This Row],[Close Price]])-1</f>
        <v>1.0072825692681198E-2</v>
      </c>
      <c r="AE644" s="1">
        <f>(Table2[[#This Row],[Close Price]]/Table2[[#This Row],[Current Week Low]])-1</f>
        <v>1.4378308001471884E-2</v>
      </c>
      <c r="AF644" s="1">
        <f>(Table2[[#This Row],[Current Week High]]/Table2[[#This Row],[Close Price]])-1</f>
        <v>5.9181338765032399E-2</v>
      </c>
      <c r="AG644" s="1">
        <f>(Table2[[#This Row],[Close Price]]/Table2[[#This Row],[Current Month Low]])-1</f>
        <v>1.4378308001471884E-2</v>
      </c>
      <c r="AH644" s="1">
        <f>(Table2[[#This Row],[Current Month High]]/Table2[[#This Row],[Close Price]])-1</f>
        <v>0.11705125701051933</v>
      </c>
      <c r="AI644">
        <v>36.945785317670698</v>
      </c>
      <c r="AJ644">
        <v>2.98563218390803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-0.16</v>
      </c>
      <c r="AM644" t="s">
        <v>3155</v>
      </c>
      <c r="AN644">
        <v>-5.64</v>
      </c>
      <c r="AO644" t="s">
        <v>3155</v>
      </c>
      <c r="AP644">
        <v>-1.3993818338346E-2</v>
      </c>
      <c r="AQ644">
        <f>(Table2[[#This Row],[Sharpe Ratio]]-AVERAGE(Table2[Sharpe Ratio]))/_xlfn.STDEV.P(Table2[Sharpe Ratio])</f>
        <v>-0.8689406270363691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620</v>
      </c>
      <c r="AT644">
        <f>_xlfn.RANK.AVG(Table2[[#This Row],[6M Return vs Nifty Z-Score]],Table2[6M Return vs Nifty Z-Score])</f>
        <v>577</v>
      </c>
      <c r="AU644">
        <f>_xlfn.RANK.AVG(Table2[[#This Row],[Sharpe Ratio Z-Score]],Table2[Sharpe Ratio Z-Score])</f>
        <v>590</v>
      </c>
      <c r="AV644">
        <f>(Table2[[#This Row],[Rank 1Y]]+Table2[[#This Row],[Rank 6M]]+Table2[[#This Row],[Rank Sharpe]])/3</f>
        <v>595.66666666666663</v>
      </c>
    </row>
    <row r="645" spans="1:48" x14ac:dyDescent="0.3">
      <c r="A645" t="s">
        <v>785</v>
      </c>
      <c r="B645" t="s">
        <v>786</v>
      </c>
      <c r="C645" t="s">
        <v>3118</v>
      </c>
      <c r="D645" t="s">
        <v>77</v>
      </c>
      <c r="E645">
        <v>19961.9802624</v>
      </c>
      <c r="F645">
        <v>844.8</v>
      </c>
      <c r="G645">
        <v>-40.512905460739603</v>
      </c>
      <c r="H645">
        <f>(Table2[[#This Row],[1Y Return vs Nifty]]-AVERAGE(Table2[1Y Return vs Nifty]))/_xlfn.STDEV.P(Table2[1Y Return vs Nifty])</f>
        <v>-1.1068560654606581</v>
      </c>
      <c r="I645">
        <v>4.7450164778375097</v>
      </c>
      <c r="J645">
        <f>(Table2[[#This Row],[1M Return vs Nifty]]-AVERAGE(Table2[1M Return vs Nifty]))/_xlfn.STDEV.P(Table2[1M Return vs Nifty])</f>
        <v>0.69140714018720995</v>
      </c>
      <c r="K645">
        <v>-4.7401066994361303</v>
      </c>
      <c r="L645">
        <f>(Table2[[#This Row],[6M Return vs Nifty]]-AVERAGE(Table2[6M Return vs Nifty]))/_xlfn.STDEV.P(Table2[6M Return vs Nifty])</f>
        <v>-0.2753552333739297</v>
      </c>
      <c r="M645">
        <v>-3.0158176384219302</v>
      </c>
      <c r="N645">
        <f>(Table2[[#This Row],[1W Return vs Nifty]]-AVERAGE(Table2[1W Return vs Nifty]))/_xlfn.STDEV.P(Table2[1W Return vs Nifty])</f>
        <v>0.33608283976347492</v>
      </c>
      <c r="O645">
        <v>850.65</v>
      </c>
      <c r="P645">
        <v>843.51721980564605</v>
      </c>
      <c r="Q645">
        <v>844.50798570245604</v>
      </c>
      <c r="R645">
        <v>45.135555668946303</v>
      </c>
      <c r="S645" s="1">
        <f>(Table2[[#This Row],[Close Price]]-Table2[[#This Row],[20D EMA]])/Table2[[#This Row],[20D EMA]]</f>
        <v>-6.8770939869511822E-3</v>
      </c>
      <c r="T645" s="1">
        <f>(Table2[[#This Row],[Close Price]]-Table2[[#This Row],[50D EMA]])/Table2[[#This Row],[50D EMA]]</f>
        <v>1.5207516387744501E-3</v>
      </c>
      <c r="U645" s="1">
        <f>(Table2[[#This Row],[Close Price]]-Table2[[#This Row],[200D EMA]])/Table2[[#This Row],[200D EMA]]</f>
        <v>3.4578038631691483E-4</v>
      </c>
      <c r="V645">
        <v>0.698547381321312</v>
      </c>
      <c r="W645">
        <v>831.5</v>
      </c>
      <c r="X645">
        <v>854</v>
      </c>
      <c r="Y645">
        <v>823.9</v>
      </c>
      <c r="Z645">
        <v>854</v>
      </c>
      <c r="AA645">
        <v>823.9</v>
      </c>
      <c r="AB645">
        <v>886.8</v>
      </c>
      <c r="AC645" s="1">
        <f>(Table2[[#This Row],[Close Price]]/Table2[[#This Row],[Day Low]])-1</f>
        <v>1.5995189416716737E-2</v>
      </c>
      <c r="AD645" s="1">
        <f>(Table2[[#This Row],[Day High]]/Table2[[#This Row],[Close Price]])-1</f>
        <v>1.0890151515151603E-2</v>
      </c>
      <c r="AE645" s="1">
        <f>(Table2[[#This Row],[Close Price]]/Table2[[#This Row],[Current Week Low]])-1</f>
        <v>2.5367156208277786E-2</v>
      </c>
      <c r="AF645" s="1">
        <f>(Table2[[#This Row],[Current Week High]]/Table2[[#This Row],[Close Price]])-1</f>
        <v>1.0890151515151603E-2</v>
      </c>
      <c r="AG645" s="1">
        <f>(Table2[[#This Row],[Close Price]]/Table2[[#This Row],[Current Month Low]])-1</f>
        <v>2.5367156208277786E-2</v>
      </c>
      <c r="AH645" s="1">
        <f>(Table2[[#This Row],[Current Month High]]/Table2[[#This Row],[Close Price]])-1</f>
        <v>4.9715909090909172E-2</v>
      </c>
      <c r="AI645">
        <v>25.2604166666666</v>
      </c>
      <c r="AJ645">
        <v>20.685714285714202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7.0000000000000007E-2</v>
      </c>
      <c r="AM645" t="s">
        <v>3156</v>
      </c>
      <c r="AN645">
        <v>-1.45</v>
      </c>
      <c r="AO645" t="s">
        <v>3155</v>
      </c>
      <c r="AP645">
        <v>-8.9430900032290997E-2</v>
      </c>
      <c r="AQ645">
        <f>(Table2[[#This Row],[Sharpe Ratio]]-AVERAGE(Table2[Sharpe Ratio]))/_xlfn.STDEV.P(Table2[Sharpe Ratio])</f>
        <v>-1.7582416253837223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677</v>
      </c>
      <c r="AT645">
        <f>_xlfn.RANK.AVG(Table2[[#This Row],[6M Return vs Nifty Z-Score]],Table2[6M Return vs Nifty Z-Score])</f>
        <v>413</v>
      </c>
      <c r="AU645">
        <f>_xlfn.RANK.AVG(Table2[[#This Row],[Sharpe Ratio Z-Score]],Table2[Sharpe Ratio Z-Score])</f>
        <v>703</v>
      </c>
      <c r="AV645">
        <f>(Table2[[#This Row],[Rank 1Y]]+Table2[[#This Row],[Rank 6M]]+Table2[[#This Row],[Rank Sharpe]])/3</f>
        <v>597.66666666666663</v>
      </c>
    </row>
    <row r="646" spans="1:48" x14ac:dyDescent="0.3">
      <c r="A646" t="s">
        <v>2151</v>
      </c>
      <c r="B646" t="s">
        <v>2152</v>
      </c>
      <c r="C646" t="s">
        <v>3121</v>
      </c>
      <c r="D646" t="s">
        <v>100</v>
      </c>
      <c r="E646">
        <v>2716.71710661</v>
      </c>
      <c r="F646">
        <v>631.35</v>
      </c>
      <c r="G646">
        <v>-45.6561454942373</v>
      </c>
      <c r="H646">
        <f>(Table2[[#This Row],[1Y Return vs Nifty]]-AVERAGE(Table2[1Y Return vs Nifty]))/_xlfn.STDEV.P(Table2[1Y Return vs Nifty])</f>
        <v>-1.1947769050413175</v>
      </c>
      <c r="I646">
        <v>-3.5946538068796898</v>
      </c>
      <c r="J646">
        <f>(Table2[[#This Row],[1M Return vs Nifty]]-AVERAGE(Table2[1M Return vs Nifty]))/_xlfn.STDEV.P(Table2[1M Return vs Nifty])</f>
        <v>-0.26800613260873485</v>
      </c>
      <c r="K646">
        <v>-17.2348507903667</v>
      </c>
      <c r="L646">
        <f>(Table2[[#This Row],[6M Return vs Nifty]]-AVERAGE(Table2[6M Return vs Nifty]))/_xlfn.STDEV.P(Table2[6M Return vs Nifty])</f>
        <v>-0.71663690668137614</v>
      </c>
      <c r="M646">
        <v>-2.4114968743699401</v>
      </c>
      <c r="N646">
        <f>(Table2[[#This Row],[1W Return vs Nifty]]-AVERAGE(Table2[1W Return vs Nifty]))/_xlfn.STDEV.P(Table2[1W Return vs Nifty])</f>
        <v>0.45727144000542963</v>
      </c>
      <c r="O646">
        <v>669.22</v>
      </c>
      <c r="P646">
        <v>692.06808427714498</v>
      </c>
      <c r="Q646">
        <v>754.68112442211896</v>
      </c>
      <c r="R646">
        <v>24.724166948511499</v>
      </c>
      <c r="S646" s="1">
        <f>(Table2[[#This Row],[Close Price]]-Table2[[#This Row],[20D EMA]])/Table2[[#This Row],[20D EMA]]</f>
        <v>-5.6588266937628882E-2</v>
      </c>
      <c r="T646" s="1">
        <f>(Table2[[#This Row],[Close Price]]-Table2[[#This Row],[50D EMA]])/Table2[[#This Row],[50D EMA]]</f>
        <v>-8.7734264383198812E-2</v>
      </c>
      <c r="U646" s="1">
        <f>(Table2[[#This Row],[Close Price]]-Table2[[#This Row],[200D EMA]])/Table2[[#This Row],[200D EMA]]</f>
        <v>-0.16342150403795658</v>
      </c>
      <c r="V646">
        <v>0.77920788593082102</v>
      </c>
      <c r="W646">
        <v>628.35</v>
      </c>
      <c r="X646">
        <v>649.20000000000005</v>
      </c>
      <c r="Y646">
        <v>628.35</v>
      </c>
      <c r="Z646">
        <v>680</v>
      </c>
      <c r="AA646">
        <v>628.35</v>
      </c>
      <c r="AB646">
        <v>711</v>
      </c>
      <c r="AC646" s="1">
        <f>(Table2[[#This Row],[Close Price]]/Table2[[#This Row],[Day Low]])-1</f>
        <v>4.7744091668655564E-3</v>
      </c>
      <c r="AD646" s="1">
        <f>(Table2[[#This Row],[Day High]]/Table2[[#This Row],[Close Price]])-1</f>
        <v>2.8272748871466025E-2</v>
      </c>
      <c r="AE646" s="1">
        <f>(Table2[[#This Row],[Close Price]]/Table2[[#This Row],[Current Week Low]])-1</f>
        <v>4.7744091668655564E-3</v>
      </c>
      <c r="AF646" s="1">
        <f>(Table2[[#This Row],[Current Week High]]/Table2[[#This Row],[Close Price]])-1</f>
        <v>7.7057099865367906E-2</v>
      </c>
      <c r="AG646" s="1">
        <f>(Table2[[#This Row],[Close Price]]/Table2[[#This Row],[Current Month Low]])-1</f>
        <v>4.7744091668655564E-3</v>
      </c>
      <c r="AH646" s="1">
        <f>(Table2[[#This Row],[Current Month High]]/Table2[[#This Row],[Close Price]])-1</f>
        <v>0.12615823235923007</v>
      </c>
      <c r="AI646">
        <v>40.777698582402699</v>
      </c>
      <c r="AJ646">
        <v>2.0281189398836599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-0.08</v>
      </c>
      <c r="AM646" t="s">
        <v>3155</v>
      </c>
      <c r="AN646">
        <v>-6.29</v>
      </c>
      <c r="AO646" t="s">
        <v>3155</v>
      </c>
      <c r="AQ646">
        <f>(Table2[[#This Row],[Sharpe Ratio]]-AVERAGE(Table2[Sharpe Ratio]))/_xlfn.STDEV.P(Table2[Sharpe Ratio])</f>
        <v>-0.70397246629187049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698</v>
      </c>
      <c r="AT646">
        <f>_xlfn.RANK.AVG(Table2[[#This Row],[6M Return vs Nifty Z-Score]],Table2[6M Return vs Nifty Z-Score])</f>
        <v>565</v>
      </c>
      <c r="AU646">
        <f>_xlfn.RANK.AVG(Table2[[#This Row],[Sharpe Ratio Z-Score]],Table2[Sharpe Ratio Z-Score])</f>
        <v>532.5</v>
      </c>
      <c r="AV646">
        <f>(Table2[[#This Row],[Rank 1Y]]+Table2[[#This Row],[Rank 6M]]+Table2[[#This Row],[Rank Sharpe]])/3</f>
        <v>598.5</v>
      </c>
    </row>
    <row r="647" spans="1:48" x14ac:dyDescent="0.3">
      <c r="A647" t="s">
        <v>1587</v>
      </c>
      <c r="B647" t="s">
        <v>1588</v>
      </c>
      <c r="C647" t="s">
        <v>3112</v>
      </c>
      <c r="D647" t="s">
        <v>970</v>
      </c>
      <c r="E647">
        <v>5815.9439688000002</v>
      </c>
      <c r="F647">
        <v>126.8</v>
      </c>
      <c r="G647">
        <v>-46.237428832024399</v>
      </c>
      <c r="H647">
        <f>(Table2[[#This Row],[1Y Return vs Nifty]]-AVERAGE(Table2[1Y Return vs Nifty]))/_xlfn.STDEV.P(Table2[1Y Return vs Nifty])</f>
        <v>-1.204713621733448</v>
      </c>
      <c r="I647">
        <v>7.1369200020892398</v>
      </c>
      <c r="J647">
        <f>(Table2[[#This Row],[1M Return vs Nifty]]-AVERAGE(Table2[1M Return vs Nifty]))/_xlfn.STDEV.P(Table2[1M Return vs Nifty])</f>
        <v>0.96657677040866707</v>
      </c>
      <c r="K647">
        <v>-33.973325130902403</v>
      </c>
      <c r="L647">
        <f>(Table2[[#This Row],[6M Return vs Nifty]]-AVERAGE(Table2[6M Return vs Nifty]))/_xlfn.STDEV.P(Table2[6M Return vs Nifty])</f>
        <v>-1.3077960302177141</v>
      </c>
      <c r="M647">
        <v>-8.1182282761162003</v>
      </c>
      <c r="N647">
        <f>(Table2[[#This Row],[1W Return vs Nifty]]-AVERAGE(Table2[1W Return vs Nifty]))/_xlfn.STDEV.P(Table2[1W Return vs Nifty])</f>
        <v>-0.68713866746348984</v>
      </c>
      <c r="O647">
        <v>132.72999999999999</v>
      </c>
      <c r="P647">
        <v>134.535033272107</v>
      </c>
      <c r="Q647">
        <v>146.37163189603399</v>
      </c>
      <c r="R647">
        <v>37.6049758285709</v>
      </c>
      <c r="S647" s="1">
        <f>(Table2[[#This Row],[Close Price]]-Table2[[#This Row],[20D EMA]])/Table2[[#This Row],[20D EMA]]</f>
        <v>-4.4677164167859509E-2</v>
      </c>
      <c r="T647" s="1">
        <f>(Table2[[#This Row],[Close Price]]-Table2[[#This Row],[50D EMA]])/Table2[[#This Row],[50D EMA]]</f>
        <v>-5.7494565422690533E-2</v>
      </c>
      <c r="U647" s="1">
        <f>(Table2[[#This Row],[Close Price]]-Table2[[#This Row],[200D EMA]])/Table2[[#This Row],[200D EMA]]</f>
        <v>-0.13371191973821461</v>
      </c>
      <c r="V647">
        <v>0.86232761103955602</v>
      </c>
      <c r="W647">
        <v>126.15</v>
      </c>
      <c r="X647">
        <v>130.35</v>
      </c>
      <c r="Y647">
        <v>122.71</v>
      </c>
      <c r="Z647">
        <v>138.11000000000001</v>
      </c>
      <c r="AA647">
        <v>120.03</v>
      </c>
      <c r="AB647">
        <v>146.94999999999999</v>
      </c>
      <c r="AC647" s="1">
        <f>(Table2[[#This Row],[Close Price]]/Table2[[#This Row],[Day Low]])-1</f>
        <v>5.152596115735264E-3</v>
      </c>
      <c r="AD647" s="1">
        <f>(Table2[[#This Row],[Day High]]/Table2[[#This Row],[Close Price]])-1</f>
        <v>2.7996845425867445E-2</v>
      </c>
      <c r="AE647" s="1">
        <f>(Table2[[#This Row],[Close Price]]/Table2[[#This Row],[Current Week Low]])-1</f>
        <v>3.3330616901638077E-2</v>
      </c>
      <c r="AF647" s="1">
        <f>(Table2[[#This Row],[Current Week High]]/Table2[[#This Row],[Close Price]])-1</f>
        <v>8.91955835962146E-2</v>
      </c>
      <c r="AG647" s="1">
        <f>(Table2[[#This Row],[Close Price]]/Table2[[#This Row],[Current Month Low]])-1</f>
        <v>5.6402566025160361E-2</v>
      </c>
      <c r="AH647" s="1">
        <f>(Table2[[#This Row],[Current Month High]]/Table2[[#This Row],[Close Price]])-1</f>
        <v>0.15891167192429023</v>
      </c>
      <c r="AI647">
        <v>66.088328075709697</v>
      </c>
      <c r="AJ647">
        <v>5.6402566025160299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0.04</v>
      </c>
      <c r="AM647" t="s">
        <v>3156</v>
      </c>
      <c r="AN647">
        <v>-2.88</v>
      </c>
      <c r="AO647" t="s">
        <v>3155</v>
      </c>
      <c r="AP647">
        <v>4.2665107223314999E-2</v>
      </c>
      <c r="AQ647">
        <f>(Table2[[#This Row],[Sharpe Ratio]]-AVERAGE(Table2[Sharpe Ratio]))/_xlfn.STDEV.P(Table2[Sharpe Ratio])</f>
        <v>-0.20100865066833545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701</v>
      </c>
      <c r="AT647">
        <f>_xlfn.RANK.AVG(Table2[[#This Row],[6M Return vs Nifty Z-Score]],Table2[6M Return vs Nifty Z-Score])</f>
        <v>700</v>
      </c>
      <c r="AU647">
        <f>_xlfn.RANK.AVG(Table2[[#This Row],[Sharpe Ratio Z-Score]],Table2[Sharpe Ratio Z-Score])</f>
        <v>396</v>
      </c>
      <c r="AV647">
        <f>(Table2[[#This Row],[Rank 1Y]]+Table2[[#This Row],[Rank 6M]]+Table2[[#This Row],[Rank Sharpe]])/3</f>
        <v>599</v>
      </c>
    </row>
    <row r="648" spans="1:48" x14ac:dyDescent="0.3">
      <c r="A648" t="s">
        <v>2162</v>
      </c>
      <c r="B648" t="s">
        <v>2163</v>
      </c>
      <c r="C648" t="s">
        <v>3108</v>
      </c>
      <c r="D648" t="s">
        <v>442</v>
      </c>
      <c r="E648">
        <v>2671.550226763</v>
      </c>
      <c r="F648">
        <v>80.41</v>
      </c>
      <c r="G648">
        <v>-19.684275841885999</v>
      </c>
      <c r="H648">
        <f>(Table2[[#This Row],[1Y Return vs Nifty]]-AVERAGE(Table2[1Y Return vs Nifty]))/_xlfn.STDEV.P(Table2[1Y Return vs Nifty])</f>
        <v>-0.75080217890719803</v>
      </c>
      <c r="I648">
        <v>-5.8407874926173902</v>
      </c>
      <c r="J648">
        <f>(Table2[[#This Row],[1M Return vs Nifty]]-AVERAGE(Table2[1M Return vs Nifty]))/_xlfn.STDEV.P(Table2[1M Return vs Nifty])</f>
        <v>-0.5264060929189045</v>
      </c>
      <c r="K648">
        <v>-20.454377491457599</v>
      </c>
      <c r="L648">
        <f>(Table2[[#This Row],[6M Return vs Nifty]]-AVERAGE(Table2[6M Return vs Nifty]))/_xlfn.STDEV.P(Table2[6M Return vs Nifty])</f>
        <v>-0.8303421670353387</v>
      </c>
      <c r="M648">
        <v>-0.18422578531968301</v>
      </c>
      <c r="N648">
        <f>(Table2[[#This Row],[1W Return vs Nifty]]-AVERAGE(Table2[1W Return vs Nifty]))/_xlfn.STDEV.P(Table2[1W Return vs Nifty])</f>
        <v>0.90392143401118485</v>
      </c>
      <c r="O648">
        <v>82.59</v>
      </c>
      <c r="P648">
        <v>84.542706666527707</v>
      </c>
      <c r="Q648">
        <v>85.757829670927194</v>
      </c>
      <c r="R648">
        <v>43.486554672157801</v>
      </c>
      <c r="S648" s="1">
        <f>(Table2[[#This Row],[Close Price]]-Table2[[#This Row],[20D EMA]])/Table2[[#This Row],[20D EMA]]</f>
        <v>-2.639544739072535E-2</v>
      </c>
      <c r="T648" s="1">
        <f>(Table2[[#This Row],[Close Price]]-Table2[[#This Row],[50D EMA]])/Table2[[#This Row],[50D EMA]]</f>
        <v>-4.8883065488178161E-2</v>
      </c>
      <c r="U648" s="1">
        <f>(Table2[[#This Row],[Close Price]]-Table2[[#This Row],[200D EMA]])/Table2[[#This Row],[200D EMA]]</f>
        <v>-6.2359666650241355E-2</v>
      </c>
      <c r="V648">
        <v>0.34609490426483502</v>
      </c>
      <c r="W648">
        <v>79.849999999999994</v>
      </c>
      <c r="X648">
        <v>82.5</v>
      </c>
      <c r="Y648">
        <v>75.64</v>
      </c>
      <c r="Z648">
        <v>84</v>
      </c>
      <c r="AA648">
        <v>75.64</v>
      </c>
      <c r="AB648">
        <v>90</v>
      </c>
      <c r="AC648" s="1">
        <f>(Table2[[#This Row],[Close Price]]/Table2[[#This Row],[Day Low]])-1</f>
        <v>7.0131496556042894E-3</v>
      </c>
      <c r="AD648" s="1">
        <f>(Table2[[#This Row],[Day High]]/Table2[[#This Row],[Close Price]])-1</f>
        <v>2.5991792065663599E-2</v>
      </c>
      <c r="AE648" s="1">
        <f>(Table2[[#This Row],[Close Price]]/Table2[[#This Row],[Current Week Low]])-1</f>
        <v>6.306187202538327E-2</v>
      </c>
      <c r="AF648" s="1">
        <f>(Table2[[#This Row],[Current Week High]]/Table2[[#This Row],[Close Price]])-1</f>
        <v>4.4646188285039301E-2</v>
      </c>
      <c r="AG648" s="1">
        <f>(Table2[[#This Row],[Close Price]]/Table2[[#This Row],[Current Month Low]])-1</f>
        <v>6.306187202538327E-2</v>
      </c>
      <c r="AH648" s="1">
        <f>(Table2[[#This Row],[Current Month High]]/Table2[[#This Row],[Close Price]])-1</f>
        <v>0.11926377316254211</v>
      </c>
      <c r="AI648">
        <v>49.235169755005501</v>
      </c>
      <c r="AJ648">
        <v>28.553157474020701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0.02</v>
      </c>
      <c r="AM648" t="s">
        <v>3156</v>
      </c>
      <c r="AN648">
        <v>-1.55</v>
      </c>
      <c r="AO648" t="s">
        <v>3155</v>
      </c>
      <c r="AP648">
        <v>-2.944502342468E-2</v>
      </c>
      <c r="AQ648">
        <f>(Table2[[#This Row],[Sharpe Ratio]]-AVERAGE(Table2[Sharpe Ratio]))/_xlfn.STDEV.P(Table2[Sharpe Ratio])</f>
        <v>-1.0510894032137679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577</v>
      </c>
      <c r="AT648">
        <f>_xlfn.RANK.AVG(Table2[[#This Row],[6M Return vs Nifty Z-Score]],Table2[6M Return vs Nifty Z-Score])</f>
        <v>599</v>
      </c>
      <c r="AU648">
        <f>_xlfn.RANK.AVG(Table2[[#This Row],[Sharpe Ratio Z-Score]],Table2[Sharpe Ratio Z-Score])</f>
        <v>624</v>
      </c>
      <c r="AV648">
        <f>(Table2[[#This Row],[Rank 1Y]]+Table2[[#This Row],[Rank 6M]]+Table2[[#This Row],[Rank Sharpe]])/3</f>
        <v>600</v>
      </c>
    </row>
    <row r="649" spans="1:48" x14ac:dyDescent="0.3">
      <c r="A649" t="s">
        <v>1441</v>
      </c>
      <c r="B649" t="s">
        <v>1442</v>
      </c>
      <c r="C649" t="s">
        <v>3110</v>
      </c>
      <c r="D649" t="s">
        <v>24</v>
      </c>
      <c r="E649">
        <v>7080.1306015800001</v>
      </c>
      <c r="F649">
        <v>36.6</v>
      </c>
      <c r="G649">
        <v>-57.679706563563201</v>
      </c>
      <c r="H649">
        <f>(Table2[[#This Row],[1Y Return vs Nifty]]-AVERAGE(Table2[1Y Return vs Nifty]))/_xlfn.STDEV.P(Table2[1Y Return vs Nifty])</f>
        <v>-1.4003130217847477</v>
      </c>
      <c r="I649">
        <v>-3.9316184670174001</v>
      </c>
      <c r="J649">
        <f>(Table2[[#This Row],[1M Return vs Nifty]]-AVERAGE(Table2[1M Return vs Nifty]))/_xlfn.STDEV.P(Table2[1M Return vs Nifty])</f>
        <v>-0.30677125837056907</v>
      </c>
      <c r="K649">
        <v>-40.947649659900101</v>
      </c>
      <c r="L649">
        <f>(Table2[[#This Row],[6M Return vs Nifty]]-AVERAGE(Table2[6M Return vs Nifty]))/_xlfn.STDEV.P(Table2[6M Return vs Nifty])</f>
        <v>-1.5541109267812385</v>
      </c>
      <c r="M649">
        <v>-2.6656644754763099</v>
      </c>
      <c r="N649">
        <f>(Table2[[#This Row],[1W Return vs Nifty]]-AVERAGE(Table2[1W Return vs Nifty]))/_xlfn.STDEV.P(Table2[1W Return vs Nifty])</f>
        <v>0.40630146240875298</v>
      </c>
      <c r="O649">
        <v>39.5</v>
      </c>
      <c r="P649">
        <v>41.3174809881274</v>
      </c>
      <c r="Q649">
        <v>45.729339904914497</v>
      </c>
      <c r="R649">
        <v>27.164537886689601</v>
      </c>
      <c r="S649" s="1">
        <f>(Table2[[#This Row],[Close Price]]-Table2[[#This Row],[20D EMA]])/Table2[[#This Row],[20D EMA]]</f>
        <v>-7.3417721518987303E-2</v>
      </c>
      <c r="T649" s="1">
        <f>(Table2[[#This Row],[Close Price]]-Table2[[#This Row],[50D EMA]])/Table2[[#This Row],[50D EMA]]</f>
        <v>-0.11417639399369409</v>
      </c>
      <c r="U649" s="1">
        <f>(Table2[[#This Row],[Close Price]]-Table2[[#This Row],[200D EMA]])/Table2[[#This Row],[200D EMA]]</f>
        <v>-0.1996385673595383</v>
      </c>
      <c r="V649">
        <v>0.77474785038082306</v>
      </c>
      <c r="W649">
        <v>36.46</v>
      </c>
      <c r="X649">
        <v>38.700000000000003</v>
      </c>
      <c r="Y649">
        <v>35.9</v>
      </c>
      <c r="Z649">
        <v>39.44</v>
      </c>
      <c r="AA649">
        <v>35.9</v>
      </c>
      <c r="AB649">
        <v>41.65</v>
      </c>
      <c r="AC649" s="1">
        <f>(Table2[[#This Row],[Close Price]]/Table2[[#This Row],[Day Low]])-1</f>
        <v>3.8398244651673963E-3</v>
      </c>
      <c r="AD649" s="1">
        <f>(Table2[[#This Row],[Day High]]/Table2[[#This Row],[Close Price]])-1</f>
        <v>5.7377049180327822E-2</v>
      </c>
      <c r="AE649" s="1">
        <f>(Table2[[#This Row],[Close Price]]/Table2[[#This Row],[Current Week Low]])-1</f>
        <v>1.9498607242339983E-2</v>
      </c>
      <c r="AF649" s="1">
        <f>(Table2[[#This Row],[Current Week High]]/Table2[[#This Row],[Close Price]])-1</f>
        <v>7.7595628415300544E-2</v>
      </c>
      <c r="AG649" s="1">
        <f>(Table2[[#This Row],[Close Price]]/Table2[[#This Row],[Current Month Low]])-1</f>
        <v>1.9498607242339983E-2</v>
      </c>
      <c r="AH649" s="1">
        <f>(Table2[[#This Row],[Current Month High]]/Table2[[#This Row],[Close Price]])-1</f>
        <v>0.13797814207650272</v>
      </c>
      <c r="AI649">
        <v>72.131147540983505</v>
      </c>
      <c r="AJ649">
        <v>1.94986072423399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-0.18</v>
      </c>
      <c r="AM649" t="s">
        <v>3155</v>
      </c>
      <c r="AN649">
        <v>-10.25</v>
      </c>
      <c r="AO649" t="s">
        <v>3155</v>
      </c>
      <c r="AP649">
        <v>5.0179212324887999E-2</v>
      </c>
      <c r="AQ649">
        <f>(Table2[[#This Row],[Sharpe Ratio]]-AVERAGE(Table2[Sharpe Ratio]))/_xlfn.STDEV.P(Table2[Sharpe Ratio])</f>
        <v>-0.11242753089985734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720</v>
      </c>
      <c r="AT649">
        <f>_xlfn.RANK.AVG(Table2[[#This Row],[6M Return vs Nifty Z-Score]],Table2[6M Return vs Nifty Z-Score])</f>
        <v>719</v>
      </c>
      <c r="AU649">
        <f>_xlfn.RANK.AVG(Table2[[#This Row],[Sharpe Ratio Z-Score]],Table2[Sharpe Ratio Z-Score])</f>
        <v>368</v>
      </c>
      <c r="AV649">
        <f>(Table2[[#This Row],[Rank 1Y]]+Table2[[#This Row],[Rank 6M]]+Table2[[#This Row],[Rank Sharpe]])/3</f>
        <v>602.33333333333337</v>
      </c>
    </row>
    <row r="650" spans="1:48" x14ac:dyDescent="0.3">
      <c r="A650" t="s">
        <v>1014</v>
      </c>
      <c r="B650" t="s">
        <v>1015</v>
      </c>
      <c r="C650" t="s">
        <v>3117</v>
      </c>
      <c r="D650" t="s">
        <v>117</v>
      </c>
      <c r="E650">
        <v>13234.6160186</v>
      </c>
      <c r="F650">
        <v>45.16</v>
      </c>
      <c r="G650">
        <v>-16.395077235614199</v>
      </c>
      <c r="H650">
        <f>(Table2[[#This Row],[1Y Return vs Nifty]]-AVERAGE(Table2[1Y Return vs Nifty]))/_xlfn.STDEV.P(Table2[1Y Return vs Nifty])</f>
        <v>-0.69457515058896369</v>
      </c>
      <c r="I650">
        <v>-7.9675053531198099</v>
      </c>
      <c r="J650">
        <f>(Table2[[#This Row],[1M Return vs Nifty]]-AVERAGE(Table2[1M Return vs Nifty]))/_xlfn.STDEV.P(Table2[1M Return vs Nifty])</f>
        <v>-0.77106820463300163</v>
      </c>
      <c r="K650">
        <v>-42.502458770173703</v>
      </c>
      <c r="L650">
        <f>(Table2[[#This Row],[6M Return vs Nifty]]-AVERAGE(Table2[6M Return vs Nifty]))/_xlfn.STDEV.P(Table2[6M Return vs Nifty])</f>
        <v>-1.6090227169597358</v>
      </c>
      <c r="M650">
        <v>-9.0621194718174891</v>
      </c>
      <c r="N650">
        <f>(Table2[[#This Row],[1W Return vs Nifty]]-AVERAGE(Table2[1W Return vs Nifty]))/_xlfn.STDEV.P(Table2[1W Return vs Nifty])</f>
        <v>-0.87642366243993775</v>
      </c>
      <c r="O650">
        <v>49.44</v>
      </c>
      <c r="P650">
        <v>51.871604571311202</v>
      </c>
      <c r="Q650">
        <v>54.372459174257898</v>
      </c>
      <c r="R650">
        <v>14.1234927534453</v>
      </c>
      <c r="S650" s="1">
        <f>(Table2[[#This Row],[Close Price]]-Table2[[#This Row],[20D EMA]])/Table2[[#This Row],[20D EMA]]</f>
        <v>-8.6569579288025916E-2</v>
      </c>
      <c r="T650" s="1">
        <f>(Table2[[#This Row],[Close Price]]-Table2[[#This Row],[50D EMA]])/Table2[[#This Row],[50D EMA]]</f>
        <v>-0.12938879810599141</v>
      </c>
      <c r="U650" s="1">
        <f>(Table2[[#This Row],[Close Price]]-Table2[[#This Row],[200D EMA]])/Table2[[#This Row],[200D EMA]]</f>
        <v>-0.16943245374892751</v>
      </c>
      <c r="V650">
        <v>0.73843033229968402</v>
      </c>
      <c r="W650">
        <v>44.7</v>
      </c>
      <c r="X650">
        <v>45.54</v>
      </c>
      <c r="Y650">
        <v>43.52</v>
      </c>
      <c r="Z650">
        <v>49.88</v>
      </c>
      <c r="AA650">
        <v>43.52</v>
      </c>
      <c r="AB650">
        <v>54.87</v>
      </c>
      <c r="AC650" s="1">
        <f>(Table2[[#This Row],[Close Price]]/Table2[[#This Row],[Day Low]])-1</f>
        <v>1.0290827740492059E-2</v>
      </c>
      <c r="AD650" s="1">
        <f>(Table2[[#This Row],[Day High]]/Table2[[#This Row],[Close Price]])-1</f>
        <v>8.414526129318034E-3</v>
      </c>
      <c r="AE650" s="1">
        <f>(Table2[[#This Row],[Close Price]]/Table2[[#This Row],[Current Week Low]])-1</f>
        <v>3.7683823529411686E-2</v>
      </c>
      <c r="AF650" s="1">
        <f>(Table2[[#This Row],[Current Week High]]/Table2[[#This Row],[Close Price]])-1</f>
        <v>0.10451727192205507</v>
      </c>
      <c r="AG650" s="1">
        <f>(Table2[[#This Row],[Close Price]]/Table2[[#This Row],[Current Month Low]])-1</f>
        <v>3.7683823529411686E-2</v>
      </c>
      <c r="AH650" s="1">
        <f>(Table2[[#This Row],[Current Month High]]/Table2[[#This Row],[Close Price]])-1</f>
        <v>0.21501328609388848</v>
      </c>
      <c r="AI650">
        <v>63.197519929140803</v>
      </c>
      <c r="AJ650">
        <v>15.3512132822477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-0.23</v>
      </c>
      <c r="AM650" t="s">
        <v>3155</v>
      </c>
      <c r="AN650">
        <v>-11.31</v>
      </c>
      <c r="AO650" t="s">
        <v>3155</v>
      </c>
      <c r="AQ650">
        <f>(Table2[[#This Row],[Sharpe Ratio]]-AVERAGE(Table2[Sharpe Ratio]))/_xlfn.STDEV.P(Table2[Sharpe Ratio])</f>
        <v>-0.70397246629187049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555</v>
      </c>
      <c r="AT650">
        <f>_xlfn.RANK.AVG(Table2[[#This Row],[6M Return vs Nifty Z-Score]],Table2[6M Return vs Nifty Z-Score])</f>
        <v>721</v>
      </c>
      <c r="AU650">
        <f>_xlfn.RANK.AVG(Table2[[#This Row],[Sharpe Ratio Z-Score]],Table2[Sharpe Ratio Z-Score])</f>
        <v>532.5</v>
      </c>
      <c r="AV650">
        <f>(Table2[[#This Row],[Rank 1Y]]+Table2[[#This Row],[Rank 6M]]+Table2[[#This Row],[Rank Sharpe]])/3</f>
        <v>602.83333333333337</v>
      </c>
    </row>
    <row r="651" spans="1:48" x14ac:dyDescent="0.3">
      <c r="A651" t="s">
        <v>2016</v>
      </c>
      <c r="B651" t="s">
        <v>2017</v>
      </c>
      <c r="C651" t="s">
        <v>3116</v>
      </c>
      <c r="D651" t="s">
        <v>192</v>
      </c>
      <c r="E651">
        <v>3154.7502204749999</v>
      </c>
      <c r="F651">
        <v>201.03</v>
      </c>
      <c r="G651">
        <v>-52.809527996663199</v>
      </c>
      <c r="H651">
        <f>(Table2[[#This Row],[1Y Return vs Nifty]]-AVERAGE(Table2[1Y Return vs Nifty]))/_xlfn.STDEV.P(Table2[1Y Return vs Nifty])</f>
        <v>-1.3170600167294133</v>
      </c>
      <c r="I651">
        <v>0.69402899598471202</v>
      </c>
      <c r="J651">
        <f>(Table2[[#This Row],[1M Return vs Nifty]]-AVERAGE(Table2[1M Return vs Nifty]))/_xlfn.STDEV.P(Table2[1M Return vs Nifty])</f>
        <v>0.22537298951555776</v>
      </c>
      <c r="K651">
        <v>-20.100439513166801</v>
      </c>
      <c r="L651">
        <f>(Table2[[#This Row],[6M Return vs Nifty]]-AVERAGE(Table2[6M Return vs Nifty]))/_xlfn.STDEV.P(Table2[6M Return vs Nifty])</f>
        <v>-0.81784200359296877</v>
      </c>
      <c r="M651">
        <v>-3.7202367118213799</v>
      </c>
      <c r="N651">
        <f>(Table2[[#This Row],[1W Return vs Nifty]]-AVERAGE(Table2[1W Return vs Nifty]))/_xlfn.STDEV.P(Table2[1W Return vs Nifty])</f>
        <v>0.19482083692143812</v>
      </c>
      <c r="O651">
        <v>211.06</v>
      </c>
      <c r="P651">
        <v>215.78218754455699</v>
      </c>
      <c r="Q651">
        <v>225.93550767340699</v>
      </c>
      <c r="R651">
        <v>25.201086151833898</v>
      </c>
      <c r="S651" s="1">
        <f>(Table2[[#This Row],[Close Price]]-Table2[[#This Row],[20D EMA]])/Table2[[#This Row],[20D EMA]]</f>
        <v>-4.7522031649767843E-2</v>
      </c>
      <c r="T651" s="1">
        <f>(Table2[[#This Row],[Close Price]]-Table2[[#This Row],[50D EMA]])/Table2[[#This Row],[50D EMA]]</f>
        <v>-6.8366104322261548E-2</v>
      </c>
      <c r="U651" s="1">
        <f>(Table2[[#This Row],[Close Price]]-Table2[[#This Row],[200D EMA]])/Table2[[#This Row],[200D EMA]]</f>
        <v>-0.11023281789513251</v>
      </c>
      <c r="V651">
        <v>0.55367105690131202</v>
      </c>
      <c r="W651">
        <v>200</v>
      </c>
      <c r="X651">
        <v>204.73</v>
      </c>
      <c r="Y651">
        <v>199.84</v>
      </c>
      <c r="Z651">
        <v>214.2</v>
      </c>
      <c r="AA651">
        <v>199.84</v>
      </c>
      <c r="AB651">
        <v>217.99</v>
      </c>
      <c r="AC651" s="1">
        <f>(Table2[[#This Row],[Close Price]]/Table2[[#This Row],[Day Low]])-1</f>
        <v>5.1499999999999879E-3</v>
      </c>
      <c r="AD651" s="1">
        <f>(Table2[[#This Row],[Day High]]/Table2[[#This Row],[Close Price]])-1</f>
        <v>1.8405213152265842E-2</v>
      </c>
      <c r="AE651" s="1">
        <f>(Table2[[#This Row],[Close Price]]/Table2[[#This Row],[Current Week Low]])-1</f>
        <v>5.9547638110488688E-3</v>
      </c>
      <c r="AF651" s="1">
        <f>(Table2[[#This Row],[Current Week High]]/Table2[[#This Row],[Close Price]])-1</f>
        <v>6.5512610058200194E-2</v>
      </c>
      <c r="AG651" s="1">
        <f>(Table2[[#This Row],[Close Price]]/Table2[[#This Row],[Current Month Low]])-1</f>
        <v>5.9547638110488688E-3</v>
      </c>
      <c r="AH651" s="1">
        <f>(Table2[[#This Row],[Current Month High]]/Table2[[#This Row],[Close Price]])-1</f>
        <v>8.4365517584440219E-2</v>
      </c>
      <c r="AI651">
        <v>48.186837785405103</v>
      </c>
      <c r="AJ651">
        <v>5.4998688008396499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-7.0000000000000007E-2</v>
      </c>
      <c r="AM651" t="s">
        <v>3155</v>
      </c>
      <c r="AN651">
        <v>-4.9400000000000004</v>
      </c>
      <c r="AO651" t="s">
        <v>3155</v>
      </c>
      <c r="AP651">
        <v>5.9542891888399998E-4</v>
      </c>
      <c r="AQ651">
        <f>(Table2[[#This Row],[Sharpe Ratio]]-AVERAGE(Table2[Sharpe Ratio]))/_xlfn.STDEV.P(Table2[Sharpe Ratio])</f>
        <v>-0.69695316596743961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716</v>
      </c>
      <c r="AT651">
        <f>_xlfn.RANK.AVG(Table2[[#This Row],[6M Return vs Nifty Z-Score]],Table2[6M Return vs Nifty Z-Score])</f>
        <v>591</v>
      </c>
      <c r="AU651">
        <f>_xlfn.RANK.AVG(Table2[[#This Row],[Sharpe Ratio Z-Score]],Table2[Sharpe Ratio Z-Score])</f>
        <v>504</v>
      </c>
      <c r="AV651">
        <f>(Table2[[#This Row],[Rank 1Y]]+Table2[[#This Row],[Rank 6M]]+Table2[[#This Row],[Rank Sharpe]])/3</f>
        <v>603.66666666666663</v>
      </c>
    </row>
    <row r="652" spans="1:48" x14ac:dyDescent="0.3">
      <c r="A652" t="s">
        <v>443</v>
      </c>
      <c r="B652" t="s">
        <v>444</v>
      </c>
      <c r="C652" t="s">
        <v>3110</v>
      </c>
      <c r="D652" t="s">
        <v>24</v>
      </c>
      <c r="E652">
        <v>49787.214076794997</v>
      </c>
      <c r="F652">
        <v>68.05</v>
      </c>
      <c r="G652">
        <v>-48.457655073096497</v>
      </c>
      <c r="H652">
        <f>(Table2[[#This Row],[1Y Return vs Nifty]]-AVERAGE(Table2[1Y Return vs Nifty]))/_xlfn.STDEV.P(Table2[1Y Return vs Nifty])</f>
        <v>-1.2426671595622707</v>
      </c>
      <c r="I652">
        <v>-4.4377067849116498</v>
      </c>
      <c r="J652">
        <f>(Table2[[#This Row],[1M Return vs Nifty]]-AVERAGE(Table2[1M Return vs Nifty]))/_xlfn.STDEV.P(Table2[1M Return vs Nifty])</f>
        <v>-0.36499272670421573</v>
      </c>
      <c r="K652">
        <v>-27.270552210309202</v>
      </c>
      <c r="L652">
        <f>(Table2[[#This Row],[6M Return vs Nifty]]-AVERAGE(Table2[6M Return vs Nifty]))/_xlfn.STDEV.P(Table2[6M Return vs Nifty])</f>
        <v>-1.0710716260463502</v>
      </c>
      <c r="M652">
        <v>-6.5718704072686096</v>
      </c>
      <c r="N652">
        <f>(Table2[[#This Row],[1W Return vs Nifty]]-AVERAGE(Table2[1W Return vs Nifty]))/_xlfn.STDEV.P(Table2[1W Return vs Nifty])</f>
        <v>-0.37703688584962897</v>
      </c>
      <c r="O652">
        <v>71.23</v>
      </c>
      <c r="P652">
        <v>72.810465635406302</v>
      </c>
      <c r="Q652">
        <v>76.637968266146103</v>
      </c>
      <c r="R652">
        <v>30.291729076486899</v>
      </c>
      <c r="S652" s="1">
        <f>(Table2[[#This Row],[Close Price]]-Table2[[#This Row],[20D EMA]])/Table2[[#This Row],[20D EMA]]</f>
        <v>-4.464411062754467E-2</v>
      </c>
      <c r="T652" s="1">
        <f>(Table2[[#This Row],[Close Price]]-Table2[[#This Row],[50D EMA]])/Table2[[#This Row],[50D EMA]]</f>
        <v>-6.5381612297935696E-2</v>
      </c>
      <c r="U652" s="1">
        <f>(Table2[[#This Row],[Close Price]]-Table2[[#This Row],[200D EMA]])/Table2[[#This Row],[200D EMA]]</f>
        <v>-0.11205892406127026</v>
      </c>
      <c r="V652">
        <v>0.796229215367808</v>
      </c>
      <c r="W652">
        <v>66.55</v>
      </c>
      <c r="X652">
        <v>69.069999999999993</v>
      </c>
      <c r="Y652">
        <v>65.8</v>
      </c>
      <c r="Z652">
        <v>72.03</v>
      </c>
      <c r="AA652">
        <v>65.8</v>
      </c>
      <c r="AB652">
        <v>75.099999999999994</v>
      </c>
      <c r="AC652" s="1">
        <f>(Table2[[#This Row],[Close Price]]/Table2[[#This Row],[Day Low]])-1</f>
        <v>2.2539444027047439E-2</v>
      </c>
      <c r="AD652" s="1">
        <f>(Table2[[#This Row],[Day High]]/Table2[[#This Row],[Close Price]])-1</f>
        <v>1.4988978692138E-2</v>
      </c>
      <c r="AE652" s="1">
        <f>(Table2[[#This Row],[Close Price]]/Table2[[#This Row],[Current Week Low]])-1</f>
        <v>3.4194528875379993E-2</v>
      </c>
      <c r="AF652" s="1">
        <f>(Table2[[#This Row],[Current Week High]]/Table2[[#This Row],[Close Price]])-1</f>
        <v>5.8486407053637057E-2</v>
      </c>
      <c r="AG652" s="1">
        <f>(Table2[[#This Row],[Close Price]]/Table2[[#This Row],[Current Month Low]])-1</f>
        <v>3.4194528875379993E-2</v>
      </c>
      <c r="AH652" s="1">
        <f>(Table2[[#This Row],[Current Month High]]/Table2[[#This Row],[Close Price]])-1</f>
        <v>0.10360029390154302</v>
      </c>
      <c r="AI652">
        <v>35.855988243938299</v>
      </c>
      <c r="AJ652">
        <v>3.4194528875379899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-0.08</v>
      </c>
      <c r="AM652" t="s">
        <v>3155</v>
      </c>
      <c r="AN652">
        <v>-6.95</v>
      </c>
      <c r="AO652" t="s">
        <v>3155</v>
      </c>
      <c r="AP652">
        <v>2.2848315251729E-2</v>
      </c>
      <c r="AQ652">
        <f>(Table2[[#This Row],[Sharpe Ratio]]-AVERAGE(Table2[Sharpe Ratio]))/_xlfn.STDEV.P(Table2[Sharpe Ratio])</f>
        <v>-0.43462178215016706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707</v>
      </c>
      <c r="AT652">
        <f>_xlfn.RANK.AVG(Table2[[#This Row],[6M Return vs Nifty Z-Score]],Table2[6M Return vs Nifty Z-Score])</f>
        <v>659</v>
      </c>
      <c r="AU652">
        <f>_xlfn.RANK.AVG(Table2[[#This Row],[Sharpe Ratio Z-Score]],Table2[Sharpe Ratio Z-Score])</f>
        <v>448</v>
      </c>
      <c r="AV652">
        <f>(Table2[[#This Row],[Rank 1Y]]+Table2[[#This Row],[Rank 6M]]+Table2[[#This Row],[Rank Sharpe]])/3</f>
        <v>604.66666666666663</v>
      </c>
    </row>
    <row r="653" spans="1:48" x14ac:dyDescent="0.3">
      <c r="A653" t="s">
        <v>1211</v>
      </c>
      <c r="B653" t="s">
        <v>1212</v>
      </c>
      <c r="C653" t="s">
        <v>3111</v>
      </c>
      <c r="D653" t="s">
        <v>21</v>
      </c>
      <c r="E653">
        <v>9466.1266804649895</v>
      </c>
      <c r="F653">
        <v>1503.45</v>
      </c>
      <c r="G653">
        <v>-30.2928991253916</v>
      </c>
      <c r="H653">
        <f>(Table2[[#This Row],[1Y Return vs Nifty]]-AVERAGE(Table2[1Y Return vs Nifty]))/_xlfn.STDEV.P(Table2[1Y Return vs Nifty])</f>
        <v>-0.93215071792268012</v>
      </c>
      <c r="I653">
        <v>1.08207658589881</v>
      </c>
      <c r="J653">
        <f>(Table2[[#This Row],[1M Return vs Nifty]]-AVERAGE(Table2[1M Return vs Nifty]))/_xlfn.STDEV.P(Table2[1M Return vs Nifty])</f>
        <v>0.27001480334389527</v>
      </c>
      <c r="K653">
        <v>-11.719925386390001</v>
      </c>
      <c r="L653">
        <f>(Table2[[#This Row],[6M Return vs Nifty]]-AVERAGE(Table2[6M Return vs Nifty]))/_xlfn.STDEV.P(Table2[6M Return vs Nifty])</f>
        <v>-0.52186416922298662</v>
      </c>
      <c r="M653">
        <v>-2.4634510143342898</v>
      </c>
      <c r="N653">
        <f>(Table2[[#This Row],[1W Return vs Nifty]]-AVERAGE(Table2[1W Return vs Nifty]))/_xlfn.STDEV.P(Table2[1W Return vs Nifty])</f>
        <v>0.44685271889970829</v>
      </c>
      <c r="O653">
        <v>1555.27</v>
      </c>
      <c r="P653">
        <v>1578.2364052842499</v>
      </c>
      <c r="Q653">
        <v>1579.6528341416599</v>
      </c>
      <c r="R653">
        <v>30.213685276750802</v>
      </c>
      <c r="S653" s="1">
        <f>(Table2[[#This Row],[Close Price]]-Table2[[#This Row],[20D EMA]])/Table2[[#This Row],[20D EMA]]</f>
        <v>-3.3318973554431024E-2</v>
      </c>
      <c r="T653" s="1">
        <f>(Table2[[#This Row],[Close Price]]-Table2[[#This Row],[50D EMA]])/Table2[[#This Row],[50D EMA]]</f>
        <v>-4.7386060183284395E-2</v>
      </c>
      <c r="U653" s="1">
        <f>(Table2[[#This Row],[Close Price]]-Table2[[#This Row],[200D EMA]])/Table2[[#This Row],[200D EMA]]</f>
        <v>-4.8240241459805572E-2</v>
      </c>
      <c r="V653">
        <v>0.43004585748343399</v>
      </c>
      <c r="W653">
        <v>1500</v>
      </c>
      <c r="X653">
        <v>1539.95</v>
      </c>
      <c r="Y653">
        <v>1500</v>
      </c>
      <c r="Z653">
        <v>1607.7</v>
      </c>
      <c r="AA653">
        <v>1500</v>
      </c>
      <c r="AB653">
        <v>1607.7</v>
      </c>
      <c r="AC653" s="1">
        <f>(Table2[[#This Row],[Close Price]]/Table2[[#This Row],[Day Low]])-1</f>
        <v>2.2999999999999687E-3</v>
      </c>
      <c r="AD653" s="1">
        <f>(Table2[[#This Row],[Day High]]/Table2[[#This Row],[Close Price]])-1</f>
        <v>2.4277495094615631E-2</v>
      </c>
      <c r="AE653" s="1">
        <f>(Table2[[#This Row],[Close Price]]/Table2[[#This Row],[Current Week Low]])-1</f>
        <v>2.2999999999999687E-3</v>
      </c>
      <c r="AF653" s="1">
        <f>(Table2[[#This Row],[Current Week High]]/Table2[[#This Row],[Close Price]])-1</f>
        <v>6.9340516811333908E-2</v>
      </c>
      <c r="AG653" s="1">
        <f>(Table2[[#This Row],[Close Price]]/Table2[[#This Row],[Current Month Low]])-1</f>
        <v>2.2999999999999687E-3</v>
      </c>
      <c r="AH653" s="1">
        <f>(Table2[[#This Row],[Current Month High]]/Table2[[#This Row],[Close Price]])-1</f>
        <v>6.9340516811333908E-2</v>
      </c>
      <c r="AI653">
        <v>29.199507798729499</v>
      </c>
      <c r="AJ653">
        <v>8.4701129107896502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</v>
      </c>
      <c r="AM653" t="s">
        <v>3155</v>
      </c>
      <c r="AN653">
        <v>-1.47</v>
      </c>
      <c r="AO653" t="s">
        <v>3155</v>
      </c>
      <c r="AP653">
        <v>-6.0582010449835001E-2</v>
      </c>
      <c r="AQ653">
        <f>(Table2[[#This Row],[Sharpe Ratio]]-AVERAGE(Table2[Sharpe Ratio]))/_xlfn.STDEV.P(Table2[Sharpe Ratio])</f>
        <v>-1.4181522988774728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638</v>
      </c>
      <c r="AT653">
        <f>_xlfn.RANK.AVG(Table2[[#This Row],[6M Return vs Nifty Z-Score]],Table2[6M Return vs Nifty Z-Score])</f>
        <v>498</v>
      </c>
      <c r="AU653">
        <f>_xlfn.RANK.AVG(Table2[[#This Row],[Sharpe Ratio Z-Score]],Table2[Sharpe Ratio Z-Score])</f>
        <v>679</v>
      </c>
      <c r="AV653">
        <f>(Table2[[#This Row],[Rank 1Y]]+Table2[[#This Row],[Rank 6M]]+Table2[[#This Row],[Rank Sharpe]])/3</f>
        <v>605</v>
      </c>
    </row>
    <row r="654" spans="1:48" x14ac:dyDescent="0.3">
      <c r="A654" t="s">
        <v>1432</v>
      </c>
      <c r="B654" t="s">
        <v>1433</v>
      </c>
      <c r="C654" t="s">
        <v>3124</v>
      </c>
      <c r="D654" t="s">
        <v>460</v>
      </c>
      <c r="E654">
        <v>7224.8169839299999</v>
      </c>
      <c r="F654">
        <v>456.95</v>
      </c>
      <c r="G654">
        <v>-22.842337795817699</v>
      </c>
      <c r="H654">
        <f>(Table2[[#This Row],[1Y Return vs Nifty]]-AVERAGE(Table2[1Y Return vs Nifty]))/_xlfn.STDEV.P(Table2[1Y Return vs Nifty])</f>
        <v>-0.80478749878902933</v>
      </c>
      <c r="I654">
        <v>-7.73689113312484</v>
      </c>
      <c r="J654">
        <f>(Table2[[#This Row],[1M Return vs Nifty]]-AVERAGE(Table2[1M Return vs Nifty]))/_xlfn.STDEV.P(Table2[1M Return vs Nifty])</f>
        <v>-0.7445378579879891</v>
      </c>
      <c r="K654">
        <v>-16.376758915505299</v>
      </c>
      <c r="L654">
        <f>(Table2[[#This Row],[6M Return vs Nifty]]-AVERAGE(Table2[6M Return vs Nifty]))/_xlfn.STDEV.P(Table2[6M Return vs Nifty])</f>
        <v>-0.68633134654867867</v>
      </c>
      <c r="M654">
        <v>-7.7383915230017797</v>
      </c>
      <c r="N654">
        <f>(Table2[[#This Row],[1W Return vs Nifty]]-AVERAGE(Table2[1W Return vs Nifty]))/_xlfn.STDEV.P(Table2[1W Return vs Nifty])</f>
        <v>-0.61096739027330971</v>
      </c>
      <c r="O654">
        <v>485.83</v>
      </c>
      <c r="P654">
        <v>498.72423032846802</v>
      </c>
      <c r="Q654">
        <v>496.42692130893602</v>
      </c>
      <c r="R654">
        <v>26.368217114982102</v>
      </c>
      <c r="S654" s="1">
        <f>(Table2[[#This Row],[Close Price]]-Table2[[#This Row],[20D EMA]])/Table2[[#This Row],[20D EMA]]</f>
        <v>-5.9444661712944852E-2</v>
      </c>
      <c r="T654" s="1">
        <f>(Table2[[#This Row],[Close Price]]-Table2[[#This Row],[50D EMA]])/Table2[[#This Row],[50D EMA]]</f>
        <v>-8.3762183162736717E-2</v>
      </c>
      <c r="U654" s="1">
        <f>(Table2[[#This Row],[Close Price]]-Table2[[#This Row],[200D EMA]])/Table2[[#This Row],[200D EMA]]</f>
        <v>-7.9522120204211857E-2</v>
      </c>
      <c r="V654">
        <v>0.32828445329600697</v>
      </c>
      <c r="W654">
        <v>446.15</v>
      </c>
      <c r="X654">
        <v>467.4</v>
      </c>
      <c r="Y654">
        <v>446.15</v>
      </c>
      <c r="Z654">
        <v>485.75</v>
      </c>
      <c r="AA654">
        <v>446.15</v>
      </c>
      <c r="AB654">
        <v>529</v>
      </c>
      <c r="AC654" s="1">
        <f>(Table2[[#This Row],[Close Price]]/Table2[[#This Row],[Day Low]])-1</f>
        <v>2.4207105233665871E-2</v>
      </c>
      <c r="AD654" s="1">
        <f>(Table2[[#This Row],[Day High]]/Table2[[#This Row],[Close Price]])-1</f>
        <v>2.2869022869022926E-2</v>
      </c>
      <c r="AE654" s="1">
        <f>(Table2[[#This Row],[Close Price]]/Table2[[#This Row],[Current Week Low]])-1</f>
        <v>2.4207105233665871E-2</v>
      </c>
      <c r="AF654" s="1">
        <f>(Table2[[#This Row],[Current Week High]]/Table2[[#This Row],[Close Price]])-1</f>
        <v>6.3026589342378925E-2</v>
      </c>
      <c r="AG654" s="1">
        <f>(Table2[[#This Row],[Close Price]]/Table2[[#This Row],[Current Month Low]])-1</f>
        <v>2.4207105233665871E-2</v>
      </c>
      <c r="AH654" s="1">
        <f>(Table2[[#This Row],[Current Month High]]/Table2[[#This Row],[Close Price]])-1</f>
        <v>0.1576758945179999</v>
      </c>
      <c r="AI654">
        <v>38.724149250464997</v>
      </c>
      <c r="AJ654">
        <v>13.443396226415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-0.13</v>
      </c>
      <c r="AM654" t="s">
        <v>3155</v>
      </c>
      <c r="AN654">
        <v>-7.75</v>
      </c>
      <c r="AO654" t="s">
        <v>3155</v>
      </c>
      <c r="AP654">
        <v>-5.4494886189369998E-2</v>
      </c>
      <c r="AQ654">
        <f>(Table2[[#This Row],[Sharpe Ratio]]-AVERAGE(Table2[Sharpe Ratio]))/_xlfn.STDEV.P(Table2[Sharpe Ratio])</f>
        <v>-1.3463933500907461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590</v>
      </c>
      <c r="AT654">
        <f>_xlfn.RANK.AVG(Table2[[#This Row],[6M Return vs Nifty Z-Score]],Table2[6M Return vs Nifty Z-Score])</f>
        <v>555</v>
      </c>
      <c r="AU654">
        <f>_xlfn.RANK.AVG(Table2[[#This Row],[Sharpe Ratio Z-Score]],Table2[Sharpe Ratio Z-Score])</f>
        <v>670</v>
      </c>
      <c r="AV654">
        <f>(Table2[[#This Row],[Rank 1Y]]+Table2[[#This Row],[Rank 6M]]+Table2[[#This Row],[Rank Sharpe]])/3</f>
        <v>605</v>
      </c>
    </row>
    <row r="655" spans="1:48" x14ac:dyDescent="0.3">
      <c r="A655" t="s">
        <v>1706</v>
      </c>
      <c r="B655" t="s">
        <v>1707</v>
      </c>
      <c r="C655" t="s">
        <v>3120</v>
      </c>
      <c r="D655" t="s">
        <v>1138</v>
      </c>
      <c r="E655">
        <v>4761.23609975</v>
      </c>
      <c r="F655">
        <v>2840.35</v>
      </c>
      <c r="G655">
        <v>-9.6257193493952293</v>
      </c>
      <c r="H655">
        <f>(Table2[[#This Row],[1Y Return vs Nifty]]-AVERAGE(Table2[1Y Return vs Nifty]))/_xlfn.STDEV.P(Table2[1Y Return vs Nifty])</f>
        <v>-0.57885672700732449</v>
      </c>
      <c r="I655">
        <v>-1.9775296742078401</v>
      </c>
      <c r="J655">
        <f>(Table2[[#This Row],[1M Return vs Nifty]]-AVERAGE(Table2[1M Return vs Nifty]))/_xlfn.STDEV.P(Table2[1M Return vs Nifty])</f>
        <v>-8.1968758986521645E-2</v>
      </c>
      <c r="K655">
        <v>-21.5510960154262</v>
      </c>
      <c r="L655">
        <f>(Table2[[#This Row],[6M Return vs Nifty]]-AVERAGE(Table2[6M Return vs Nifty]))/_xlfn.STDEV.P(Table2[6M Return vs Nifty])</f>
        <v>-0.86907539613407836</v>
      </c>
      <c r="M655">
        <v>-3.39842078430735</v>
      </c>
      <c r="N655">
        <f>(Table2[[#This Row],[1W Return vs Nifty]]-AVERAGE(Table2[1W Return vs Nifty]))/_xlfn.STDEV.P(Table2[1W Return vs Nifty])</f>
        <v>0.25935679879951851</v>
      </c>
      <c r="O655">
        <v>3002.66</v>
      </c>
      <c r="P655">
        <v>3054.6132086683801</v>
      </c>
      <c r="Q655">
        <v>3004.5545463973799</v>
      </c>
      <c r="R655">
        <v>22.521615841587</v>
      </c>
      <c r="S655" s="1">
        <f>(Table2[[#This Row],[Close Price]]-Table2[[#This Row],[20D EMA]])/Table2[[#This Row],[20D EMA]]</f>
        <v>-5.4055404208268654E-2</v>
      </c>
      <c r="T655" s="1">
        <f>(Table2[[#This Row],[Close Price]]-Table2[[#This Row],[50D EMA]])/Table2[[#This Row],[50D EMA]]</f>
        <v>-7.0144137418231611E-2</v>
      </c>
      <c r="U655" s="1">
        <f>(Table2[[#This Row],[Close Price]]-Table2[[#This Row],[200D EMA]])/Table2[[#This Row],[200D EMA]]</f>
        <v>-5.4651877295511228E-2</v>
      </c>
      <c r="V655">
        <v>0.45490722973883602</v>
      </c>
      <c r="W655">
        <v>2821</v>
      </c>
      <c r="X655">
        <v>2909.9</v>
      </c>
      <c r="Y655">
        <v>2821</v>
      </c>
      <c r="Z655">
        <v>3025.8</v>
      </c>
      <c r="AA655">
        <v>2821</v>
      </c>
      <c r="AB655">
        <v>3140</v>
      </c>
      <c r="AC655" s="1">
        <f>(Table2[[#This Row],[Close Price]]/Table2[[#This Row],[Day Low]])-1</f>
        <v>6.8592697624956234E-3</v>
      </c>
      <c r="AD655" s="1">
        <f>(Table2[[#This Row],[Day High]]/Table2[[#This Row],[Close Price]])-1</f>
        <v>2.4486418927244902E-2</v>
      </c>
      <c r="AE655" s="1">
        <f>(Table2[[#This Row],[Close Price]]/Table2[[#This Row],[Current Week Low]])-1</f>
        <v>6.8592697624956234E-3</v>
      </c>
      <c r="AF655" s="1">
        <f>(Table2[[#This Row],[Current Week High]]/Table2[[#This Row],[Close Price]])-1</f>
        <v>6.5291249317865896E-2</v>
      </c>
      <c r="AG655" s="1">
        <f>(Table2[[#This Row],[Close Price]]/Table2[[#This Row],[Current Month Low]])-1</f>
        <v>6.8592697624956234E-3</v>
      </c>
      <c r="AH655" s="1">
        <f>(Table2[[#This Row],[Current Month High]]/Table2[[#This Row],[Close Price]])-1</f>
        <v>0.10549756192018589</v>
      </c>
      <c r="AI655">
        <v>30.265636277219301</v>
      </c>
      <c r="AJ655">
        <v>23.493478260869502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</v>
      </c>
      <c r="AM655">
        <v>0</v>
      </c>
      <c r="AN655">
        <v>-4.8499999999999996</v>
      </c>
      <c r="AO655" t="s">
        <v>3155</v>
      </c>
      <c r="AP655">
        <v>-7.5310346315487997E-2</v>
      </c>
      <c r="AQ655">
        <f>(Table2[[#This Row],[Sharpe Ratio]]-AVERAGE(Table2[Sharpe Ratio]))/_xlfn.STDEV.P(Table2[Sharpe Ratio])</f>
        <v>-1.5917794262159852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517</v>
      </c>
      <c r="AT655">
        <f>_xlfn.RANK.AVG(Table2[[#This Row],[6M Return vs Nifty Z-Score]],Table2[6M Return vs Nifty Z-Score])</f>
        <v>606</v>
      </c>
      <c r="AU655">
        <f>_xlfn.RANK.AVG(Table2[[#This Row],[Sharpe Ratio Z-Score]],Table2[Sharpe Ratio Z-Score])</f>
        <v>692</v>
      </c>
      <c r="AV655">
        <f>(Table2[[#This Row],[Rank 1Y]]+Table2[[#This Row],[Rank 6M]]+Table2[[#This Row],[Rank Sharpe]])/3</f>
        <v>605</v>
      </c>
    </row>
    <row r="656" spans="1:48" x14ac:dyDescent="0.3">
      <c r="A656" t="s">
        <v>2442</v>
      </c>
      <c r="B656" t="s">
        <v>2443</v>
      </c>
      <c r="C656" t="s">
        <v>3118</v>
      </c>
      <c r="D656" t="s">
        <v>77</v>
      </c>
      <c r="E656">
        <v>1996.085002</v>
      </c>
      <c r="F656">
        <v>77.27</v>
      </c>
      <c r="G656">
        <v>-58.701207987878703</v>
      </c>
      <c r="H656">
        <f>(Table2[[#This Row],[1Y Return vs Nifty]]-AVERAGE(Table2[1Y Return vs Nifty]))/_xlfn.STDEV.P(Table2[1Y Return vs Nifty])</f>
        <v>-1.4177750228334489</v>
      </c>
      <c r="I656">
        <v>-5.6111835140393396</v>
      </c>
      <c r="J656">
        <f>(Table2[[#This Row],[1M Return vs Nifty]]-AVERAGE(Table2[1M Return vs Nifty]))/_xlfn.STDEV.P(Table2[1M Return vs Nifty])</f>
        <v>-0.49999196657889566</v>
      </c>
      <c r="K656">
        <v>-25.917445817624301</v>
      </c>
      <c r="L656">
        <f>(Table2[[#This Row],[6M Return vs Nifty]]-AVERAGE(Table2[6M Return vs Nifty]))/_xlfn.STDEV.P(Table2[6M Return vs Nifty])</f>
        <v>-1.02328344817079</v>
      </c>
      <c r="M656">
        <v>-4.39798531078719</v>
      </c>
      <c r="N656">
        <f>(Table2[[#This Row],[1W Return vs Nifty]]-AVERAGE(Table2[1W Return vs Nifty]))/_xlfn.STDEV.P(Table2[1W Return vs Nifty])</f>
        <v>5.8907247797192343E-2</v>
      </c>
      <c r="O656">
        <v>81.52</v>
      </c>
      <c r="P656">
        <v>85.317755612244795</v>
      </c>
      <c r="Q656">
        <v>93.9424494433256</v>
      </c>
      <c r="R656">
        <v>21.176116811241201</v>
      </c>
      <c r="S656" s="1">
        <f>(Table2[[#This Row],[Close Price]]-Table2[[#This Row],[20D EMA]])/Table2[[#This Row],[20D EMA]]</f>
        <v>-5.2134445534838078E-2</v>
      </c>
      <c r="T656" s="1">
        <f>(Table2[[#This Row],[Close Price]]-Table2[[#This Row],[50D EMA]])/Table2[[#This Row],[50D EMA]]</f>
        <v>-9.4326855582330699E-2</v>
      </c>
      <c r="U656" s="1">
        <f>(Table2[[#This Row],[Close Price]]-Table2[[#This Row],[200D EMA]])/Table2[[#This Row],[200D EMA]]</f>
        <v>-0.17747514081356694</v>
      </c>
      <c r="V656">
        <v>0.61542065752986397</v>
      </c>
      <c r="W656">
        <v>75.8</v>
      </c>
      <c r="X656">
        <v>79.599999999999994</v>
      </c>
      <c r="Y656">
        <v>75.56</v>
      </c>
      <c r="Z656">
        <v>82.99</v>
      </c>
      <c r="AA656">
        <v>75.56</v>
      </c>
      <c r="AB656">
        <v>87.5</v>
      </c>
      <c r="AC656" s="1">
        <f>(Table2[[#This Row],[Close Price]]/Table2[[#This Row],[Day Low]])-1</f>
        <v>1.9393139841688667E-2</v>
      </c>
      <c r="AD656" s="1">
        <f>(Table2[[#This Row],[Day High]]/Table2[[#This Row],[Close Price]])-1</f>
        <v>3.0154005435485853E-2</v>
      </c>
      <c r="AE656" s="1">
        <f>(Table2[[#This Row],[Close Price]]/Table2[[#This Row],[Current Week Low]])-1</f>
        <v>2.2631021704605514E-2</v>
      </c>
      <c r="AF656" s="1">
        <f>(Table2[[#This Row],[Current Week High]]/Table2[[#This Row],[Close Price]])-1</f>
        <v>7.402614209913283E-2</v>
      </c>
      <c r="AG656" s="1">
        <f>(Table2[[#This Row],[Close Price]]/Table2[[#This Row],[Current Month Low]])-1</f>
        <v>2.2631021704605514E-2</v>
      </c>
      <c r="AH656" s="1">
        <f>(Table2[[#This Row],[Current Month High]]/Table2[[#This Row],[Close Price]])-1</f>
        <v>0.13239290798498771</v>
      </c>
      <c r="AI656">
        <v>101.88947845218</v>
      </c>
      <c r="AJ656">
        <v>2.2631021704605501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-0.13</v>
      </c>
      <c r="AM656" t="s">
        <v>3155</v>
      </c>
      <c r="AN656">
        <v>-6.19</v>
      </c>
      <c r="AO656" t="s">
        <v>3155</v>
      </c>
      <c r="AP656">
        <v>2.0566032044247E-2</v>
      </c>
      <c r="AQ656">
        <f>(Table2[[#This Row],[Sharpe Ratio]]-AVERAGE(Table2[Sharpe Ratio]))/_xlfn.STDEV.P(Table2[Sharpe Ratio])</f>
        <v>-0.46152680935097473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723</v>
      </c>
      <c r="AT656">
        <f>_xlfn.RANK.AVG(Table2[[#This Row],[6M Return vs Nifty Z-Score]],Table2[6M Return vs Nifty Z-Score])</f>
        <v>641</v>
      </c>
      <c r="AU656">
        <f>_xlfn.RANK.AVG(Table2[[#This Row],[Sharpe Ratio Z-Score]],Table2[Sharpe Ratio Z-Score])</f>
        <v>456</v>
      </c>
      <c r="AV656">
        <f>(Table2[[#This Row],[Rank 1Y]]+Table2[[#This Row],[Rank 6M]]+Table2[[#This Row],[Rank Sharpe]])/3</f>
        <v>606.66666666666663</v>
      </c>
    </row>
    <row r="657" spans="1:48" x14ac:dyDescent="0.3">
      <c r="A657" t="s">
        <v>2066</v>
      </c>
      <c r="B657" t="s">
        <v>2067</v>
      </c>
      <c r="C657" t="s">
        <v>3112</v>
      </c>
      <c r="D657" t="s">
        <v>197</v>
      </c>
      <c r="E657">
        <v>3013.1058739549999</v>
      </c>
      <c r="F657">
        <v>219.85</v>
      </c>
      <c r="G657">
        <v>-37.605334556633998</v>
      </c>
      <c r="H657">
        <f>(Table2[[#This Row],[1Y Return vs Nifty]]-AVERAGE(Table2[1Y Return vs Nifty]))/_xlfn.STDEV.P(Table2[1Y Return vs Nifty])</f>
        <v>-1.0571527513309817</v>
      </c>
      <c r="I657">
        <v>-7.7405617383130298</v>
      </c>
      <c r="J657">
        <f>(Table2[[#This Row],[1M Return vs Nifty]]-AVERAGE(Table2[1M Return vs Nifty]))/_xlfn.STDEV.P(Table2[1M Return vs Nifty])</f>
        <v>-0.74496013215669288</v>
      </c>
      <c r="K657">
        <v>-12.106649720001499</v>
      </c>
      <c r="L657">
        <f>(Table2[[#This Row],[6M Return vs Nifty]]-AVERAGE(Table2[6M Return vs Nifty]))/_xlfn.STDEV.P(Table2[6M Return vs Nifty])</f>
        <v>-0.53552226096162903</v>
      </c>
      <c r="M657">
        <v>-6.0734832992083403</v>
      </c>
      <c r="N657">
        <f>(Table2[[#This Row],[1W Return vs Nifty]]-AVERAGE(Table2[1W Return vs Nifty]))/_xlfn.STDEV.P(Table2[1W Return vs Nifty])</f>
        <v>-0.27709189041461574</v>
      </c>
      <c r="O657">
        <v>232.93</v>
      </c>
      <c r="P657">
        <v>245.985797405944</v>
      </c>
      <c r="Q657">
        <v>244.20822388010899</v>
      </c>
      <c r="R657">
        <v>30.455172811898201</v>
      </c>
      <c r="S657" s="1">
        <f>(Table2[[#This Row],[Close Price]]-Table2[[#This Row],[20D EMA]])/Table2[[#This Row],[20D EMA]]</f>
        <v>-5.6154209419138852E-2</v>
      </c>
      <c r="T657" s="1">
        <f>(Table2[[#This Row],[Close Price]]-Table2[[#This Row],[50D EMA]])/Table2[[#This Row],[50D EMA]]</f>
        <v>-0.10624921309100124</v>
      </c>
      <c r="U657" s="1">
        <f>(Table2[[#This Row],[Close Price]]-Table2[[#This Row],[200D EMA]])/Table2[[#This Row],[200D EMA]]</f>
        <v>-9.9743667486265175E-2</v>
      </c>
      <c r="V657">
        <v>0.63476150565795697</v>
      </c>
      <c r="W657">
        <v>215</v>
      </c>
      <c r="X657">
        <v>224.99</v>
      </c>
      <c r="Y657">
        <v>212.73</v>
      </c>
      <c r="Z657">
        <v>228</v>
      </c>
      <c r="AA657">
        <v>212.73</v>
      </c>
      <c r="AB657">
        <v>250</v>
      </c>
      <c r="AC657" s="1">
        <f>(Table2[[#This Row],[Close Price]]/Table2[[#This Row],[Day Low]])-1</f>
        <v>2.2558139534883725E-2</v>
      </c>
      <c r="AD657" s="1">
        <f>(Table2[[#This Row],[Day High]]/Table2[[#This Row],[Close Price]])-1</f>
        <v>2.3379576984307482E-2</v>
      </c>
      <c r="AE657" s="1">
        <f>(Table2[[#This Row],[Close Price]]/Table2[[#This Row],[Current Week Low]])-1</f>
        <v>3.3469656371926781E-2</v>
      </c>
      <c r="AF657" s="1">
        <f>(Table2[[#This Row],[Current Week High]]/Table2[[#This Row],[Close Price]])-1</f>
        <v>3.7070730043211375E-2</v>
      </c>
      <c r="AG657" s="1">
        <f>(Table2[[#This Row],[Close Price]]/Table2[[#This Row],[Current Month Low]])-1</f>
        <v>3.3469656371926781E-2</v>
      </c>
      <c r="AH657" s="1">
        <f>(Table2[[#This Row],[Current Month High]]/Table2[[#This Row],[Close Price]])-1</f>
        <v>0.1371389583807141</v>
      </c>
      <c r="AI657">
        <v>31.4305208096429</v>
      </c>
      <c r="AJ657">
        <v>10.0625782227784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-0.14000000000000001</v>
      </c>
      <c r="AM657" t="s">
        <v>3155</v>
      </c>
      <c r="AN657">
        <v>-5.98</v>
      </c>
      <c r="AO657" t="s">
        <v>3155</v>
      </c>
      <c r="AP657">
        <v>-4.3913284444615001E-2</v>
      </c>
      <c r="AQ657">
        <f>(Table2[[#This Row],[Sharpe Ratio]]-AVERAGE(Table2[Sharpe Ratio]))/_xlfn.STDEV.P(Table2[Sharpe Ratio])</f>
        <v>-1.2216506004453815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669</v>
      </c>
      <c r="AT657">
        <f>_xlfn.RANK.AVG(Table2[[#This Row],[6M Return vs Nifty Z-Score]],Table2[6M Return vs Nifty Z-Score])</f>
        <v>503</v>
      </c>
      <c r="AU657">
        <f>_xlfn.RANK.AVG(Table2[[#This Row],[Sharpe Ratio Z-Score]],Table2[Sharpe Ratio Z-Score])</f>
        <v>649</v>
      </c>
      <c r="AV657">
        <f>(Table2[[#This Row],[Rank 1Y]]+Table2[[#This Row],[Rank 6M]]+Table2[[#This Row],[Rank Sharpe]])/3</f>
        <v>607</v>
      </c>
    </row>
    <row r="658" spans="1:48" x14ac:dyDescent="0.3">
      <c r="A658" t="s">
        <v>1062</v>
      </c>
      <c r="B658" t="s">
        <v>1063</v>
      </c>
      <c r="C658" t="s">
        <v>3118</v>
      </c>
      <c r="D658" t="s">
        <v>77</v>
      </c>
      <c r="E658">
        <v>12216.526213364999</v>
      </c>
      <c r="F658">
        <v>342.05</v>
      </c>
      <c r="G658">
        <v>-28.194667692703401</v>
      </c>
      <c r="H658">
        <f>(Table2[[#This Row],[1Y Return vs Nifty]]-AVERAGE(Table2[1Y Return vs Nifty]))/_xlfn.STDEV.P(Table2[1Y Return vs Nifty])</f>
        <v>-0.89628261377141016</v>
      </c>
      <c r="I658">
        <v>0.81233549568655194</v>
      </c>
      <c r="J658">
        <f>(Table2[[#This Row],[1M Return vs Nifty]]-AVERAGE(Table2[1M Return vs Nifty]))/_xlfn.STDEV.P(Table2[1M Return vs Nifty])</f>
        <v>0.23898321896071667</v>
      </c>
      <c r="K658">
        <v>-10.5674724697306</v>
      </c>
      <c r="L658">
        <f>(Table2[[#This Row],[6M Return vs Nifty]]-AVERAGE(Table2[6M Return vs Nifty]))/_xlfn.STDEV.P(Table2[6M Return vs Nifty])</f>
        <v>-0.48116254718331258</v>
      </c>
      <c r="M658">
        <v>-4.92603209755611</v>
      </c>
      <c r="N658">
        <f>(Table2[[#This Row],[1W Return vs Nifty]]-AVERAGE(Table2[1W Return vs Nifty]))/_xlfn.STDEV.P(Table2[1W Return vs Nifty])</f>
        <v>-4.6985607053120194E-2</v>
      </c>
      <c r="O658">
        <v>350.75</v>
      </c>
      <c r="P658">
        <v>350.19464455903102</v>
      </c>
      <c r="Q658">
        <v>345.50115594065801</v>
      </c>
      <c r="R658">
        <v>38.361091083007501</v>
      </c>
      <c r="S658" s="1">
        <f>(Table2[[#This Row],[Close Price]]-Table2[[#This Row],[20D EMA]])/Table2[[#This Row],[20D EMA]]</f>
        <v>-2.480399144689947E-2</v>
      </c>
      <c r="T658" s="1">
        <f>(Table2[[#This Row],[Close Price]]-Table2[[#This Row],[50D EMA]])/Table2[[#This Row],[50D EMA]]</f>
        <v>-2.3257478906585891E-2</v>
      </c>
      <c r="U658" s="1">
        <f>(Table2[[#This Row],[Close Price]]-Table2[[#This Row],[200D EMA]])/Table2[[#This Row],[200D EMA]]</f>
        <v>-9.9888405040553761E-3</v>
      </c>
      <c r="V658">
        <v>1.16101607638964</v>
      </c>
      <c r="W658">
        <v>322.25</v>
      </c>
      <c r="X658">
        <v>345</v>
      </c>
      <c r="Y658">
        <v>322.25</v>
      </c>
      <c r="Z658">
        <v>354.75</v>
      </c>
      <c r="AA658">
        <v>322.25</v>
      </c>
      <c r="AB658">
        <v>371</v>
      </c>
      <c r="AC658" s="1">
        <f>(Table2[[#This Row],[Close Price]]/Table2[[#This Row],[Day Low]])-1</f>
        <v>6.14429790535298E-2</v>
      </c>
      <c r="AD658" s="1">
        <f>(Table2[[#This Row],[Day High]]/Table2[[#This Row],[Close Price]])-1</f>
        <v>8.6244701067095253E-3</v>
      </c>
      <c r="AE658" s="1">
        <f>(Table2[[#This Row],[Close Price]]/Table2[[#This Row],[Current Week Low]])-1</f>
        <v>6.14429790535298E-2</v>
      </c>
      <c r="AF658" s="1">
        <f>(Table2[[#This Row],[Current Week High]]/Table2[[#This Row],[Close Price]])-1</f>
        <v>3.7129074696681696E-2</v>
      </c>
      <c r="AG658" s="1">
        <f>(Table2[[#This Row],[Close Price]]/Table2[[#This Row],[Current Month Low]])-1</f>
        <v>6.14429790535298E-2</v>
      </c>
      <c r="AH658" s="1">
        <f>(Table2[[#This Row],[Current Month High]]/Table2[[#This Row],[Close Price]])-1</f>
        <v>8.4636749013302204E-2</v>
      </c>
      <c r="AI658">
        <v>16.3572577108609</v>
      </c>
      <c r="AJ658">
        <v>17.421901819430101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7.0000000000000007E-2</v>
      </c>
      <c r="AM658" t="s">
        <v>3156</v>
      </c>
      <c r="AN658">
        <v>-3.31</v>
      </c>
      <c r="AO658" t="s">
        <v>3155</v>
      </c>
      <c r="AP658">
        <v>-9.9598635610672004E-2</v>
      </c>
      <c r="AQ658">
        <f>(Table2[[#This Row],[Sharpe Ratio]]-AVERAGE(Table2[Sharpe Ratio]))/_xlfn.STDEV.P(Table2[Sharpe Ratio])</f>
        <v>-1.8781054535931838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-3.0635530026403099</v>
      </c>
      <c r="AS658">
        <f>_xlfn.RANK.AVG(Table2[[#This Row],[1Y Return vs Nifty Z-Score]],Table2[1Y Return vs Nifty Z-Score])</f>
        <v>621</v>
      </c>
      <c r="AT658">
        <f>_xlfn.RANK.AVG(Table2[[#This Row],[6M Return vs Nifty Z-Score]],Table2[6M Return vs Nifty Z-Score])</f>
        <v>485</v>
      </c>
      <c r="AU658">
        <f>_xlfn.RANK.AVG(Table2[[#This Row],[Sharpe Ratio Z-Score]],Table2[Sharpe Ratio Z-Score])</f>
        <v>716</v>
      </c>
      <c r="AV658">
        <f>(Table2[[#This Row],[Rank 1Y]]+Table2[[#This Row],[Rank 6M]]+Table2[[#This Row],[Rank Sharpe]])/3</f>
        <v>607.33333333333337</v>
      </c>
    </row>
    <row r="659" spans="1:48" x14ac:dyDescent="0.3">
      <c r="A659" t="s">
        <v>1134</v>
      </c>
      <c r="B659" t="s">
        <v>1135</v>
      </c>
      <c r="C659" t="s">
        <v>3124</v>
      </c>
      <c r="D659" t="s">
        <v>467</v>
      </c>
      <c r="E659">
        <v>10623.82420359</v>
      </c>
      <c r="F659">
        <v>801.45</v>
      </c>
      <c r="G659">
        <v>-35.405416879606499</v>
      </c>
      <c r="H659">
        <f>(Table2[[#This Row],[1Y Return vs Nifty]]-AVERAGE(Table2[1Y Return vs Nifty]))/_xlfn.STDEV.P(Table2[1Y Return vs Nifty])</f>
        <v>-1.01954637715578</v>
      </c>
      <c r="I659">
        <v>-12.0954192396034</v>
      </c>
      <c r="J659">
        <f>(Table2[[#This Row],[1M Return vs Nifty]]-AVERAGE(Table2[1M Return vs Nifty]))/_xlfn.STDEV.P(Table2[1M Return vs Nifty])</f>
        <v>-1.2459521312683994</v>
      </c>
      <c r="K659">
        <v>-14.12415842579</v>
      </c>
      <c r="L659">
        <f>(Table2[[#This Row],[6M Return vs Nifty]]-AVERAGE(Table2[6M Return vs Nifty]))/_xlfn.STDEV.P(Table2[6M Return vs Nifty])</f>
        <v>-0.60677539036736983</v>
      </c>
      <c r="M659">
        <v>-11.411767467052099</v>
      </c>
      <c r="N659">
        <f>(Table2[[#This Row],[1W Return vs Nifty]]-AVERAGE(Table2[1W Return vs Nifty]))/_xlfn.STDEV.P(Table2[1W Return vs Nifty])</f>
        <v>-1.3476147393351547</v>
      </c>
      <c r="O659">
        <v>899.17</v>
      </c>
      <c r="P659">
        <v>915.19184511069898</v>
      </c>
      <c r="Q659">
        <v>895.15429924893499</v>
      </c>
      <c r="R659">
        <v>14.947372812406099</v>
      </c>
      <c r="S659" s="1">
        <f>(Table2[[#This Row],[Close Price]]-Table2[[#This Row],[20D EMA]])/Table2[[#This Row],[20D EMA]]</f>
        <v>-0.1086780030472546</v>
      </c>
      <c r="T659" s="1">
        <f>(Table2[[#This Row],[Close Price]]-Table2[[#This Row],[50D EMA]])/Table2[[#This Row],[50D EMA]]</f>
        <v>-0.12428196964204925</v>
      </c>
      <c r="U659" s="1">
        <f>(Table2[[#This Row],[Close Price]]-Table2[[#This Row],[200D EMA]])/Table2[[#This Row],[200D EMA]]</f>
        <v>-0.10467949416939186</v>
      </c>
      <c r="V659">
        <v>2.4219543636736902</v>
      </c>
      <c r="W659">
        <v>792.5</v>
      </c>
      <c r="X659">
        <v>822</v>
      </c>
      <c r="Y659">
        <v>792</v>
      </c>
      <c r="Z659">
        <v>943.9</v>
      </c>
      <c r="AA659">
        <v>792</v>
      </c>
      <c r="AB659">
        <v>977.7</v>
      </c>
      <c r="AC659" s="1">
        <f>(Table2[[#This Row],[Close Price]]/Table2[[#This Row],[Day Low]])-1</f>
        <v>1.1293375394321847E-2</v>
      </c>
      <c r="AD659" s="1">
        <f>(Table2[[#This Row],[Day High]]/Table2[[#This Row],[Close Price]])-1</f>
        <v>2.564102564102555E-2</v>
      </c>
      <c r="AE659" s="1">
        <f>(Table2[[#This Row],[Close Price]]/Table2[[#This Row],[Current Week Low]])-1</f>
        <v>1.193181818181821E-2</v>
      </c>
      <c r="AF659" s="1">
        <f>(Table2[[#This Row],[Current Week High]]/Table2[[#This Row],[Close Price]])-1</f>
        <v>0.17774034562355712</v>
      </c>
      <c r="AG659" s="1">
        <f>(Table2[[#This Row],[Close Price]]/Table2[[#This Row],[Current Month Low]])-1</f>
        <v>1.193181818181821E-2</v>
      </c>
      <c r="AH659" s="1">
        <f>(Table2[[#This Row],[Current Month High]]/Table2[[#This Row],[Close Price]])-1</f>
        <v>0.21991390604529282</v>
      </c>
      <c r="AI659">
        <v>33.632790567097103</v>
      </c>
      <c r="AJ659">
        <v>5.23931455584008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-0.06</v>
      </c>
      <c r="AM659" t="s">
        <v>3155</v>
      </c>
      <c r="AN659">
        <v>-14.48</v>
      </c>
      <c r="AO659" t="s">
        <v>3155</v>
      </c>
      <c r="AP659">
        <v>-3.8699137802872999E-2</v>
      </c>
      <c r="AQ659">
        <f>(Table2[[#This Row],[Sharpe Ratio]]-AVERAGE(Table2[Sharpe Ratio]))/_xlfn.STDEV.P(Table2[Sharpe Ratio])</f>
        <v>-1.1601828751581922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664</v>
      </c>
      <c r="AT659">
        <f>_xlfn.RANK.AVG(Table2[[#This Row],[6M Return vs Nifty Z-Score]],Table2[6M Return vs Nifty Z-Score])</f>
        <v>521</v>
      </c>
      <c r="AU659">
        <f>_xlfn.RANK.AVG(Table2[[#This Row],[Sharpe Ratio Z-Score]],Table2[Sharpe Ratio Z-Score])</f>
        <v>640</v>
      </c>
      <c r="AV659">
        <f>(Table2[[#This Row],[Rank 1Y]]+Table2[[#This Row],[Rank 6M]]+Table2[[#This Row],[Rank Sharpe]])/3</f>
        <v>608.33333333333337</v>
      </c>
    </row>
    <row r="660" spans="1:48" x14ac:dyDescent="0.3">
      <c r="A660" t="s">
        <v>668</v>
      </c>
      <c r="B660" t="s">
        <v>669</v>
      </c>
      <c r="C660" t="s">
        <v>3114</v>
      </c>
      <c r="D660" t="s">
        <v>51</v>
      </c>
      <c r="E660">
        <v>27051.409157984999</v>
      </c>
      <c r="F660">
        <v>1641.95</v>
      </c>
      <c r="G660">
        <v>-17.8497958876562</v>
      </c>
      <c r="H660">
        <f>(Table2[[#This Row],[1Y Return vs Nifty]]-AVERAGE(Table2[1Y Return vs Nifty]))/_xlfn.STDEV.P(Table2[1Y Return vs Nifty])</f>
        <v>-0.7194427601907265</v>
      </c>
      <c r="I660">
        <v>-7.4215399582400998</v>
      </c>
      <c r="J660">
        <f>(Table2[[#This Row],[1M Return vs Nifty]]-AVERAGE(Table2[1M Return vs Nifty]))/_xlfn.STDEV.P(Table2[1M Return vs Nifty])</f>
        <v>-0.70825919319105402</v>
      </c>
      <c r="K660">
        <v>-15.4463575911583</v>
      </c>
      <c r="L660">
        <f>(Table2[[#This Row],[6M Return vs Nifty]]-AVERAGE(Table2[6M Return vs Nifty]))/_xlfn.STDEV.P(Table2[6M Return vs Nifty])</f>
        <v>-0.65347200583170284</v>
      </c>
      <c r="M660">
        <v>-1.39271485542997</v>
      </c>
      <c r="N660">
        <f>(Table2[[#This Row],[1W Return vs Nifty]]-AVERAGE(Table2[1W Return vs Nifty]))/_xlfn.STDEV.P(Table2[1W Return vs Nifty])</f>
        <v>0.66157480697758586</v>
      </c>
      <c r="O660">
        <v>1702.11</v>
      </c>
      <c r="P660">
        <v>1785.09919599097</v>
      </c>
      <c r="Q660">
        <v>1814.69058911559</v>
      </c>
      <c r="R660">
        <v>38.654938808777999</v>
      </c>
      <c r="S660" s="1">
        <f>(Table2[[#This Row],[Close Price]]-Table2[[#This Row],[20D EMA]])/Table2[[#This Row],[20D EMA]]</f>
        <v>-3.5344366697804407E-2</v>
      </c>
      <c r="T660" s="1">
        <f>(Table2[[#This Row],[Close Price]]-Table2[[#This Row],[50D EMA]])/Table2[[#This Row],[50D EMA]]</f>
        <v>-8.0191171623660323E-2</v>
      </c>
      <c r="U660" s="1">
        <f>(Table2[[#This Row],[Close Price]]-Table2[[#This Row],[200D EMA]])/Table2[[#This Row],[200D EMA]]</f>
        <v>-9.5190105768817063E-2</v>
      </c>
      <c r="V660">
        <v>0.64121592248646198</v>
      </c>
      <c r="W660">
        <v>1604</v>
      </c>
      <c r="X660">
        <v>1660</v>
      </c>
      <c r="Y660">
        <v>1585.7</v>
      </c>
      <c r="Z660">
        <v>1696.85</v>
      </c>
      <c r="AA660">
        <v>1585.7</v>
      </c>
      <c r="AB660">
        <v>1805</v>
      </c>
      <c r="AC660" s="1">
        <f>(Table2[[#This Row],[Close Price]]/Table2[[#This Row],[Day Low]])-1</f>
        <v>2.3659600997506303E-2</v>
      </c>
      <c r="AD660" s="1">
        <f>(Table2[[#This Row],[Day High]]/Table2[[#This Row],[Close Price]])-1</f>
        <v>1.0993026584244392E-2</v>
      </c>
      <c r="AE660" s="1">
        <f>(Table2[[#This Row],[Close Price]]/Table2[[#This Row],[Current Week Low]])-1</f>
        <v>3.5473292552185232E-2</v>
      </c>
      <c r="AF660" s="1">
        <f>(Table2[[#This Row],[Current Week High]]/Table2[[#This Row],[Close Price]])-1</f>
        <v>3.3435853710527041E-2</v>
      </c>
      <c r="AG660" s="1">
        <f>(Table2[[#This Row],[Close Price]]/Table2[[#This Row],[Current Month Low]])-1</f>
        <v>3.5473292552185232E-2</v>
      </c>
      <c r="AH660" s="1">
        <f>(Table2[[#This Row],[Current Month High]]/Table2[[#This Row],[Close Price]])-1</f>
        <v>9.9302658424434309E-2</v>
      </c>
      <c r="AI660">
        <v>35.262949541703399</v>
      </c>
      <c r="AJ660">
        <v>11.314870682349699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-0.26</v>
      </c>
      <c r="AM660" t="s">
        <v>3155</v>
      </c>
      <c r="AN660">
        <v>-3.4</v>
      </c>
      <c r="AO660" t="s">
        <v>3155</v>
      </c>
      <c r="AP660">
        <v>-0.11563121812270299</v>
      </c>
      <c r="AQ660">
        <f>(Table2[[#This Row],[Sharpe Ratio]]-AVERAGE(Table2[Sharpe Ratio]))/_xlfn.STDEV.P(Table2[Sharpe Ratio])</f>
        <v>-2.0671078820259354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562</v>
      </c>
      <c r="AT660">
        <f>_xlfn.RANK.AVG(Table2[[#This Row],[6M Return vs Nifty Z-Score]],Table2[6M Return vs Nifty Z-Score])</f>
        <v>541</v>
      </c>
      <c r="AU660">
        <f>_xlfn.RANK.AVG(Table2[[#This Row],[Sharpe Ratio Z-Score]],Table2[Sharpe Ratio Z-Score])</f>
        <v>725</v>
      </c>
      <c r="AV660">
        <f>(Table2[[#This Row],[Rank 1Y]]+Table2[[#This Row],[Rank 6M]]+Table2[[#This Row],[Rank Sharpe]])/3</f>
        <v>609.33333333333337</v>
      </c>
    </row>
    <row r="661" spans="1:48" x14ac:dyDescent="0.3">
      <c r="A661" t="s">
        <v>1754</v>
      </c>
      <c r="B661" t="s">
        <v>1755</v>
      </c>
      <c r="C661" t="s">
        <v>3116</v>
      </c>
      <c r="D661" t="s">
        <v>192</v>
      </c>
      <c r="E661">
        <v>4392.5208088500003</v>
      </c>
      <c r="F661">
        <v>110.1</v>
      </c>
      <c r="G661">
        <v>-23.9797046794667</v>
      </c>
      <c r="H661">
        <f>(Table2[[#This Row],[1Y Return vs Nifty]]-AVERAGE(Table2[1Y Return vs Nifty]))/_xlfn.STDEV.P(Table2[1Y Return vs Nifty])</f>
        <v>-0.82423015568825508</v>
      </c>
      <c r="I661">
        <v>-3.3636664958494098</v>
      </c>
      <c r="J661">
        <f>(Table2[[#This Row],[1M Return vs Nifty]]-AVERAGE(Table2[1M Return vs Nifty]))/_xlfn.STDEV.P(Table2[1M Return vs Nifty])</f>
        <v>-0.24143286478350565</v>
      </c>
      <c r="K661">
        <v>-27.177029712136299</v>
      </c>
      <c r="L661">
        <f>(Table2[[#This Row],[6M Return vs Nifty]]-AVERAGE(Table2[6M Return vs Nifty]))/_xlfn.STDEV.P(Table2[6M Return vs Nifty])</f>
        <v>-1.067768656078715</v>
      </c>
      <c r="M661">
        <v>-7.3716640437332499</v>
      </c>
      <c r="N661">
        <f>(Table2[[#This Row],[1W Return vs Nifty]]-AVERAGE(Table2[1W Return vs Nifty]))/_xlfn.STDEV.P(Table2[1W Return vs Nifty])</f>
        <v>-0.5374250059527369</v>
      </c>
      <c r="O661">
        <v>116.56</v>
      </c>
      <c r="P661">
        <v>120.646784854777</v>
      </c>
      <c r="Q661">
        <v>122.708005982533</v>
      </c>
      <c r="R661">
        <v>36.160237576888001</v>
      </c>
      <c r="S661" s="1">
        <f>(Table2[[#This Row],[Close Price]]-Table2[[#This Row],[20D EMA]])/Table2[[#This Row],[20D EMA]]</f>
        <v>-5.5422100205902609E-2</v>
      </c>
      <c r="T661" s="1">
        <f>(Table2[[#This Row],[Close Price]]-Table2[[#This Row],[50D EMA]])/Table2[[#This Row],[50D EMA]]</f>
        <v>-8.7418698040500689E-2</v>
      </c>
      <c r="U661" s="1">
        <f>(Table2[[#This Row],[Close Price]]-Table2[[#This Row],[200D EMA]])/Table2[[#This Row],[200D EMA]]</f>
        <v>-0.10274803083612737</v>
      </c>
      <c r="V661">
        <v>0.894317709705441</v>
      </c>
      <c r="W661">
        <v>109.5</v>
      </c>
      <c r="X661">
        <v>113.75</v>
      </c>
      <c r="Y661">
        <v>109</v>
      </c>
      <c r="Z661">
        <v>119.1</v>
      </c>
      <c r="AA661">
        <v>108.66</v>
      </c>
      <c r="AB661">
        <v>123.5</v>
      </c>
      <c r="AC661" s="1">
        <f>(Table2[[#This Row],[Close Price]]/Table2[[#This Row],[Day Low]])-1</f>
        <v>5.479452054794498E-3</v>
      </c>
      <c r="AD661" s="1">
        <f>(Table2[[#This Row],[Day High]]/Table2[[#This Row],[Close Price]])-1</f>
        <v>3.3151680290644858E-2</v>
      </c>
      <c r="AE661" s="1">
        <f>(Table2[[#This Row],[Close Price]]/Table2[[#This Row],[Current Week Low]])-1</f>
        <v>1.0091743119265972E-2</v>
      </c>
      <c r="AF661" s="1">
        <f>(Table2[[#This Row],[Current Week High]]/Table2[[#This Row],[Close Price]])-1</f>
        <v>8.1743869209809361E-2</v>
      </c>
      <c r="AG661" s="1">
        <f>(Table2[[#This Row],[Close Price]]/Table2[[#This Row],[Current Month Low]])-1</f>
        <v>1.325234676974052E-2</v>
      </c>
      <c r="AH661" s="1">
        <f>(Table2[[#This Row],[Current Month High]]/Table2[[#This Row],[Close Price]])-1</f>
        <v>0.12170753860127159</v>
      </c>
      <c r="AI661">
        <v>35.930971843778302</v>
      </c>
      <c r="AJ661">
        <v>7.5720566682950503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-0.13</v>
      </c>
      <c r="AM661" t="s">
        <v>3155</v>
      </c>
      <c r="AN661">
        <v>-2</v>
      </c>
      <c r="AO661" t="s">
        <v>3155</v>
      </c>
      <c r="AP661">
        <v>-9.0975641428970005E-3</v>
      </c>
      <c r="AQ661">
        <f>(Table2[[#This Row],[Sharpe Ratio]]-AVERAGE(Table2[Sharpe Ratio]))/_xlfn.STDEV.P(Table2[Sharpe Ratio])</f>
        <v>-0.81122042304119391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597</v>
      </c>
      <c r="AT661">
        <f>_xlfn.RANK.AVG(Table2[[#This Row],[6M Return vs Nifty Z-Score]],Table2[6M Return vs Nifty Z-Score])</f>
        <v>657</v>
      </c>
      <c r="AU661">
        <f>_xlfn.RANK.AVG(Table2[[#This Row],[Sharpe Ratio Z-Score]],Table2[Sharpe Ratio Z-Score])</f>
        <v>576</v>
      </c>
      <c r="AV661">
        <f>(Table2[[#This Row],[Rank 1Y]]+Table2[[#This Row],[Rank 6M]]+Table2[[#This Row],[Rank Sharpe]])/3</f>
        <v>610</v>
      </c>
    </row>
    <row r="662" spans="1:48" x14ac:dyDescent="0.3">
      <c r="A662" t="s">
        <v>1728</v>
      </c>
      <c r="B662" t="s">
        <v>1729</v>
      </c>
      <c r="C662" t="s">
        <v>3119</v>
      </c>
      <c r="D662" t="s">
        <v>300</v>
      </c>
      <c r="E662">
        <v>4561.3361888219997</v>
      </c>
      <c r="F662">
        <v>213.78</v>
      </c>
      <c r="G662">
        <v>-26.760788594011299</v>
      </c>
      <c r="H662">
        <f>(Table2[[#This Row],[1Y Return vs Nifty]]-AVERAGE(Table2[1Y Return vs Nifty]))/_xlfn.STDEV.P(Table2[1Y Return vs Nifty])</f>
        <v>-0.8717712447913325</v>
      </c>
      <c r="I662">
        <v>-7.9399091689668504</v>
      </c>
      <c r="J662">
        <f>(Table2[[#This Row],[1M Return vs Nifty]]-AVERAGE(Table2[1M Return vs Nifty]))/_xlfn.STDEV.P(Table2[1M Return vs Nifty])</f>
        <v>-0.76789348135846303</v>
      </c>
      <c r="K662">
        <v>-11.0296080914407</v>
      </c>
      <c r="L662">
        <f>(Table2[[#This Row],[6M Return vs Nifty]]-AVERAGE(Table2[6M Return vs Nifty]))/_xlfn.STDEV.P(Table2[6M Return vs Nifty])</f>
        <v>-0.4974839683312044</v>
      </c>
      <c r="M662">
        <v>-6.07714477007349</v>
      </c>
      <c r="N662">
        <f>(Table2[[#This Row],[1W Return vs Nifty]]-AVERAGE(Table2[1W Return vs Nifty]))/_xlfn.STDEV.P(Table2[1W Return vs Nifty])</f>
        <v>-0.27782615035630459</v>
      </c>
      <c r="O662">
        <v>232.67</v>
      </c>
      <c r="P662">
        <v>243.88732889368799</v>
      </c>
      <c r="Q662">
        <v>241.75548353437401</v>
      </c>
      <c r="R662">
        <v>15.4245056667163</v>
      </c>
      <c r="S662" s="1">
        <f>(Table2[[#This Row],[Close Price]]-Table2[[#This Row],[20D EMA]])/Table2[[#This Row],[20D EMA]]</f>
        <v>-8.1187948596724915E-2</v>
      </c>
      <c r="T662" s="1">
        <f>(Table2[[#This Row],[Close Price]]-Table2[[#This Row],[50D EMA]])/Table2[[#This Row],[50D EMA]]</f>
        <v>-0.12344769623850349</v>
      </c>
      <c r="U662" s="1">
        <f>(Table2[[#This Row],[Close Price]]-Table2[[#This Row],[200D EMA]])/Table2[[#This Row],[200D EMA]]</f>
        <v>-0.11571809303095419</v>
      </c>
      <c r="V662">
        <v>0.57534329986058796</v>
      </c>
      <c r="W662">
        <v>212</v>
      </c>
      <c r="X662">
        <v>219.83</v>
      </c>
      <c r="Y662">
        <v>212</v>
      </c>
      <c r="Z662">
        <v>232.87</v>
      </c>
      <c r="AA662">
        <v>212</v>
      </c>
      <c r="AB662">
        <v>244.7</v>
      </c>
      <c r="AC662" s="1">
        <f>(Table2[[#This Row],[Close Price]]/Table2[[#This Row],[Day Low]])-1</f>
        <v>8.3962264150942989E-3</v>
      </c>
      <c r="AD662" s="1">
        <f>(Table2[[#This Row],[Day High]]/Table2[[#This Row],[Close Price]])-1</f>
        <v>2.8300121620357332E-2</v>
      </c>
      <c r="AE662" s="1">
        <f>(Table2[[#This Row],[Close Price]]/Table2[[#This Row],[Current Week Low]])-1</f>
        <v>8.3962264150942989E-3</v>
      </c>
      <c r="AF662" s="1">
        <f>(Table2[[#This Row],[Current Week High]]/Table2[[#This Row],[Close Price]])-1</f>
        <v>8.9297408550846669E-2</v>
      </c>
      <c r="AG662" s="1">
        <f>(Table2[[#This Row],[Close Price]]/Table2[[#This Row],[Current Month Low]])-1</f>
        <v>8.3962264150942989E-3</v>
      </c>
      <c r="AH662" s="1">
        <f>(Table2[[#This Row],[Current Month High]]/Table2[[#This Row],[Close Price]])-1</f>
        <v>0.14463467115726436</v>
      </c>
      <c r="AI662">
        <v>38.974646833192999</v>
      </c>
      <c r="AJ662">
        <v>13.1111111111111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-0.17</v>
      </c>
      <c r="AM662" t="s">
        <v>3155</v>
      </c>
      <c r="AN662">
        <v>-7.5</v>
      </c>
      <c r="AO662" t="s">
        <v>3155</v>
      </c>
      <c r="AP662">
        <v>-0.124759117142065</v>
      </c>
      <c r="AQ662">
        <f>(Table2[[#This Row],[Sharpe Ratio]]-AVERAGE(Table2[Sharpe Ratio]))/_xlfn.STDEV.P(Table2[Sharpe Ratio])</f>
        <v>-2.17471344587404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612</v>
      </c>
      <c r="AT662">
        <f>_xlfn.RANK.AVG(Table2[[#This Row],[6M Return vs Nifty Z-Score]],Table2[6M Return vs Nifty Z-Score])</f>
        <v>491</v>
      </c>
      <c r="AU662">
        <f>_xlfn.RANK.AVG(Table2[[#This Row],[Sharpe Ratio Z-Score]],Table2[Sharpe Ratio Z-Score])</f>
        <v>728</v>
      </c>
      <c r="AV662">
        <f>(Table2[[#This Row],[Rank 1Y]]+Table2[[#This Row],[Rank 6M]]+Table2[[#This Row],[Rank Sharpe]])/3</f>
        <v>610.33333333333337</v>
      </c>
    </row>
    <row r="663" spans="1:48" x14ac:dyDescent="0.3">
      <c r="A663" t="s">
        <v>63</v>
      </c>
      <c r="B663" t="s">
        <v>64</v>
      </c>
      <c r="C663" t="s">
        <v>3110</v>
      </c>
      <c r="D663" t="s">
        <v>24</v>
      </c>
      <c r="E663">
        <v>350354.28651300003</v>
      </c>
      <c r="F663">
        <v>1762.2</v>
      </c>
      <c r="G663">
        <v>-24.5652027330556</v>
      </c>
      <c r="H663">
        <f>(Table2[[#This Row],[1Y Return vs Nifty]]-AVERAGE(Table2[1Y Return vs Nifty]))/_xlfn.STDEV.P(Table2[1Y Return vs Nifty])</f>
        <v>-0.83423892061252614</v>
      </c>
      <c r="I663">
        <v>-2.5607921573510302</v>
      </c>
      <c r="J663">
        <f>(Table2[[#This Row],[1M Return vs Nifty]]-AVERAGE(Table2[1M Return vs Nifty]))/_xlfn.STDEV.P(Table2[1M Return vs Nifty])</f>
        <v>-0.14906850618839479</v>
      </c>
      <c r="K663">
        <v>-13.288002507964</v>
      </c>
      <c r="L663">
        <f>(Table2[[#This Row],[6M Return vs Nifty]]-AVERAGE(Table2[6M Return vs Nifty]))/_xlfn.STDEV.P(Table2[6M Return vs Nifty])</f>
        <v>-0.57724455084965531</v>
      </c>
      <c r="M663">
        <v>-4.15531540769366</v>
      </c>
      <c r="N663">
        <f>(Table2[[#This Row],[1W Return vs Nifty]]-AVERAGE(Table2[1W Return vs Nifty]))/_xlfn.STDEV.P(Table2[1W Return vs Nifty])</f>
        <v>0.10757151291290437</v>
      </c>
      <c r="O663">
        <v>1829</v>
      </c>
      <c r="P663">
        <v>1824.7711694878201</v>
      </c>
      <c r="Q663">
        <v>1792.1492779134001</v>
      </c>
      <c r="R663">
        <v>28.793011878857101</v>
      </c>
      <c r="S663" s="1">
        <f>(Table2[[#This Row],[Close Price]]-Table2[[#This Row],[20D EMA]])/Table2[[#This Row],[20D EMA]]</f>
        <v>-3.6522689994532509E-2</v>
      </c>
      <c r="T663" s="1">
        <f>(Table2[[#This Row],[Close Price]]-Table2[[#This Row],[50D EMA]])/Table2[[#This Row],[50D EMA]]</f>
        <v>-3.4289871811917449E-2</v>
      </c>
      <c r="U663" s="1">
        <f>(Table2[[#This Row],[Close Price]]-Table2[[#This Row],[200D EMA]])/Table2[[#This Row],[200D EMA]]</f>
        <v>-1.6711374595016974E-2</v>
      </c>
      <c r="V663">
        <v>1.06482804076347</v>
      </c>
      <c r="W663">
        <v>1750.3</v>
      </c>
      <c r="X663">
        <v>1772.75</v>
      </c>
      <c r="Y663">
        <v>1735</v>
      </c>
      <c r="Z663">
        <v>1855</v>
      </c>
      <c r="AA663">
        <v>1735</v>
      </c>
      <c r="AB663">
        <v>1916</v>
      </c>
      <c r="AC663" s="1">
        <f>(Table2[[#This Row],[Close Price]]/Table2[[#This Row],[Day Low]])-1</f>
        <v>6.7988344855167693E-3</v>
      </c>
      <c r="AD663" s="1">
        <f>(Table2[[#This Row],[Day High]]/Table2[[#This Row],[Close Price]])-1</f>
        <v>5.9868346385199001E-3</v>
      </c>
      <c r="AE663" s="1">
        <f>(Table2[[#This Row],[Close Price]]/Table2[[#This Row],[Current Week Low]])-1</f>
        <v>1.5677233429394866E-2</v>
      </c>
      <c r="AF663" s="1">
        <f>(Table2[[#This Row],[Current Week High]]/Table2[[#This Row],[Close Price]])-1</f>
        <v>5.2661445919872873E-2</v>
      </c>
      <c r="AG663" s="1">
        <f>(Table2[[#This Row],[Close Price]]/Table2[[#This Row],[Current Month Low]])-1</f>
        <v>1.5677233429394866E-2</v>
      </c>
      <c r="AH663" s="1">
        <f>(Table2[[#This Row],[Current Month High]]/Table2[[#This Row],[Close Price]])-1</f>
        <v>8.7277267052547902E-2</v>
      </c>
      <c r="AI663">
        <v>10.2031551469753</v>
      </c>
      <c r="AJ663">
        <v>14.1432133950837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-0.04</v>
      </c>
      <c r="AM663" t="s">
        <v>3155</v>
      </c>
      <c r="AN663">
        <v>-2.2799999999999998</v>
      </c>
      <c r="AO663" t="s">
        <v>3155</v>
      </c>
      <c r="AP663">
        <v>-0.11486017499338599</v>
      </c>
      <c r="AQ663">
        <f>(Table2[[#This Row],[Sharpe Ratio]]-AVERAGE(Table2[Sharpe Ratio]))/_xlfn.STDEV.P(Table2[Sharpe Ratio])</f>
        <v>-2.0580183280655584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-3.5109987928032309</v>
      </c>
      <c r="AS663">
        <f>_xlfn.RANK.AVG(Table2[[#This Row],[1Y Return vs Nifty Z-Score]],Table2[1Y Return vs Nifty Z-Score])</f>
        <v>598</v>
      </c>
      <c r="AT663">
        <f>_xlfn.RANK.AVG(Table2[[#This Row],[6M Return vs Nifty Z-Score]],Table2[6M Return vs Nifty Z-Score])</f>
        <v>517</v>
      </c>
      <c r="AU663">
        <f>_xlfn.RANK.AVG(Table2[[#This Row],[Sharpe Ratio Z-Score]],Table2[Sharpe Ratio Z-Score])</f>
        <v>724</v>
      </c>
      <c r="AV663">
        <f>(Table2[[#This Row],[Rank 1Y]]+Table2[[#This Row],[Rank 6M]]+Table2[[#This Row],[Rank Sharpe]])/3</f>
        <v>613</v>
      </c>
    </row>
    <row r="664" spans="1:48" x14ac:dyDescent="0.3">
      <c r="A664" t="s">
        <v>1607</v>
      </c>
      <c r="B664" t="s">
        <v>1608</v>
      </c>
      <c r="C664" t="s">
        <v>3120</v>
      </c>
      <c r="D664" t="s">
        <v>447</v>
      </c>
      <c r="E664">
        <v>5680.4805148799996</v>
      </c>
      <c r="F664">
        <v>57.8</v>
      </c>
      <c r="G664">
        <v>-35.248230150164098</v>
      </c>
      <c r="H664">
        <f>(Table2[[#This Row],[1Y Return vs Nifty]]-AVERAGE(Table2[1Y Return vs Nifty]))/_xlfn.STDEV.P(Table2[1Y Return vs Nifty])</f>
        <v>-1.016859357080204</v>
      </c>
      <c r="I664">
        <v>-8.4020888581800204</v>
      </c>
      <c r="J664">
        <f>(Table2[[#This Row],[1M Return vs Nifty]]-AVERAGE(Table2[1M Return vs Nifty]))/_xlfn.STDEV.P(Table2[1M Return vs Nifty])</f>
        <v>-0.82106360836701009</v>
      </c>
      <c r="K664">
        <v>-32.357932085327597</v>
      </c>
      <c r="L664">
        <f>(Table2[[#This Row],[6M Return vs Nifty]]-AVERAGE(Table2[6M Return vs Nifty]))/_xlfn.STDEV.P(Table2[6M Return vs Nifty])</f>
        <v>-1.2507445739403591</v>
      </c>
      <c r="M664">
        <v>-3.09135210535637</v>
      </c>
      <c r="N664">
        <f>(Table2[[#This Row],[1W Return vs Nifty]]-AVERAGE(Table2[1W Return vs Nifty]))/_xlfn.STDEV.P(Table2[1W Return vs Nifty])</f>
        <v>0.32093539346950734</v>
      </c>
      <c r="O664">
        <v>61.3</v>
      </c>
      <c r="P664">
        <v>63.560463493381903</v>
      </c>
      <c r="Q664">
        <v>67.383941738110494</v>
      </c>
      <c r="R664">
        <v>24.356541460024999</v>
      </c>
      <c r="S664" s="1">
        <f>(Table2[[#This Row],[Close Price]]-Table2[[#This Row],[20D EMA]])/Table2[[#This Row],[20D EMA]]</f>
        <v>-5.7096247960848293E-2</v>
      </c>
      <c r="T664" s="1">
        <f>(Table2[[#This Row],[Close Price]]-Table2[[#This Row],[50D EMA]])/Table2[[#This Row],[50D EMA]]</f>
        <v>-9.0629664681122116E-2</v>
      </c>
      <c r="U664" s="1">
        <f>(Table2[[#This Row],[Close Price]]-Table2[[#This Row],[200D EMA]])/Table2[[#This Row],[200D EMA]]</f>
        <v>-0.14222886775247942</v>
      </c>
      <c r="V664">
        <v>0.31120185608244</v>
      </c>
      <c r="W664">
        <v>57.61</v>
      </c>
      <c r="X664">
        <v>58.35</v>
      </c>
      <c r="Y664">
        <v>55.79</v>
      </c>
      <c r="Z664">
        <v>61.26</v>
      </c>
      <c r="AA664">
        <v>55.79</v>
      </c>
      <c r="AB664">
        <v>66.099999999999994</v>
      </c>
      <c r="AC664" s="1">
        <f>(Table2[[#This Row],[Close Price]]/Table2[[#This Row],[Day Low]])-1</f>
        <v>3.2980385349765662E-3</v>
      </c>
      <c r="AD664" s="1">
        <f>(Table2[[#This Row],[Day High]]/Table2[[#This Row],[Close Price]])-1</f>
        <v>9.5155709342560346E-3</v>
      </c>
      <c r="AE664" s="1">
        <f>(Table2[[#This Row],[Close Price]]/Table2[[#This Row],[Current Week Low]])-1</f>
        <v>3.6027962000358515E-2</v>
      </c>
      <c r="AF664" s="1">
        <f>(Table2[[#This Row],[Current Week High]]/Table2[[#This Row],[Close Price]])-1</f>
        <v>5.9861591695501648E-2</v>
      </c>
      <c r="AG664" s="1">
        <f>(Table2[[#This Row],[Close Price]]/Table2[[#This Row],[Current Month Low]])-1</f>
        <v>3.6027962000358515E-2</v>
      </c>
      <c r="AH664" s="1">
        <f>(Table2[[#This Row],[Current Month High]]/Table2[[#This Row],[Close Price]])-1</f>
        <v>0.14359861591695489</v>
      </c>
      <c r="AI664">
        <v>69.550173010380604</v>
      </c>
      <c r="AJ664">
        <v>3.6027962000358502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-0.03</v>
      </c>
      <c r="AM664" t="s">
        <v>3155</v>
      </c>
      <c r="AN664">
        <v>-7.07</v>
      </c>
      <c r="AO664" t="s">
        <v>3155</v>
      </c>
      <c r="AP664">
        <v>8.7871327926740007E-3</v>
      </c>
      <c r="AQ664">
        <f>(Table2[[#This Row],[Sharpe Ratio]]-AVERAGE(Table2[Sharpe Ratio]))/_xlfn.STDEV.P(Table2[Sharpe Ratio])</f>
        <v>-0.6003840746194633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663</v>
      </c>
      <c r="AT664">
        <f>_xlfn.RANK.AVG(Table2[[#This Row],[6M Return vs Nifty Z-Score]],Table2[6M Return vs Nifty Z-Score])</f>
        <v>689</v>
      </c>
      <c r="AU664">
        <f>_xlfn.RANK.AVG(Table2[[#This Row],[Sharpe Ratio Z-Score]],Table2[Sharpe Ratio Z-Score])</f>
        <v>487</v>
      </c>
      <c r="AV664">
        <f>(Table2[[#This Row],[Rank 1Y]]+Table2[[#This Row],[Rank 6M]]+Table2[[#This Row],[Rank Sharpe]])/3</f>
        <v>613</v>
      </c>
    </row>
    <row r="665" spans="1:48" x14ac:dyDescent="0.3">
      <c r="A665" t="s">
        <v>1172</v>
      </c>
      <c r="B665" t="s">
        <v>1173</v>
      </c>
      <c r="C665" t="s">
        <v>3121</v>
      </c>
      <c r="D665" t="s">
        <v>233</v>
      </c>
      <c r="E665">
        <v>10080.40377243</v>
      </c>
      <c r="F665">
        <v>515.95000000000005</v>
      </c>
      <c r="G665">
        <v>-12.2541222099381</v>
      </c>
      <c r="H665">
        <f>(Table2[[#This Row],[1Y Return vs Nifty]]-AVERAGE(Table2[1Y Return vs Nifty]))/_xlfn.STDEV.P(Table2[1Y Return vs Nifty])</f>
        <v>-0.62378781806083317</v>
      </c>
      <c r="I665">
        <v>-5.03143313877976</v>
      </c>
      <c r="J665">
        <f>(Table2[[#This Row],[1M Return vs Nifty]]-AVERAGE(Table2[1M Return vs Nifty]))/_xlfn.STDEV.P(Table2[1M Return vs Nifty])</f>
        <v>-0.43329625968125396</v>
      </c>
      <c r="K665">
        <v>-32.826625776601702</v>
      </c>
      <c r="L665">
        <f>(Table2[[#This Row],[6M Return vs Nifty]]-AVERAGE(Table2[6M Return vs Nifty]))/_xlfn.STDEV.P(Table2[6M Return vs Nifty])</f>
        <v>-1.2672976089484318</v>
      </c>
      <c r="M665">
        <v>-10.1211911249375</v>
      </c>
      <c r="N665">
        <f>(Table2[[#This Row],[1W Return vs Nifty]]-AVERAGE(Table2[1W Return vs Nifty]))/_xlfn.STDEV.P(Table2[1W Return vs Nifty])</f>
        <v>-1.0888065869268835</v>
      </c>
      <c r="O665">
        <v>558.23</v>
      </c>
      <c r="P665">
        <v>555.719781555336</v>
      </c>
      <c r="Q665">
        <v>549.65381407869904</v>
      </c>
      <c r="R665">
        <v>24.754626817885001</v>
      </c>
      <c r="S665" s="1">
        <f>(Table2[[#This Row],[Close Price]]-Table2[[#This Row],[20D EMA]])/Table2[[#This Row],[20D EMA]]</f>
        <v>-7.5739390573777779E-2</v>
      </c>
      <c r="T665" s="1">
        <f>(Table2[[#This Row],[Close Price]]-Table2[[#This Row],[50D EMA]])/Table2[[#This Row],[50D EMA]]</f>
        <v>-7.15644518610246E-2</v>
      </c>
      <c r="U665" s="1">
        <f>(Table2[[#This Row],[Close Price]]-Table2[[#This Row],[200D EMA]])/Table2[[#This Row],[200D EMA]]</f>
        <v>-6.1318257447538257E-2</v>
      </c>
      <c r="V665">
        <v>0.55469673323805202</v>
      </c>
      <c r="W665">
        <v>514</v>
      </c>
      <c r="X665">
        <v>528.70000000000005</v>
      </c>
      <c r="Y665">
        <v>511.25</v>
      </c>
      <c r="Z665">
        <v>578.70000000000005</v>
      </c>
      <c r="AA665">
        <v>511.25</v>
      </c>
      <c r="AB665">
        <v>608.6</v>
      </c>
      <c r="AC665" s="1">
        <f>(Table2[[#This Row],[Close Price]]/Table2[[#This Row],[Day Low]])-1</f>
        <v>3.7937743190661344E-3</v>
      </c>
      <c r="AD665" s="1">
        <f>(Table2[[#This Row],[Day High]]/Table2[[#This Row],[Close Price]])-1</f>
        <v>2.4711696869851751E-2</v>
      </c>
      <c r="AE665" s="1">
        <f>(Table2[[#This Row],[Close Price]]/Table2[[#This Row],[Current Week Low]])-1</f>
        <v>9.1931540342298224E-3</v>
      </c>
      <c r="AF665" s="1">
        <f>(Table2[[#This Row],[Current Week High]]/Table2[[#This Row],[Close Price]])-1</f>
        <v>0.12162031204574086</v>
      </c>
      <c r="AG665" s="1">
        <f>(Table2[[#This Row],[Close Price]]/Table2[[#This Row],[Current Month Low]])-1</f>
        <v>9.1931540342298224E-3</v>
      </c>
      <c r="AH665" s="1">
        <f>(Table2[[#This Row],[Current Month High]]/Table2[[#This Row],[Close Price]])-1</f>
        <v>0.17957166392092261</v>
      </c>
      <c r="AI665">
        <v>37.493943211551397</v>
      </c>
      <c r="AJ665">
        <v>18.827729157070401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0.05</v>
      </c>
      <c r="AM665" t="s">
        <v>3156</v>
      </c>
      <c r="AN665">
        <v>-7.54</v>
      </c>
      <c r="AO665" t="s">
        <v>3155</v>
      </c>
      <c r="AP665">
        <v>-2.1830102075463001E-2</v>
      </c>
      <c r="AQ665">
        <f>(Table2[[#This Row],[Sharpe Ratio]]-AVERAGE(Table2[Sharpe Ratio]))/_xlfn.STDEV.P(Table2[Sharpe Ratio])</f>
        <v>-0.96131979646161791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-4.3745080700790204</v>
      </c>
      <c r="AS665">
        <f>_xlfn.RANK.AVG(Table2[[#This Row],[1Y Return vs Nifty Z-Score]],Table2[1Y Return vs Nifty Z-Score])</f>
        <v>532</v>
      </c>
      <c r="AT665">
        <f>_xlfn.RANK.AVG(Table2[[#This Row],[6M Return vs Nifty Z-Score]],Table2[6M Return vs Nifty Z-Score])</f>
        <v>693</v>
      </c>
      <c r="AU665">
        <f>_xlfn.RANK.AVG(Table2[[#This Row],[Sharpe Ratio Z-Score]],Table2[Sharpe Ratio Z-Score])</f>
        <v>615</v>
      </c>
      <c r="AV665">
        <f>(Table2[[#This Row],[Rank 1Y]]+Table2[[#This Row],[Rank 6M]]+Table2[[#This Row],[Rank Sharpe]])/3</f>
        <v>613.33333333333337</v>
      </c>
    </row>
    <row r="666" spans="1:48" x14ac:dyDescent="0.3">
      <c r="A666" t="s">
        <v>1645</v>
      </c>
      <c r="B666" t="s">
        <v>1646</v>
      </c>
      <c r="C666" t="s">
        <v>3124</v>
      </c>
      <c r="D666" t="s">
        <v>277</v>
      </c>
      <c r="E666">
        <v>5317.2888393109997</v>
      </c>
      <c r="F666">
        <v>158.09</v>
      </c>
      <c r="G666">
        <v>-19.944973669404099</v>
      </c>
      <c r="H666">
        <f>(Table2[[#This Row],[1Y Return vs Nifty]]-AVERAGE(Table2[1Y Return vs Nifty]))/_xlfn.STDEV.P(Table2[1Y Return vs Nifty])</f>
        <v>-0.75525866387056029</v>
      </c>
      <c r="I666">
        <v>-2.5482126257974702</v>
      </c>
      <c r="J666">
        <f>(Table2[[#This Row],[1M Return vs Nifty]]-AVERAGE(Table2[1M Return vs Nifty]))/_xlfn.STDEV.P(Table2[1M Return vs Nifty])</f>
        <v>-0.1476213303258001</v>
      </c>
      <c r="K666">
        <v>-19.420875046959001</v>
      </c>
      <c r="L666">
        <f>(Table2[[#This Row],[6M Return vs Nifty]]-AVERAGE(Table2[6M Return vs Nifty]))/_xlfn.STDEV.P(Table2[6M Return vs Nifty])</f>
        <v>-0.79384156448144427</v>
      </c>
      <c r="M666">
        <v>-7.8776288197821902</v>
      </c>
      <c r="N666">
        <f>(Table2[[#This Row],[1W Return vs Nifty]]-AVERAGE(Table2[1W Return vs Nifty]))/_xlfn.STDEV.P(Table2[1W Return vs Nifty])</f>
        <v>-0.63888960328010935</v>
      </c>
      <c r="O666">
        <v>170.57</v>
      </c>
      <c r="P666">
        <v>170.87998073209701</v>
      </c>
      <c r="Q666">
        <v>167.95190774476399</v>
      </c>
      <c r="R666">
        <v>26.823412245322199</v>
      </c>
      <c r="S666" s="1">
        <f>(Table2[[#This Row],[Close Price]]-Table2[[#This Row],[20D EMA]])/Table2[[#This Row],[20D EMA]]</f>
        <v>-7.3166441929999354E-2</v>
      </c>
      <c r="T666" s="1">
        <f>(Table2[[#This Row],[Close Price]]-Table2[[#This Row],[50D EMA]])/Table2[[#This Row],[50D EMA]]</f>
        <v>-7.4847742124625707E-2</v>
      </c>
      <c r="U666" s="1">
        <f>(Table2[[#This Row],[Close Price]]-Table2[[#This Row],[200D EMA]])/Table2[[#This Row],[200D EMA]]</f>
        <v>-5.8718640813244551E-2</v>
      </c>
      <c r="V666">
        <v>0.94230877284463299</v>
      </c>
      <c r="W666">
        <v>157.5</v>
      </c>
      <c r="X666">
        <v>162.51</v>
      </c>
      <c r="Y666">
        <v>157.5</v>
      </c>
      <c r="Z666">
        <v>179.45</v>
      </c>
      <c r="AA666">
        <v>157.5</v>
      </c>
      <c r="AB666">
        <v>185</v>
      </c>
      <c r="AC666" s="1">
        <f>(Table2[[#This Row],[Close Price]]/Table2[[#This Row],[Day Low]])-1</f>
        <v>3.7460317460318304E-3</v>
      </c>
      <c r="AD666" s="1">
        <f>(Table2[[#This Row],[Day High]]/Table2[[#This Row],[Close Price]])-1</f>
        <v>2.7958757669681811E-2</v>
      </c>
      <c r="AE666" s="1">
        <f>(Table2[[#This Row],[Close Price]]/Table2[[#This Row],[Current Week Low]])-1</f>
        <v>3.7460317460318304E-3</v>
      </c>
      <c r="AF666" s="1">
        <f>(Table2[[#This Row],[Current Week High]]/Table2[[#This Row],[Close Price]])-1</f>
        <v>0.13511291036751216</v>
      </c>
      <c r="AG666" s="1">
        <f>(Table2[[#This Row],[Close Price]]/Table2[[#This Row],[Current Month Low]])-1</f>
        <v>3.7460317460318304E-3</v>
      </c>
      <c r="AH666" s="1">
        <f>(Table2[[#This Row],[Current Month High]]/Table2[[#This Row],[Close Price]])-1</f>
        <v>0.17021949522423929</v>
      </c>
      <c r="AI666">
        <v>38.908216838509702</v>
      </c>
      <c r="AJ666">
        <v>21.5609381007304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0.06</v>
      </c>
      <c r="AM666" t="s">
        <v>3156</v>
      </c>
      <c r="AN666">
        <v>-4.87</v>
      </c>
      <c r="AO666" t="s">
        <v>3155</v>
      </c>
      <c r="AP666">
        <v>-6.0095843019985003E-2</v>
      </c>
      <c r="AQ666">
        <f>(Table2[[#This Row],[Sharpe Ratio]]-AVERAGE(Table2[Sharpe Ratio]))/_xlfn.STDEV.P(Table2[Sharpe Ratio])</f>
        <v>-1.41242104349191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579</v>
      </c>
      <c r="AT666">
        <f>_xlfn.RANK.AVG(Table2[[#This Row],[6M Return vs Nifty Z-Score]],Table2[6M Return vs Nifty Z-Score])</f>
        <v>585</v>
      </c>
      <c r="AU666">
        <f>_xlfn.RANK.AVG(Table2[[#This Row],[Sharpe Ratio Z-Score]],Table2[Sharpe Ratio Z-Score])</f>
        <v>677</v>
      </c>
      <c r="AV666">
        <f>(Table2[[#This Row],[Rank 1Y]]+Table2[[#This Row],[Rank 6M]]+Table2[[#This Row],[Rank Sharpe]])/3</f>
        <v>613.66666666666663</v>
      </c>
    </row>
    <row r="667" spans="1:48" x14ac:dyDescent="0.3">
      <c r="A667" t="s">
        <v>1130</v>
      </c>
      <c r="B667" t="s">
        <v>1131</v>
      </c>
      <c r="C667" t="s">
        <v>3124</v>
      </c>
      <c r="D667" t="s">
        <v>467</v>
      </c>
      <c r="E667">
        <v>10639.10838609</v>
      </c>
      <c r="F667">
        <v>2080.5500000000002</v>
      </c>
      <c r="G667">
        <v>-30.901536378536001</v>
      </c>
      <c r="H667">
        <f>(Table2[[#This Row],[1Y Return vs Nifty]]-AVERAGE(Table2[1Y Return vs Nifty]))/_xlfn.STDEV.P(Table2[1Y Return vs Nifty])</f>
        <v>-0.9425550346467686</v>
      </c>
      <c r="I667">
        <v>-6.9030365440097903</v>
      </c>
      <c r="J667">
        <f>(Table2[[#This Row],[1M Return vs Nifty]]-AVERAGE(Table2[1M Return vs Nifty]))/_xlfn.STDEV.P(Table2[1M Return vs Nifty])</f>
        <v>-0.64860946596932112</v>
      </c>
      <c r="K667">
        <v>-9.8120990595561803</v>
      </c>
      <c r="L667">
        <f>(Table2[[#This Row],[6M Return vs Nifty]]-AVERAGE(Table2[6M Return vs Nifty]))/_xlfn.STDEV.P(Table2[6M Return vs Nifty])</f>
        <v>-0.45448473449760318</v>
      </c>
      <c r="M667">
        <v>-8.8526179848559998</v>
      </c>
      <c r="N667">
        <f>(Table2[[#This Row],[1W Return vs Nifty]]-AVERAGE(Table2[1W Return vs Nifty]))/_xlfn.STDEV.P(Table2[1W Return vs Nifty])</f>
        <v>-0.83441088799340757</v>
      </c>
      <c r="O667">
        <v>2226.6999999999998</v>
      </c>
      <c r="P667">
        <v>2215.7954909851301</v>
      </c>
      <c r="Q667">
        <v>2180.2415191478199</v>
      </c>
      <c r="R667">
        <v>24.018066880426598</v>
      </c>
      <c r="S667" s="1">
        <f>(Table2[[#This Row],[Close Price]]-Table2[[#This Row],[20D EMA]])/Table2[[#This Row],[20D EMA]]</f>
        <v>-6.5635244981362389E-2</v>
      </c>
      <c r="T667" s="1">
        <f>(Table2[[#This Row],[Close Price]]-Table2[[#This Row],[50D EMA]])/Table2[[#This Row],[50D EMA]]</f>
        <v>-6.1036991696828719E-2</v>
      </c>
      <c r="U667" s="1">
        <f>(Table2[[#This Row],[Close Price]]-Table2[[#This Row],[200D EMA]])/Table2[[#This Row],[200D EMA]]</f>
        <v>-4.5724988847467514E-2</v>
      </c>
      <c r="V667">
        <v>0.44431205230210402</v>
      </c>
      <c r="W667">
        <v>2061</v>
      </c>
      <c r="X667">
        <v>2112.9499999999998</v>
      </c>
      <c r="Y667">
        <v>2018.05</v>
      </c>
      <c r="Z667">
        <v>2252.1999999999998</v>
      </c>
      <c r="AA667">
        <v>2018.05</v>
      </c>
      <c r="AB667">
        <v>2443.15</v>
      </c>
      <c r="AC667" s="1">
        <f>(Table2[[#This Row],[Close Price]]/Table2[[#This Row],[Day Low]])-1</f>
        <v>9.4856865599224349E-3</v>
      </c>
      <c r="AD667" s="1">
        <f>(Table2[[#This Row],[Day High]]/Table2[[#This Row],[Close Price]])-1</f>
        <v>1.5572805267837664E-2</v>
      </c>
      <c r="AE667" s="1">
        <f>(Table2[[#This Row],[Close Price]]/Table2[[#This Row],[Current Week Low]])-1</f>
        <v>3.0970491315874371E-2</v>
      </c>
      <c r="AF667" s="1">
        <f>(Table2[[#This Row],[Current Week High]]/Table2[[#This Row],[Close Price]])-1</f>
        <v>8.2502222969887518E-2</v>
      </c>
      <c r="AG667" s="1">
        <f>(Table2[[#This Row],[Close Price]]/Table2[[#This Row],[Current Month Low]])-1</f>
        <v>3.0970491315874371E-2</v>
      </c>
      <c r="AH667" s="1">
        <f>(Table2[[#This Row],[Current Month High]]/Table2[[#This Row],[Close Price]])-1</f>
        <v>0.17428083920117277</v>
      </c>
      <c r="AI667">
        <v>31.4556247146187</v>
      </c>
      <c r="AJ667">
        <v>15.0746681415929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0.02</v>
      </c>
      <c r="AM667" t="s">
        <v>3156</v>
      </c>
      <c r="AN667">
        <v>-8.02</v>
      </c>
      <c r="AO667" t="s">
        <v>3155</v>
      </c>
      <c r="AP667">
        <v>-0.12298958715408601</v>
      </c>
      <c r="AQ667">
        <f>(Table2[[#This Row],[Sharpe Ratio]]-AVERAGE(Table2[Sharpe Ratio]))/_xlfn.STDEV.P(Table2[Sharpe Ratio])</f>
        <v>-2.1538530845029609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-5.0339132076100617</v>
      </c>
      <c r="AS667">
        <f>_xlfn.RANK.AVG(Table2[[#This Row],[1Y Return vs Nifty Z-Score]],Table2[1Y Return vs Nifty Z-Score])</f>
        <v>642</v>
      </c>
      <c r="AT667">
        <f>_xlfn.RANK.AVG(Table2[[#This Row],[6M Return vs Nifty Z-Score]],Table2[6M Return vs Nifty Z-Score])</f>
        <v>475</v>
      </c>
      <c r="AU667">
        <f>_xlfn.RANK.AVG(Table2[[#This Row],[Sharpe Ratio Z-Score]],Table2[Sharpe Ratio Z-Score])</f>
        <v>727</v>
      </c>
      <c r="AV667">
        <f>(Table2[[#This Row],[Rank 1Y]]+Table2[[#This Row],[Rank 6M]]+Table2[[#This Row],[Rank Sharpe]])/3</f>
        <v>614.66666666666663</v>
      </c>
    </row>
    <row r="668" spans="1:48" x14ac:dyDescent="0.3">
      <c r="A668" t="s">
        <v>126</v>
      </c>
      <c r="B668" t="s">
        <v>127</v>
      </c>
      <c r="C668" t="s">
        <v>3112</v>
      </c>
      <c r="D668" t="s">
        <v>128</v>
      </c>
      <c r="E668">
        <v>217769.35694339999</v>
      </c>
      <c r="F668">
        <v>2258.65</v>
      </c>
      <c r="G668">
        <v>-33.449965563145398</v>
      </c>
      <c r="H668">
        <f>(Table2[[#This Row],[1Y Return vs Nifty]]-AVERAGE(Table2[1Y Return vs Nifty]))/_xlfn.STDEV.P(Table2[1Y Return vs Nifty])</f>
        <v>-0.98611902000685714</v>
      </c>
      <c r="I668">
        <v>-8.5951651364050292</v>
      </c>
      <c r="J668">
        <f>(Table2[[#This Row],[1M Return vs Nifty]]-AVERAGE(Table2[1M Return vs Nifty]))/_xlfn.STDEV.P(Table2[1M Return vs Nifty])</f>
        <v>-0.84327551095632192</v>
      </c>
      <c r="K668">
        <v>-18.57364391083</v>
      </c>
      <c r="L668">
        <f>(Table2[[#This Row],[6M Return vs Nifty]]-AVERAGE(Table2[6M Return vs Nifty]))/_xlfn.STDEV.P(Table2[6M Return vs Nifty])</f>
        <v>-0.76391957722757564</v>
      </c>
      <c r="M668">
        <v>-3.98636104336589</v>
      </c>
      <c r="N668">
        <f>(Table2[[#This Row],[1W Return vs Nifty]]-AVERAGE(Table2[1W Return vs Nifty]))/_xlfn.STDEV.P(Table2[1W Return vs Nifty])</f>
        <v>0.14145309391363628</v>
      </c>
      <c r="O668">
        <v>2460.31</v>
      </c>
      <c r="P668">
        <v>2516.26426220139</v>
      </c>
      <c r="Q668">
        <v>2495.6234834256902</v>
      </c>
      <c r="R668">
        <v>7.6678942213037402</v>
      </c>
      <c r="S668" s="1">
        <f>(Table2[[#This Row],[Close Price]]-Table2[[#This Row],[20D EMA]])/Table2[[#This Row],[20D EMA]]</f>
        <v>-8.1965280797948167E-2</v>
      </c>
      <c r="T668" s="1">
        <f>(Table2[[#This Row],[Close Price]]-Table2[[#This Row],[50D EMA]])/Table2[[#This Row],[50D EMA]]</f>
        <v>-0.1023796530718965</v>
      </c>
      <c r="U668" s="1">
        <f>(Table2[[#This Row],[Close Price]]-Table2[[#This Row],[200D EMA]])/Table2[[#This Row],[200D EMA]]</f>
        <v>-9.4955623313979068E-2</v>
      </c>
      <c r="V668">
        <v>1.1732275452554</v>
      </c>
      <c r="W668">
        <v>2216</v>
      </c>
      <c r="X668">
        <v>2340</v>
      </c>
      <c r="Y668">
        <v>2216</v>
      </c>
      <c r="Z668">
        <v>2385</v>
      </c>
      <c r="AA668">
        <v>2216</v>
      </c>
      <c r="AB668">
        <v>2710</v>
      </c>
      <c r="AC668" s="1">
        <f>(Table2[[#This Row],[Close Price]]/Table2[[#This Row],[Day Low]])-1</f>
        <v>1.9246389891696802E-2</v>
      </c>
      <c r="AD668" s="1">
        <f>(Table2[[#This Row],[Day High]]/Table2[[#This Row],[Close Price]])-1</f>
        <v>3.6017089854559092E-2</v>
      </c>
      <c r="AE668" s="1">
        <f>(Table2[[#This Row],[Close Price]]/Table2[[#This Row],[Current Week Low]])-1</f>
        <v>1.9246389891696802E-2</v>
      </c>
      <c r="AF668" s="1">
        <f>(Table2[[#This Row],[Current Week High]]/Table2[[#This Row],[Close Price]])-1</f>
        <v>5.5940495428685288E-2</v>
      </c>
      <c r="AG668" s="1">
        <f>(Table2[[#This Row],[Close Price]]/Table2[[#This Row],[Current Month Low]])-1</f>
        <v>1.9246389891696802E-2</v>
      </c>
      <c r="AH668" s="1">
        <f>(Table2[[#This Row],[Current Month High]]/Table2[[#This Row],[Close Price]])-1</f>
        <v>0.19983175790848517</v>
      </c>
      <c r="AI668">
        <v>22.993823744271999</v>
      </c>
      <c r="AJ668">
        <v>1.92463898916968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-0.05</v>
      </c>
      <c r="AM668" t="s">
        <v>3155</v>
      </c>
      <c r="AN668">
        <v>-12.51</v>
      </c>
      <c r="AO668" t="s">
        <v>3155</v>
      </c>
      <c r="AP668">
        <v>-2.6838530505259001E-2</v>
      </c>
      <c r="AQ668">
        <f>(Table2[[#This Row],[Sharpe Ratio]]-AVERAGE(Table2[Sharpe Ratio]))/_xlfn.STDEV.P(Table2[Sharpe Ratio])</f>
        <v>-1.0203623827169974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650</v>
      </c>
      <c r="AT668">
        <f>_xlfn.RANK.AVG(Table2[[#This Row],[6M Return vs Nifty Z-Score]],Table2[6M Return vs Nifty Z-Score])</f>
        <v>572</v>
      </c>
      <c r="AU668">
        <f>_xlfn.RANK.AVG(Table2[[#This Row],[Sharpe Ratio Z-Score]],Table2[Sharpe Ratio Z-Score])</f>
        <v>623</v>
      </c>
      <c r="AV668">
        <f>(Table2[[#This Row],[Rank 1Y]]+Table2[[#This Row],[Rank 6M]]+Table2[[#This Row],[Rank Sharpe]])/3</f>
        <v>615</v>
      </c>
    </row>
    <row r="669" spans="1:48" x14ac:dyDescent="0.3">
      <c r="A669" t="s">
        <v>356</v>
      </c>
      <c r="B669" t="s">
        <v>357</v>
      </c>
      <c r="C669" t="s">
        <v>3124</v>
      </c>
      <c r="D669" t="s">
        <v>166</v>
      </c>
      <c r="E669">
        <v>66911.975747250006</v>
      </c>
      <c r="F669">
        <v>2257.3000000000002</v>
      </c>
      <c r="G669">
        <v>-21.244625696113399</v>
      </c>
      <c r="H669">
        <f>(Table2[[#This Row],[1Y Return vs Nifty]]-AVERAGE(Table2[1Y Return vs Nifty]))/_xlfn.STDEV.P(Table2[1Y Return vs Nifty])</f>
        <v>-0.77747549540219696</v>
      </c>
      <c r="I669">
        <v>-2.18369313172744</v>
      </c>
      <c r="J669">
        <f>(Table2[[#This Row],[1M Return vs Nifty]]-AVERAGE(Table2[1M Return vs Nifty]))/_xlfn.STDEV.P(Table2[1M Return vs Nifty])</f>
        <v>-0.10568623830609097</v>
      </c>
      <c r="K669">
        <v>-22.731419566465402</v>
      </c>
      <c r="L669">
        <f>(Table2[[#This Row],[6M Return vs Nifty]]-AVERAGE(Table2[6M Return vs Nifty]))/_xlfn.STDEV.P(Table2[6M Return vs Nifty])</f>
        <v>-0.91076133606660037</v>
      </c>
      <c r="M669">
        <v>2.68623844785516</v>
      </c>
      <c r="N669">
        <f>(Table2[[#This Row],[1W Return vs Nifty]]-AVERAGE(Table2[1W Return vs Nifty]))/_xlfn.STDEV.P(Table2[1W Return vs Nifty])</f>
        <v>1.479555374057514</v>
      </c>
      <c r="O669">
        <v>2328.4699999999998</v>
      </c>
      <c r="P669">
        <v>2394.8163660412602</v>
      </c>
      <c r="Q669">
        <v>2413.5500542858299</v>
      </c>
      <c r="R669">
        <v>41.304234773602303</v>
      </c>
      <c r="S669" s="1">
        <f>(Table2[[#This Row],[Close Price]]-Table2[[#This Row],[20D EMA]])/Table2[[#This Row],[20D EMA]]</f>
        <v>-3.0565135045759501E-2</v>
      </c>
      <c r="T669" s="1">
        <f>(Table2[[#This Row],[Close Price]]-Table2[[#This Row],[50D EMA]])/Table2[[#This Row],[50D EMA]]</f>
        <v>-5.7422509713586409E-2</v>
      </c>
      <c r="U669" s="1">
        <f>(Table2[[#This Row],[Close Price]]-Table2[[#This Row],[200D EMA]])/Table2[[#This Row],[200D EMA]]</f>
        <v>-6.4738684001340988E-2</v>
      </c>
      <c r="V669">
        <v>1.20722171422354</v>
      </c>
      <c r="W669">
        <v>2158.4499999999998</v>
      </c>
      <c r="X669">
        <v>2268.75</v>
      </c>
      <c r="Y669">
        <v>2146.5</v>
      </c>
      <c r="Z669">
        <v>2336</v>
      </c>
      <c r="AA669">
        <v>2146.5</v>
      </c>
      <c r="AB669">
        <v>2499.5</v>
      </c>
      <c r="AC669" s="1">
        <f>(Table2[[#This Row],[Close Price]]/Table2[[#This Row],[Day Low]])-1</f>
        <v>4.5796752299103627E-2</v>
      </c>
      <c r="AD669" s="1">
        <f>(Table2[[#This Row],[Day High]]/Table2[[#This Row],[Close Price]])-1</f>
        <v>5.0724316661496793E-3</v>
      </c>
      <c r="AE669" s="1">
        <f>(Table2[[#This Row],[Close Price]]/Table2[[#This Row],[Current Week Low]])-1</f>
        <v>5.1618914511996294E-2</v>
      </c>
      <c r="AF669" s="1">
        <f>(Table2[[#This Row],[Current Week High]]/Table2[[#This Row],[Close Price]])-1</f>
        <v>3.4864661321047263E-2</v>
      </c>
      <c r="AG669" s="1">
        <f>(Table2[[#This Row],[Close Price]]/Table2[[#This Row],[Current Month Low]])-1</f>
        <v>5.1618914511996294E-2</v>
      </c>
      <c r="AH669" s="1">
        <f>(Table2[[#This Row],[Current Month High]]/Table2[[#This Row],[Close Price]])-1</f>
        <v>0.10729632747087225</v>
      </c>
      <c r="AI669">
        <v>19.343906436893601</v>
      </c>
      <c r="AJ669">
        <v>8.4067715211910201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-7.0000000000000007E-2</v>
      </c>
      <c r="AM669" t="s">
        <v>3155</v>
      </c>
      <c r="AN669">
        <v>-3.05</v>
      </c>
      <c r="AO669" t="s">
        <v>3155</v>
      </c>
      <c r="AP669">
        <v>-3.8362202721241002E-2</v>
      </c>
      <c r="AQ669">
        <f>(Table2[[#This Row],[Sharpe Ratio]]-AVERAGE(Table2[Sharpe Ratio]))/_xlfn.STDEV.P(Table2[Sharpe Ratio])</f>
        <v>-1.1562108669926425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585</v>
      </c>
      <c r="AT669">
        <f>_xlfn.RANK.AVG(Table2[[#This Row],[6M Return vs Nifty Z-Score]],Table2[6M Return vs Nifty Z-Score])</f>
        <v>622</v>
      </c>
      <c r="AU669">
        <f>_xlfn.RANK.AVG(Table2[[#This Row],[Sharpe Ratio Z-Score]],Table2[Sharpe Ratio Z-Score])</f>
        <v>638</v>
      </c>
      <c r="AV669">
        <f>(Table2[[#This Row],[Rank 1Y]]+Table2[[#This Row],[Rank 6M]]+Table2[[#This Row],[Rank Sharpe]])/3</f>
        <v>615</v>
      </c>
    </row>
    <row r="670" spans="1:48" x14ac:dyDescent="0.3">
      <c r="A670" t="s">
        <v>1447</v>
      </c>
      <c r="B670" t="s">
        <v>1448</v>
      </c>
      <c r="C670" t="s">
        <v>3121</v>
      </c>
      <c r="D670" t="s">
        <v>138</v>
      </c>
      <c r="E670">
        <v>6980.8695341100001</v>
      </c>
      <c r="F670">
        <v>393.1</v>
      </c>
      <c r="G670">
        <v>-60.273718092150901</v>
      </c>
      <c r="H670">
        <f>(Table2[[#This Row],[1Y Return vs Nifty]]-AVERAGE(Table2[1Y Return vs Nifty]))/_xlfn.STDEV.P(Table2[1Y Return vs Nifty])</f>
        <v>-1.4446562120675162</v>
      </c>
      <c r="I670">
        <v>-5.7990777823933799</v>
      </c>
      <c r="J670">
        <f>(Table2[[#This Row],[1M Return vs Nifty]]-AVERAGE(Table2[1M Return vs Nifty]))/_xlfn.STDEV.P(Table2[1M Return vs Nifty])</f>
        <v>-0.52160771981454801</v>
      </c>
      <c r="K670">
        <v>-26.511959562420198</v>
      </c>
      <c r="L670">
        <f>(Table2[[#This Row],[6M Return vs Nifty]]-AVERAGE(Table2[6M Return vs Nifty]))/_xlfn.STDEV.P(Table2[6M Return vs Nifty])</f>
        <v>-1.0442801183065342</v>
      </c>
      <c r="M670">
        <v>-2.5644958028790801</v>
      </c>
      <c r="N670">
        <f>(Table2[[#This Row],[1W Return vs Nifty]]-AVERAGE(Table2[1W Return vs Nifty]))/_xlfn.STDEV.P(Table2[1W Return vs Nifty])</f>
        <v>0.42658951231487885</v>
      </c>
      <c r="O670">
        <v>411.97</v>
      </c>
      <c r="P670">
        <v>427.332395460437</v>
      </c>
      <c r="Q670">
        <v>463.13569118518399</v>
      </c>
      <c r="R670">
        <v>20.200551943517102</v>
      </c>
      <c r="S670" s="1">
        <f>(Table2[[#This Row],[Close Price]]-Table2[[#This Row],[20D EMA]])/Table2[[#This Row],[20D EMA]]</f>
        <v>-4.5804306138796519E-2</v>
      </c>
      <c r="T670" s="1">
        <f>(Table2[[#This Row],[Close Price]]-Table2[[#This Row],[50D EMA]])/Table2[[#This Row],[50D EMA]]</f>
        <v>-8.0107185469879161E-2</v>
      </c>
      <c r="U670" s="1">
        <f>(Table2[[#This Row],[Close Price]]-Table2[[#This Row],[200D EMA]])/Table2[[#This Row],[200D EMA]]</f>
        <v>-0.15122067359127439</v>
      </c>
      <c r="V670">
        <v>0.61176898807820101</v>
      </c>
      <c r="W670">
        <v>389.35</v>
      </c>
      <c r="X670">
        <v>397.55</v>
      </c>
      <c r="Y670">
        <v>387.75</v>
      </c>
      <c r="Z670">
        <v>410</v>
      </c>
      <c r="AA670">
        <v>387.75</v>
      </c>
      <c r="AB670">
        <v>431.25</v>
      </c>
      <c r="AC670" s="1">
        <f>(Table2[[#This Row],[Close Price]]/Table2[[#This Row],[Day Low]])-1</f>
        <v>9.631437010402033E-3</v>
      </c>
      <c r="AD670" s="1">
        <f>(Table2[[#This Row],[Day High]]/Table2[[#This Row],[Close Price]])-1</f>
        <v>1.1320274739252012E-2</v>
      </c>
      <c r="AE670" s="1">
        <f>(Table2[[#This Row],[Close Price]]/Table2[[#This Row],[Current Week Low]])-1</f>
        <v>1.3797549967762723E-2</v>
      </c>
      <c r="AF670" s="1">
        <f>(Table2[[#This Row],[Current Week High]]/Table2[[#This Row],[Close Price]])-1</f>
        <v>4.2991605189519166E-2</v>
      </c>
      <c r="AG670" s="1">
        <f>(Table2[[#This Row],[Close Price]]/Table2[[#This Row],[Current Month Low]])-1</f>
        <v>1.3797549967762723E-2</v>
      </c>
      <c r="AH670" s="1">
        <f>(Table2[[#This Row],[Current Month High]]/Table2[[#This Row],[Close Price]])-1</f>
        <v>9.7049096921902667E-2</v>
      </c>
      <c r="AI670">
        <v>79.394556092597298</v>
      </c>
      <c r="AJ670">
        <v>1.81300181300181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</v>
      </c>
      <c r="AM670" t="s">
        <v>3155</v>
      </c>
      <c r="AN670">
        <v>-3.56</v>
      </c>
      <c r="AO670" t="s">
        <v>3155</v>
      </c>
      <c r="AP670">
        <v>1.5588397755707001E-2</v>
      </c>
      <c r="AQ670">
        <f>(Table2[[#This Row],[Sharpe Ratio]]-AVERAGE(Table2[Sharpe Ratio]))/_xlfn.STDEV.P(Table2[Sharpe Ratio])</f>
        <v>-0.52020637439785467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725</v>
      </c>
      <c r="AT670">
        <f>_xlfn.RANK.AVG(Table2[[#This Row],[6M Return vs Nifty Z-Score]],Table2[6M Return vs Nifty Z-Score])</f>
        <v>650</v>
      </c>
      <c r="AU670">
        <f>_xlfn.RANK.AVG(Table2[[#This Row],[Sharpe Ratio Z-Score]],Table2[Sharpe Ratio Z-Score])</f>
        <v>470</v>
      </c>
      <c r="AV670">
        <f>(Table2[[#This Row],[Rank 1Y]]+Table2[[#This Row],[Rank 6M]]+Table2[[#This Row],[Rank Sharpe]])/3</f>
        <v>615</v>
      </c>
    </row>
    <row r="671" spans="1:48" x14ac:dyDescent="0.3">
      <c r="A671" t="s">
        <v>52</v>
      </c>
      <c r="B671" t="s">
        <v>53</v>
      </c>
      <c r="C671" t="s">
        <v>3110</v>
      </c>
      <c r="D671" t="s">
        <v>54</v>
      </c>
      <c r="E671">
        <v>435595.71311379998</v>
      </c>
      <c r="F671">
        <v>7040.9</v>
      </c>
      <c r="G671">
        <v>-35.0352031800509</v>
      </c>
      <c r="H671">
        <f>(Table2[[#This Row],[1Y Return vs Nifty]]-AVERAGE(Table2[1Y Return vs Nifty]))/_xlfn.STDEV.P(Table2[1Y Return vs Nifty])</f>
        <v>-1.0132177790197419</v>
      </c>
      <c r="I671">
        <v>-1.4826240963914901</v>
      </c>
      <c r="J671">
        <f>(Table2[[#This Row],[1M Return vs Nifty]]-AVERAGE(Table2[1M Return vs Nifty]))/_xlfn.STDEV.P(Table2[1M Return vs Nifty])</f>
        <v>-2.5033776675784665E-2</v>
      </c>
      <c r="K671">
        <v>-12.847148849394101</v>
      </c>
      <c r="L671">
        <f>(Table2[[#This Row],[6M Return vs Nifty]]-AVERAGE(Table2[6M Return vs Nifty]))/_xlfn.STDEV.P(Table2[6M Return vs Nifty])</f>
        <v>-0.56167475296330693</v>
      </c>
      <c r="M671">
        <v>1.52758809744752</v>
      </c>
      <c r="N671">
        <f>(Table2[[#This Row],[1W Return vs Nifty]]-AVERAGE(Table2[1W Return vs Nifty]))/_xlfn.STDEV.P(Table2[1W Return vs Nifty])</f>
        <v>1.247203248351517</v>
      </c>
      <c r="O671">
        <v>7116.91</v>
      </c>
      <c r="P671">
        <v>7157.2806110093798</v>
      </c>
      <c r="Q671">
        <v>7060.4698115148603</v>
      </c>
      <c r="R671">
        <v>48.9406921312668</v>
      </c>
      <c r="S671" s="1">
        <f>(Table2[[#This Row],[Close Price]]-Table2[[#This Row],[20D EMA]])/Table2[[#This Row],[20D EMA]]</f>
        <v>-1.0680196883197936E-2</v>
      </c>
      <c r="T671" s="1">
        <f>(Table2[[#This Row],[Close Price]]-Table2[[#This Row],[50D EMA]])/Table2[[#This Row],[50D EMA]]</f>
        <v>-1.6260451047617534E-2</v>
      </c>
      <c r="U671" s="1">
        <f>(Table2[[#This Row],[Close Price]]-Table2[[#This Row],[200D EMA]])/Table2[[#This Row],[200D EMA]]</f>
        <v>-2.7717435294382906E-3</v>
      </c>
      <c r="V671">
        <v>0.95500025035313096</v>
      </c>
      <c r="W671">
        <v>6990.6</v>
      </c>
      <c r="X671">
        <v>7122.85</v>
      </c>
      <c r="Y671">
        <v>6601</v>
      </c>
      <c r="Z671">
        <v>7122.85</v>
      </c>
      <c r="AA671">
        <v>6601</v>
      </c>
      <c r="AB671">
        <v>7814.65</v>
      </c>
      <c r="AC671" s="1">
        <f>(Table2[[#This Row],[Close Price]]/Table2[[#This Row],[Day Low]])-1</f>
        <v>7.1953766486423376E-3</v>
      </c>
      <c r="AD671" s="1">
        <f>(Table2[[#This Row],[Day High]]/Table2[[#This Row],[Close Price]])-1</f>
        <v>1.1639137042139591E-2</v>
      </c>
      <c r="AE671" s="1">
        <f>(Table2[[#This Row],[Close Price]]/Table2[[#This Row],[Current Week Low]])-1</f>
        <v>6.6641417966974537E-2</v>
      </c>
      <c r="AF671" s="1">
        <f>(Table2[[#This Row],[Current Week High]]/Table2[[#This Row],[Close Price]])-1</f>
        <v>1.1639137042139591E-2</v>
      </c>
      <c r="AG671" s="1">
        <f>(Table2[[#This Row],[Close Price]]/Table2[[#This Row],[Current Month Low]])-1</f>
        <v>6.6641417966974537E-2</v>
      </c>
      <c r="AH671" s="1">
        <f>(Table2[[#This Row],[Current Month High]]/Table2[[#This Row],[Close Price]])-1</f>
        <v>0.10989362155406268</v>
      </c>
      <c r="AI671">
        <v>11.590137624451399</v>
      </c>
      <c r="AJ671">
        <v>13.7868062962603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0.02</v>
      </c>
      <c r="AM671" t="s">
        <v>3156</v>
      </c>
      <c r="AN671">
        <v>-2.0299999999999998</v>
      </c>
      <c r="AO671" t="s">
        <v>3155</v>
      </c>
      <c r="AP671">
        <v>-5.8619435083338001E-2</v>
      </c>
      <c r="AQ671">
        <f>(Table2[[#This Row],[Sharpe Ratio]]-AVERAGE(Table2[Sharpe Ratio]))/_xlfn.STDEV.P(Table2[Sharpe Ratio])</f>
        <v>-1.3950161940127777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660</v>
      </c>
      <c r="AT671">
        <f>_xlfn.RANK.AVG(Table2[[#This Row],[6M Return vs Nifty Z-Score]],Table2[6M Return vs Nifty Z-Score])</f>
        <v>511</v>
      </c>
      <c r="AU671">
        <f>_xlfn.RANK.AVG(Table2[[#This Row],[Sharpe Ratio Z-Score]],Table2[Sharpe Ratio Z-Score])</f>
        <v>676</v>
      </c>
      <c r="AV671">
        <f>(Table2[[#This Row],[Rank 1Y]]+Table2[[#This Row],[Rank 6M]]+Table2[[#This Row],[Rank Sharpe]])/3</f>
        <v>615.66666666666663</v>
      </c>
    </row>
    <row r="672" spans="1:48" x14ac:dyDescent="0.3">
      <c r="A672" t="s">
        <v>926</v>
      </c>
      <c r="B672" t="s">
        <v>927</v>
      </c>
      <c r="C672" t="s">
        <v>3110</v>
      </c>
      <c r="D672" t="s">
        <v>54</v>
      </c>
      <c r="E672">
        <v>15687.504247125</v>
      </c>
      <c r="F672">
        <v>983.75</v>
      </c>
      <c r="G672">
        <v>-60.668243394354903</v>
      </c>
      <c r="H672">
        <f>(Table2[[#This Row],[1Y Return vs Nifty]]-AVERAGE(Table2[1Y Return vs Nifty]))/_xlfn.STDEV.P(Table2[1Y Return vs Nifty])</f>
        <v>-1.4514004035848622</v>
      </c>
      <c r="I672">
        <v>-13.9772079447721</v>
      </c>
      <c r="J672">
        <f>(Table2[[#This Row],[1M Return vs Nifty]]-AVERAGE(Table2[1M Return vs Nifty]))/_xlfn.STDEV.P(Table2[1M Return vs Nifty])</f>
        <v>-1.4624370759603789</v>
      </c>
      <c r="K672">
        <v>-43.418218149824398</v>
      </c>
      <c r="L672">
        <f>(Table2[[#This Row],[6M Return vs Nifty]]-AVERAGE(Table2[6M Return vs Nifty]))/_xlfn.STDEV.P(Table2[6M Return vs Nifty])</f>
        <v>-1.6413649424953969</v>
      </c>
      <c r="M672">
        <v>-2.44191458537555</v>
      </c>
      <c r="N672">
        <f>(Table2[[#This Row],[1W Return vs Nifty]]-AVERAGE(Table2[1W Return vs Nifty]))/_xlfn.STDEV.P(Table2[1W Return vs Nifty])</f>
        <v>0.45117156715873558</v>
      </c>
      <c r="O672">
        <v>1081.6400000000001</v>
      </c>
      <c r="P672">
        <v>1160.13387948181</v>
      </c>
      <c r="Q672">
        <v>1306.32115481761</v>
      </c>
      <c r="R672">
        <v>14.117357917810899</v>
      </c>
      <c r="S672" s="1">
        <f>(Table2[[#This Row],[Close Price]]-Table2[[#This Row],[20D EMA]])/Table2[[#This Row],[20D EMA]]</f>
        <v>-9.0501460744795023E-2</v>
      </c>
      <c r="T672" s="1">
        <f>(Table2[[#This Row],[Close Price]]-Table2[[#This Row],[50D EMA]])/Table2[[#This Row],[50D EMA]]</f>
        <v>-0.1520375213596851</v>
      </c>
      <c r="U672" s="1">
        <f>(Table2[[#This Row],[Close Price]]-Table2[[#This Row],[200D EMA]])/Table2[[#This Row],[200D EMA]]</f>
        <v>-0.24693097377164328</v>
      </c>
      <c r="V672">
        <v>1.43606669116944</v>
      </c>
      <c r="W672">
        <v>979</v>
      </c>
      <c r="X672">
        <v>1007.05</v>
      </c>
      <c r="Y672">
        <v>974.55</v>
      </c>
      <c r="Z672">
        <v>1031</v>
      </c>
      <c r="AA672">
        <v>974.55</v>
      </c>
      <c r="AB672">
        <v>1207.5</v>
      </c>
      <c r="AC672" s="1">
        <f>(Table2[[#This Row],[Close Price]]/Table2[[#This Row],[Day Low]])-1</f>
        <v>4.8518896833502634E-3</v>
      </c>
      <c r="AD672" s="1">
        <f>(Table2[[#This Row],[Day High]]/Table2[[#This Row],[Close Price]])-1</f>
        <v>2.3684879288436989E-2</v>
      </c>
      <c r="AE672" s="1">
        <f>(Table2[[#This Row],[Close Price]]/Table2[[#This Row],[Current Week Low]])-1</f>
        <v>9.4402544764251584E-3</v>
      </c>
      <c r="AF672" s="1">
        <f>(Table2[[#This Row],[Current Week High]]/Table2[[#This Row],[Close Price]])-1</f>
        <v>4.8030495552731978E-2</v>
      </c>
      <c r="AG672" s="1">
        <f>(Table2[[#This Row],[Close Price]]/Table2[[#This Row],[Current Month Low]])-1</f>
        <v>9.4402544764251584E-3</v>
      </c>
      <c r="AH672" s="1">
        <f>(Table2[[#This Row],[Current Month High]]/Table2[[#This Row],[Close Price]])-1</f>
        <v>0.22744599745870397</v>
      </c>
      <c r="AI672">
        <v>82.566709021601</v>
      </c>
      <c r="AJ672">
        <v>0.94402544764251495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-0.28999999999999998</v>
      </c>
      <c r="AM672" t="s">
        <v>3155</v>
      </c>
      <c r="AN672">
        <v>-13.88</v>
      </c>
      <c r="AO672" t="s">
        <v>3155</v>
      </c>
      <c r="AP672">
        <v>4.0841811250984003E-2</v>
      </c>
      <c r="AQ672">
        <f>(Table2[[#This Row],[Sharpe Ratio]]-AVERAGE(Table2[Sharpe Ratio]))/_xlfn.STDEV.P(Table2[Sharpe Ratio])</f>
        <v>-0.22250284015799607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726</v>
      </c>
      <c r="AT672">
        <f>_xlfn.RANK.AVG(Table2[[#This Row],[6M Return vs Nifty Z-Score]],Table2[6M Return vs Nifty Z-Score])</f>
        <v>723</v>
      </c>
      <c r="AU672">
        <f>_xlfn.RANK.AVG(Table2[[#This Row],[Sharpe Ratio Z-Score]],Table2[Sharpe Ratio Z-Score])</f>
        <v>402</v>
      </c>
      <c r="AV672">
        <f>(Table2[[#This Row],[Rank 1Y]]+Table2[[#This Row],[Rank 6M]]+Table2[[#This Row],[Rank Sharpe]])/3</f>
        <v>617</v>
      </c>
    </row>
    <row r="673" spans="1:48" x14ac:dyDescent="0.3">
      <c r="A673" t="s">
        <v>855</v>
      </c>
      <c r="B673" t="s">
        <v>856</v>
      </c>
      <c r="C673" t="s">
        <v>3119</v>
      </c>
      <c r="D673" t="s">
        <v>606</v>
      </c>
      <c r="E673">
        <v>17796.565826099999</v>
      </c>
      <c r="F673">
        <v>1384.65</v>
      </c>
      <c r="G673">
        <v>-39.379766930175698</v>
      </c>
      <c r="H673">
        <f>(Table2[[#This Row],[1Y Return vs Nifty]]-AVERAGE(Table2[1Y Return vs Nifty]))/_xlfn.STDEV.P(Table2[1Y Return vs Nifty])</f>
        <v>-1.0874856899153771</v>
      </c>
      <c r="I673">
        <v>3.5069741903252498</v>
      </c>
      <c r="J673">
        <f>(Table2[[#This Row],[1M Return vs Nifty]]-AVERAGE(Table2[1M Return vs Nifty]))/_xlfn.STDEV.P(Table2[1M Return vs Nifty])</f>
        <v>0.54898014219202562</v>
      </c>
      <c r="K673">
        <v>-7.3220887682531997</v>
      </c>
      <c r="L673">
        <f>(Table2[[#This Row],[6M Return vs Nifty]]-AVERAGE(Table2[6M Return vs Nifty]))/_xlfn.STDEV.P(Table2[6M Return vs Nifty])</f>
        <v>-0.36654408522119958</v>
      </c>
      <c r="M673">
        <v>-0.65807990102537595</v>
      </c>
      <c r="N673">
        <f>(Table2[[#This Row],[1W Return vs Nifty]]-AVERAGE(Table2[1W Return vs Nifty]))/_xlfn.STDEV.P(Table2[1W Return vs Nifty])</f>
        <v>0.80889620830783338</v>
      </c>
      <c r="O673">
        <v>1415.11</v>
      </c>
      <c r="P673">
        <v>1429.95260281385</v>
      </c>
      <c r="Q673">
        <v>1463.54891290673</v>
      </c>
      <c r="R673">
        <v>38.213637328362204</v>
      </c>
      <c r="S673" s="1">
        <f>(Table2[[#This Row],[Close Price]]-Table2[[#This Row],[20D EMA]])/Table2[[#This Row],[20D EMA]]</f>
        <v>-2.1524828458564925E-2</v>
      </c>
      <c r="T673" s="1">
        <f>(Table2[[#This Row],[Close Price]]-Table2[[#This Row],[50D EMA]])/Table2[[#This Row],[50D EMA]]</f>
        <v>-3.1681191897342489E-2</v>
      </c>
      <c r="U673" s="1">
        <f>(Table2[[#This Row],[Close Price]]-Table2[[#This Row],[200D EMA]])/Table2[[#This Row],[200D EMA]]</f>
        <v>-5.3909310588076034E-2</v>
      </c>
      <c r="V673">
        <v>0.90963926038632104</v>
      </c>
      <c r="W673">
        <v>1371</v>
      </c>
      <c r="X673">
        <v>1400.15</v>
      </c>
      <c r="Y673">
        <v>1371</v>
      </c>
      <c r="Z673">
        <v>1465.8</v>
      </c>
      <c r="AA673">
        <v>1340</v>
      </c>
      <c r="AB673">
        <v>1468.8</v>
      </c>
      <c r="AC673" s="1">
        <f>(Table2[[#This Row],[Close Price]]/Table2[[#This Row],[Day Low]])-1</f>
        <v>9.9562363238512308E-3</v>
      </c>
      <c r="AD673" s="1">
        <f>(Table2[[#This Row],[Day High]]/Table2[[#This Row],[Close Price]])-1</f>
        <v>1.1194164590329736E-2</v>
      </c>
      <c r="AE673" s="1">
        <f>(Table2[[#This Row],[Close Price]]/Table2[[#This Row],[Current Week Low]])-1</f>
        <v>9.9562363238512308E-3</v>
      </c>
      <c r="AF673" s="1">
        <f>(Table2[[#This Row],[Current Week High]]/Table2[[#This Row],[Close Price]])-1</f>
        <v>5.8606868161629189E-2</v>
      </c>
      <c r="AG673" s="1">
        <f>(Table2[[#This Row],[Close Price]]/Table2[[#This Row],[Current Month Low]])-1</f>
        <v>3.3320895522388039E-2</v>
      </c>
      <c r="AH673" s="1">
        <f>(Table2[[#This Row],[Current Month High]]/Table2[[#This Row],[Close Price]])-1</f>
        <v>6.0773480662983381E-2</v>
      </c>
      <c r="AI673">
        <v>24.526053515328702</v>
      </c>
      <c r="AJ673">
        <v>9.1134751773049594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</v>
      </c>
      <c r="AM673" t="s">
        <v>3155</v>
      </c>
      <c r="AN673">
        <v>-0.47</v>
      </c>
      <c r="AO673" t="s">
        <v>3155</v>
      </c>
      <c r="AP673">
        <v>-0.13540004180108101</v>
      </c>
      <c r="AQ673">
        <f>(Table2[[#This Row],[Sharpe Ratio]]-AVERAGE(Table2[Sharpe Ratio]))/_xlfn.STDEV.P(Table2[Sharpe Ratio])</f>
        <v>-2.3001555323136249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675</v>
      </c>
      <c r="AT673">
        <f>_xlfn.RANK.AVG(Table2[[#This Row],[6M Return vs Nifty Z-Score]],Table2[6M Return vs Nifty Z-Score])</f>
        <v>446</v>
      </c>
      <c r="AU673">
        <f>_xlfn.RANK.AVG(Table2[[#This Row],[Sharpe Ratio Z-Score]],Table2[Sharpe Ratio Z-Score])</f>
        <v>731</v>
      </c>
      <c r="AV673">
        <f>(Table2[[#This Row],[Rank 1Y]]+Table2[[#This Row],[Rank 6M]]+Table2[[#This Row],[Rank Sharpe]])/3</f>
        <v>617.33333333333337</v>
      </c>
    </row>
    <row r="674" spans="1:48" x14ac:dyDescent="0.3">
      <c r="A674" t="s">
        <v>1960</v>
      </c>
      <c r="B674" t="s">
        <v>1961</v>
      </c>
      <c r="C674" t="s">
        <v>3110</v>
      </c>
      <c r="D674" t="s">
        <v>1962</v>
      </c>
      <c r="E674">
        <v>3413.8315130400001</v>
      </c>
      <c r="F674">
        <v>203.76</v>
      </c>
      <c r="G674">
        <v>-49.983086931228698</v>
      </c>
      <c r="H674">
        <f>(Table2[[#This Row],[1Y Return vs Nifty]]-AVERAGE(Table2[1Y Return vs Nifty]))/_xlfn.STDEV.P(Table2[1Y Return vs Nifty])</f>
        <v>-1.26874357225477</v>
      </c>
      <c r="I674">
        <v>-5.3333724195865697</v>
      </c>
      <c r="J674">
        <f>(Table2[[#This Row],[1M Return vs Nifty]]-AVERAGE(Table2[1M Return vs Nifty]))/_xlfn.STDEV.P(Table2[1M Return vs Nifty])</f>
        <v>-0.46803199187385325</v>
      </c>
      <c r="K674">
        <v>-22.465347786620399</v>
      </c>
      <c r="L674">
        <f>(Table2[[#This Row],[6M Return vs Nifty]]-AVERAGE(Table2[6M Return vs Nifty]))/_xlfn.STDEV.P(Table2[6M Return vs Nifty])</f>
        <v>-0.90136437688316906</v>
      </c>
      <c r="M674">
        <v>-5.6982785224606101</v>
      </c>
      <c r="N674">
        <f>(Table2[[#This Row],[1W Return vs Nifty]]-AVERAGE(Table2[1W Return vs Nifty]))/_xlfn.STDEV.P(Table2[1W Return vs Nifty])</f>
        <v>-0.20184949531094412</v>
      </c>
      <c r="O674">
        <v>217.84</v>
      </c>
      <c r="P674">
        <v>224.073385303061</v>
      </c>
      <c r="Q674">
        <v>230.417238983169</v>
      </c>
      <c r="R674">
        <v>16.117985662715299</v>
      </c>
      <c r="S674" s="1">
        <f>(Table2[[#This Row],[Close Price]]-Table2[[#This Row],[20D EMA]])/Table2[[#This Row],[20D EMA]]</f>
        <v>-6.4634594197576264E-2</v>
      </c>
      <c r="T674" s="1">
        <f>(Table2[[#This Row],[Close Price]]-Table2[[#This Row],[50D EMA]])/Table2[[#This Row],[50D EMA]]</f>
        <v>-9.0655056045977969E-2</v>
      </c>
      <c r="U674" s="1">
        <f>(Table2[[#This Row],[Close Price]]-Table2[[#This Row],[200D EMA]])/Table2[[#This Row],[200D EMA]]</f>
        <v>-0.11569116573398489</v>
      </c>
      <c r="V674">
        <v>0.51143625482813204</v>
      </c>
      <c r="W674">
        <v>200.32</v>
      </c>
      <c r="X674">
        <v>204.18</v>
      </c>
      <c r="Y674">
        <v>200</v>
      </c>
      <c r="Z674">
        <v>217.76</v>
      </c>
      <c r="AA674">
        <v>200</v>
      </c>
      <c r="AB674">
        <v>235.77</v>
      </c>
      <c r="AC674" s="1">
        <f>(Table2[[#This Row],[Close Price]]/Table2[[#This Row],[Day Low]])-1</f>
        <v>1.7172523961661357E-2</v>
      </c>
      <c r="AD674" s="1">
        <f>(Table2[[#This Row],[Day High]]/Table2[[#This Row],[Close Price]])-1</f>
        <v>2.0612485276796377E-3</v>
      </c>
      <c r="AE674" s="1">
        <f>(Table2[[#This Row],[Close Price]]/Table2[[#This Row],[Current Week Low]])-1</f>
        <v>1.8799999999999928E-2</v>
      </c>
      <c r="AF674" s="1">
        <f>(Table2[[#This Row],[Current Week High]]/Table2[[#This Row],[Close Price]])-1</f>
        <v>6.8708284255987406E-2</v>
      </c>
      <c r="AG674" s="1">
        <f>(Table2[[#This Row],[Close Price]]/Table2[[#This Row],[Current Month Low]])-1</f>
        <v>1.8799999999999928E-2</v>
      </c>
      <c r="AH674" s="1">
        <f>(Table2[[#This Row],[Current Month High]]/Table2[[#This Row],[Close Price]])-1</f>
        <v>0.15709658421672557</v>
      </c>
      <c r="AI674">
        <v>37.907341970946199</v>
      </c>
      <c r="AJ674">
        <v>3.64191251271617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-0.16</v>
      </c>
      <c r="AM674" t="s">
        <v>3155</v>
      </c>
      <c r="AN674">
        <v>-9.14</v>
      </c>
      <c r="AO674" t="s">
        <v>3155</v>
      </c>
      <c r="AQ674">
        <f>(Table2[[#This Row],[Sharpe Ratio]]-AVERAGE(Table2[Sharpe Ratio]))/_xlfn.STDEV.P(Table2[Sharpe Ratio])</f>
        <v>-0.70397246629187049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709</v>
      </c>
      <c r="AT674">
        <f>_xlfn.RANK.AVG(Table2[[#This Row],[6M Return vs Nifty Z-Score]],Table2[6M Return vs Nifty Z-Score])</f>
        <v>616</v>
      </c>
      <c r="AU674">
        <f>_xlfn.RANK.AVG(Table2[[#This Row],[Sharpe Ratio Z-Score]],Table2[Sharpe Ratio Z-Score])</f>
        <v>532.5</v>
      </c>
      <c r="AV674">
        <f>(Table2[[#This Row],[Rank 1Y]]+Table2[[#This Row],[Rank 6M]]+Table2[[#This Row],[Rank Sharpe]])/3</f>
        <v>619.16666666666663</v>
      </c>
    </row>
    <row r="675" spans="1:48" x14ac:dyDescent="0.3">
      <c r="A675" t="s">
        <v>2090</v>
      </c>
      <c r="B675" t="s">
        <v>2091</v>
      </c>
      <c r="C675" t="s">
        <v>3117</v>
      </c>
      <c r="D675" t="s">
        <v>117</v>
      </c>
      <c r="E675">
        <v>2935.7542597500001</v>
      </c>
      <c r="F675">
        <v>1008.45</v>
      </c>
      <c r="G675">
        <v>-28.304606074217599</v>
      </c>
      <c r="H675">
        <f>(Table2[[#This Row],[1Y Return vs Nifty]]-AVERAGE(Table2[1Y Return vs Nifty]))/_xlfn.STDEV.P(Table2[1Y Return vs Nifty])</f>
        <v>-0.89816194950956618</v>
      </c>
      <c r="I675">
        <v>-10.988267323128101</v>
      </c>
      <c r="J675">
        <f>(Table2[[#This Row],[1M Return vs Nifty]]-AVERAGE(Table2[1M Return vs Nifty]))/_xlfn.STDEV.P(Table2[1M Return vs Nifty])</f>
        <v>-1.1185830378385997</v>
      </c>
      <c r="K675">
        <v>-22.8139033052983</v>
      </c>
      <c r="L675">
        <f>(Table2[[#This Row],[6M Return vs Nifty]]-AVERAGE(Table2[6M Return vs Nifty]))/_xlfn.STDEV.P(Table2[6M Return vs Nifty])</f>
        <v>-0.91367444593327263</v>
      </c>
      <c r="M675">
        <v>-6.5367010574178499</v>
      </c>
      <c r="N675">
        <f>(Table2[[#This Row],[1W Return vs Nifty]]-AVERAGE(Table2[1W Return vs Nifty]))/_xlfn.STDEV.P(Table2[1W Return vs Nifty])</f>
        <v>-0.36998413417640252</v>
      </c>
      <c r="O675">
        <v>1072.1400000000001</v>
      </c>
      <c r="P675">
        <v>1101.54155497741</v>
      </c>
      <c r="Q675">
        <v>1119.2239442442799</v>
      </c>
      <c r="R675">
        <v>20.141331905887601</v>
      </c>
      <c r="S675" s="1">
        <f>(Table2[[#This Row],[Close Price]]-Table2[[#This Row],[20D EMA]])/Table2[[#This Row],[20D EMA]]</f>
        <v>-5.9404555375230893E-2</v>
      </c>
      <c r="T675" s="1">
        <f>(Table2[[#This Row],[Close Price]]-Table2[[#This Row],[50D EMA]])/Table2[[#This Row],[50D EMA]]</f>
        <v>-8.4510252524535062E-2</v>
      </c>
      <c r="U675" s="1">
        <f>(Table2[[#This Row],[Close Price]]-Table2[[#This Row],[200D EMA]])/Table2[[#This Row],[200D EMA]]</f>
        <v>-9.8973887052672377E-2</v>
      </c>
      <c r="V675">
        <v>0.535332379245819</v>
      </c>
      <c r="W675">
        <v>1000.05</v>
      </c>
      <c r="X675">
        <v>1015</v>
      </c>
      <c r="Y675">
        <v>990</v>
      </c>
      <c r="Z675">
        <v>1062.1500000000001</v>
      </c>
      <c r="AA675">
        <v>990</v>
      </c>
      <c r="AB675">
        <v>1198</v>
      </c>
      <c r="AC675" s="1">
        <f>(Table2[[#This Row],[Close Price]]/Table2[[#This Row],[Day Low]])-1</f>
        <v>8.3995800209990534E-3</v>
      </c>
      <c r="AD675" s="1">
        <f>(Table2[[#This Row],[Day High]]/Table2[[#This Row],[Close Price]])-1</f>
        <v>6.4951162675392915E-3</v>
      </c>
      <c r="AE675" s="1">
        <f>(Table2[[#This Row],[Close Price]]/Table2[[#This Row],[Current Week Low]])-1</f>
        <v>1.8636363636363784E-2</v>
      </c>
      <c r="AF675" s="1">
        <f>(Table2[[#This Row],[Current Week High]]/Table2[[#This Row],[Close Price]])-1</f>
        <v>5.3250037185780252E-2</v>
      </c>
      <c r="AG675" s="1">
        <f>(Table2[[#This Row],[Close Price]]/Table2[[#This Row],[Current Month Low]])-1</f>
        <v>1.8636363636363784E-2</v>
      </c>
      <c r="AH675" s="1">
        <f>(Table2[[#This Row],[Current Month High]]/Table2[[#This Row],[Close Price]])-1</f>
        <v>0.18796172343695772</v>
      </c>
      <c r="AI675">
        <v>34.761267291387703</v>
      </c>
      <c r="AJ675">
        <v>5.59685863874346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-0.03</v>
      </c>
      <c r="AM675" t="s">
        <v>3155</v>
      </c>
      <c r="AN675">
        <v>-6.92</v>
      </c>
      <c r="AO675" t="s">
        <v>3155</v>
      </c>
      <c r="AP675">
        <v>-2.1143996341325001E-2</v>
      </c>
      <c r="AQ675">
        <f>(Table2[[#This Row],[Sharpe Ratio]]-AVERAGE(Table2[Sharpe Ratio]))/_xlfn.STDEV.P(Table2[Sharpe Ratio])</f>
        <v>-0.953231539325476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623</v>
      </c>
      <c r="AT675">
        <f>_xlfn.RANK.AVG(Table2[[#This Row],[6M Return vs Nifty Z-Score]],Table2[6M Return vs Nifty Z-Score])</f>
        <v>623</v>
      </c>
      <c r="AU675">
        <f>_xlfn.RANK.AVG(Table2[[#This Row],[Sharpe Ratio Z-Score]],Table2[Sharpe Ratio Z-Score])</f>
        <v>613</v>
      </c>
      <c r="AV675">
        <f>(Table2[[#This Row],[Rank 1Y]]+Table2[[#This Row],[Rank 6M]]+Table2[[#This Row],[Rank Sharpe]])/3</f>
        <v>619.66666666666663</v>
      </c>
    </row>
    <row r="676" spans="1:48" x14ac:dyDescent="0.3">
      <c r="A676" t="s">
        <v>1628</v>
      </c>
      <c r="B676" t="s">
        <v>1629</v>
      </c>
      <c r="C676" t="s">
        <v>3121</v>
      </c>
      <c r="D676" t="s">
        <v>1630</v>
      </c>
      <c r="E676">
        <v>5493.6467066249998</v>
      </c>
      <c r="F676">
        <v>420.75</v>
      </c>
      <c r="G676">
        <v>-23.869383559936601</v>
      </c>
      <c r="H676">
        <f>(Table2[[#This Row],[1Y Return vs Nifty]]-AVERAGE(Table2[1Y Return vs Nifty]))/_xlfn.STDEV.P(Table2[1Y Return vs Nifty])</f>
        <v>-0.82234427725571213</v>
      </c>
      <c r="I676">
        <v>-7.5021479138158504</v>
      </c>
      <c r="J676">
        <f>(Table2[[#This Row],[1M Return vs Nifty]]-AVERAGE(Table2[1M Return vs Nifty]))/_xlfn.STDEV.P(Table2[1M Return vs Nifty])</f>
        <v>-0.71753250254646628</v>
      </c>
      <c r="K676">
        <v>-29.5349196367956</v>
      </c>
      <c r="L676">
        <f>(Table2[[#This Row],[6M Return vs Nifty]]-AVERAGE(Table2[6M Return vs Nifty]))/_xlfn.STDEV.P(Table2[6M Return vs Nifty])</f>
        <v>-1.1510431596504749</v>
      </c>
      <c r="M676">
        <v>-3.0652680255056</v>
      </c>
      <c r="N676">
        <f>(Table2[[#This Row],[1W Return vs Nifty]]-AVERAGE(Table2[1W Return vs Nifty]))/_xlfn.STDEV.P(Table2[1W Return vs Nifty])</f>
        <v>0.32616621344749214</v>
      </c>
      <c r="O676">
        <v>458.66</v>
      </c>
      <c r="P676">
        <v>480.088651540142</v>
      </c>
      <c r="Q676">
        <v>496.55891767144499</v>
      </c>
      <c r="R676">
        <v>20.390450423475802</v>
      </c>
      <c r="S676" s="1">
        <f>(Table2[[#This Row],[Close Price]]-Table2[[#This Row],[20D EMA]])/Table2[[#This Row],[20D EMA]]</f>
        <v>-8.2653817642698343E-2</v>
      </c>
      <c r="T676" s="1">
        <f>(Table2[[#This Row],[Close Price]]-Table2[[#This Row],[50D EMA]])/Table2[[#This Row],[50D EMA]]</f>
        <v>-0.12359936305468047</v>
      </c>
      <c r="U676" s="1">
        <f>(Table2[[#This Row],[Close Price]]-Table2[[#This Row],[200D EMA]])/Table2[[#This Row],[200D EMA]]</f>
        <v>-0.15266852527176844</v>
      </c>
      <c r="V676">
        <v>0.25092935394107502</v>
      </c>
      <c r="W676">
        <v>418.25</v>
      </c>
      <c r="X676">
        <v>431.4</v>
      </c>
      <c r="Y676">
        <v>415.95</v>
      </c>
      <c r="Z676">
        <v>464.65</v>
      </c>
      <c r="AA676">
        <v>415.95</v>
      </c>
      <c r="AB676">
        <v>495.7</v>
      </c>
      <c r="AC676" s="1">
        <f>(Table2[[#This Row],[Close Price]]/Table2[[#This Row],[Day Low]])-1</f>
        <v>5.9772863120144404E-3</v>
      </c>
      <c r="AD676" s="1">
        <f>(Table2[[#This Row],[Day High]]/Table2[[#This Row],[Close Price]])-1</f>
        <v>2.5311942959001632E-2</v>
      </c>
      <c r="AE676" s="1">
        <f>(Table2[[#This Row],[Close Price]]/Table2[[#This Row],[Current Week Low]])-1</f>
        <v>1.1539848539487974E-2</v>
      </c>
      <c r="AF676" s="1">
        <f>(Table2[[#This Row],[Current Week High]]/Table2[[#This Row],[Close Price]])-1</f>
        <v>0.10433749257278668</v>
      </c>
      <c r="AG676" s="1">
        <f>(Table2[[#This Row],[Close Price]]/Table2[[#This Row],[Current Month Low]])-1</f>
        <v>1.1539848539487974E-2</v>
      </c>
      <c r="AH676" s="1">
        <f>(Table2[[#This Row],[Current Month High]]/Table2[[#This Row],[Close Price]])-1</f>
        <v>0.17813428401663689</v>
      </c>
      <c r="AI676">
        <v>59.084967320261399</v>
      </c>
      <c r="AJ676">
        <v>7.5949367088607502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-0.13</v>
      </c>
      <c r="AM676" t="s">
        <v>3155</v>
      </c>
      <c r="AN676">
        <v>-8.9</v>
      </c>
      <c r="AO676" t="s">
        <v>3155</v>
      </c>
      <c r="AP676">
        <v>-1.5306224674751E-2</v>
      </c>
      <c r="AQ676">
        <f>(Table2[[#This Row],[Sharpe Ratio]]-AVERAGE(Table2[Sharpe Ratio]))/_xlfn.STDEV.P(Table2[Sharpe Ratio])</f>
        <v>-0.88441211982207213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595</v>
      </c>
      <c r="AT676">
        <f>_xlfn.RANK.AVG(Table2[[#This Row],[6M Return vs Nifty Z-Score]],Table2[6M Return vs Nifty Z-Score])</f>
        <v>672</v>
      </c>
      <c r="AU676">
        <f>_xlfn.RANK.AVG(Table2[[#This Row],[Sharpe Ratio Z-Score]],Table2[Sharpe Ratio Z-Score])</f>
        <v>594</v>
      </c>
      <c r="AV676">
        <f>(Table2[[#This Row],[Rank 1Y]]+Table2[[#This Row],[Rank 6M]]+Table2[[#This Row],[Rank Sharpe]])/3</f>
        <v>620.33333333333337</v>
      </c>
    </row>
    <row r="677" spans="1:48" x14ac:dyDescent="0.3">
      <c r="A677" t="s">
        <v>1484</v>
      </c>
      <c r="B677" t="s">
        <v>1485</v>
      </c>
      <c r="C677" t="s">
        <v>3124</v>
      </c>
      <c r="D677" t="s">
        <v>467</v>
      </c>
      <c r="E677">
        <v>6700.0407850000001</v>
      </c>
      <c r="F677">
        <v>2067.85</v>
      </c>
      <c r="G677">
        <v>-25.9161145627758</v>
      </c>
      <c r="H677">
        <f>(Table2[[#This Row],[1Y Return vs Nifty]]-AVERAGE(Table2[1Y Return vs Nifty]))/_xlfn.STDEV.P(Table2[1Y Return vs Nifty])</f>
        <v>-0.85733201008431426</v>
      </c>
      <c r="I677">
        <v>-4.7941532536593199</v>
      </c>
      <c r="J677">
        <f>(Table2[[#This Row],[1M Return vs Nifty]]-AVERAGE(Table2[1M Return vs Nifty]))/_xlfn.STDEV.P(Table2[1M Return vs Nifty])</f>
        <v>-0.40599908085042841</v>
      </c>
      <c r="K677">
        <v>-16.786625516554199</v>
      </c>
      <c r="L677">
        <f>(Table2[[#This Row],[6M Return vs Nifty]]-AVERAGE(Table2[6M Return vs Nifty]))/_xlfn.STDEV.P(Table2[6M Return vs Nifty])</f>
        <v>-0.70080676262982744</v>
      </c>
      <c r="M677">
        <v>-5.8235174907783396</v>
      </c>
      <c r="N677">
        <f>(Table2[[#This Row],[1W Return vs Nifty]]-AVERAGE(Table2[1W Return vs Nifty]))/_xlfn.STDEV.P(Table2[1W Return vs Nifty])</f>
        <v>-0.22696452720957738</v>
      </c>
      <c r="O677">
        <v>2188.61</v>
      </c>
      <c r="P677">
        <v>2228.53488119028</v>
      </c>
      <c r="Q677">
        <v>2252.7170770685302</v>
      </c>
      <c r="R677">
        <v>20.648927997864501</v>
      </c>
      <c r="S677" s="1">
        <f>(Table2[[#This Row],[Close Price]]-Table2[[#This Row],[20D EMA]])/Table2[[#This Row],[20D EMA]]</f>
        <v>-5.5176573258826474E-2</v>
      </c>
      <c r="T677" s="1">
        <f>(Table2[[#This Row],[Close Price]]-Table2[[#This Row],[50D EMA]])/Table2[[#This Row],[50D EMA]]</f>
        <v>-7.2103372734492202E-2</v>
      </c>
      <c r="U677" s="1">
        <f>(Table2[[#This Row],[Close Price]]-Table2[[#This Row],[200D EMA]])/Table2[[#This Row],[200D EMA]]</f>
        <v>-8.2064045658631304E-2</v>
      </c>
      <c r="V677">
        <v>0.38147605064680801</v>
      </c>
      <c r="W677">
        <v>2058.15</v>
      </c>
      <c r="X677">
        <v>2112.9499999999998</v>
      </c>
      <c r="Y677">
        <v>2031.15</v>
      </c>
      <c r="Z677">
        <v>2189.9499999999998</v>
      </c>
      <c r="AA677">
        <v>2031.15</v>
      </c>
      <c r="AB677">
        <v>2374</v>
      </c>
      <c r="AC677" s="1">
        <f>(Table2[[#This Row],[Close Price]]/Table2[[#This Row],[Day Low]])-1</f>
        <v>4.7129703860262495E-3</v>
      </c>
      <c r="AD677" s="1">
        <f>(Table2[[#This Row],[Day High]]/Table2[[#This Row],[Close Price]])-1</f>
        <v>2.1810092608264497E-2</v>
      </c>
      <c r="AE677" s="1">
        <f>(Table2[[#This Row],[Close Price]]/Table2[[#This Row],[Current Week Low]])-1</f>
        <v>1.8068581837874964E-2</v>
      </c>
      <c r="AF677" s="1">
        <f>(Table2[[#This Row],[Current Week High]]/Table2[[#This Row],[Close Price]])-1</f>
        <v>5.9046836085789645E-2</v>
      </c>
      <c r="AG677" s="1">
        <f>(Table2[[#This Row],[Close Price]]/Table2[[#This Row],[Current Month Low]])-1</f>
        <v>1.8068581837874964E-2</v>
      </c>
      <c r="AH677" s="1">
        <f>(Table2[[#This Row],[Current Month High]]/Table2[[#This Row],[Close Price]])-1</f>
        <v>0.14805232487849707</v>
      </c>
      <c r="AI677">
        <v>32.262978455884102</v>
      </c>
      <c r="AJ677">
        <v>5.5025510204081503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-0.08</v>
      </c>
      <c r="AM677" t="s">
        <v>3155</v>
      </c>
      <c r="AN677">
        <v>-7.3</v>
      </c>
      <c r="AO677" t="s">
        <v>3155</v>
      </c>
      <c r="AP677">
        <v>-8.8287493402225997E-2</v>
      </c>
      <c r="AQ677">
        <f>(Table2[[#This Row],[Sharpe Ratio]]-AVERAGE(Table2[Sharpe Ratio]))/_xlfn.STDEV.P(Table2[Sharpe Ratio])</f>
        <v>-1.7447624101913961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606</v>
      </c>
      <c r="AT677">
        <f>_xlfn.RANK.AVG(Table2[[#This Row],[6M Return vs Nifty Z-Score]],Table2[6M Return vs Nifty Z-Score])</f>
        <v>560</v>
      </c>
      <c r="AU677">
        <f>_xlfn.RANK.AVG(Table2[[#This Row],[Sharpe Ratio Z-Score]],Table2[Sharpe Ratio Z-Score])</f>
        <v>702</v>
      </c>
      <c r="AV677">
        <f>(Table2[[#This Row],[Rank 1Y]]+Table2[[#This Row],[Rank 6M]]+Table2[[#This Row],[Rank Sharpe]])/3</f>
        <v>622.66666666666663</v>
      </c>
    </row>
    <row r="678" spans="1:48" x14ac:dyDescent="0.3">
      <c r="A678" t="s">
        <v>109</v>
      </c>
      <c r="B678" t="s">
        <v>110</v>
      </c>
      <c r="C678" t="s">
        <v>3122</v>
      </c>
      <c r="D678" t="s">
        <v>111</v>
      </c>
      <c r="E678">
        <v>264204.13293868001</v>
      </c>
      <c r="F678">
        <v>4060.1</v>
      </c>
      <c r="G678">
        <v>-17.998557355108801</v>
      </c>
      <c r="H678">
        <f>(Table2[[#This Row],[1Y Return vs Nifty]]-AVERAGE(Table2[1Y Return vs Nifty]))/_xlfn.STDEV.P(Table2[1Y Return vs Nifty])</f>
        <v>-0.72198575507925966</v>
      </c>
      <c r="I678">
        <v>-15.832878789234799</v>
      </c>
      <c r="J678">
        <f>(Table2[[#This Row],[1M Return vs Nifty]]-AVERAGE(Table2[1M Return vs Nifty]))/_xlfn.STDEV.P(Table2[1M Return vs Nifty])</f>
        <v>-1.6759173668275789</v>
      </c>
      <c r="K678">
        <v>-24.2856109550818</v>
      </c>
      <c r="L678">
        <f>(Table2[[#This Row],[6M Return vs Nifty]]-AVERAGE(Table2[6M Return vs Nifty]))/_xlfn.STDEV.P(Table2[6M Return vs Nifty])</f>
        <v>-0.96565130993221071</v>
      </c>
      <c r="M678">
        <v>1.0193377388948699</v>
      </c>
      <c r="N678">
        <f>(Table2[[#This Row],[1W Return vs Nifty]]-AVERAGE(Table2[1W Return vs Nifty]))/_xlfn.STDEV.P(Table2[1W Return vs Nifty])</f>
        <v>1.1452803074410036</v>
      </c>
      <c r="O678">
        <v>4413.9799999999996</v>
      </c>
      <c r="P678">
        <v>4710.8489621695398</v>
      </c>
      <c r="Q678">
        <v>4584.1907813820799</v>
      </c>
      <c r="R678">
        <v>30.880903253891098</v>
      </c>
      <c r="S678" s="1">
        <f>(Table2[[#This Row],[Close Price]]-Table2[[#This Row],[20D EMA]])/Table2[[#This Row],[20D EMA]]</f>
        <v>-8.0172542693895232E-2</v>
      </c>
      <c r="T678" s="1">
        <f>(Table2[[#This Row],[Close Price]]-Table2[[#This Row],[50D EMA]])/Table2[[#This Row],[50D EMA]]</f>
        <v>-0.13813836261688239</v>
      </c>
      <c r="U678" s="1">
        <f>(Table2[[#This Row],[Close Price]]-Table2[[#This Row],[200D EMA]])/Table2[[#This Row],[200D EMA]]</f>
        <v>-0.11432569157256425</v>
      </c>
      <c r="V678">
        <v>1.70725989988469</v>
      </c>
      <c r="W678">
        <v>4044.65</v>
      </c>
      <c r="X678">
        <v>4187.8999999999996</v>
      </c>
      <c r="Y678">
        <v>3961</v>
      </c>
      <c r="Z678">
        <v>4224.8</v>
      </c>
      <c r="AA678">
        <v>3961</v>
      </c>
      <c r="AB678">
        <v>5138</v>
      </c>
      <c r="AC678" s="1">
        <f>(Table2[[#This Row],[Close Price]]/Table2[[#This Row],[Day Low]])-1</f>
        <v>3.8198608037778303E-3</v>
      </c>
      <c r="AD678" s="1">
        <f>(Table2[[#This Row],[Day High]]/Table2[[#This Row],[Close Price]])-1</f>
        <v>3.1477057215339554E-2</v>
      </c>
      <c r="AE678" s="1">
        <f>(Table2[[#This Row],[Close Price]]/Table2[[#This Row],[Current Week Low]])-1</f>
        <v>2.5018934612471622E-2</v>
      </c>
      <c r="AF678" s="1">
        <f>(Table2[[#This Row],[Current Week High]]/Table2[[#This Row],[Close Price]])-1</f>
        <v>4.0565503312726348E-2</v>
      </c>
      <c r="AG678" s="1">
        <f>(Table2[[#This Row],[Close Price]]/Table2[[#This Row],[Current Month Low]])-1</f>
        <v>2.5018934612471622E-2</v>
      </c>
      <c r="AH678" s="1">
        <f>(Table2[[#This Row],[Current Month High]]/Table2[[#This Row],[Close Price]])-1</f>
        <v>0.26548607177163119</v>
      </c>
      <c r="AI678">
        <v>35.0915002093544</v>
      </c>
      <c r="AJ678">
        <v>12.157458563535901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-0.19</v>
      </c>
      <c r="AM678" t="s">
        <v>3155</v>
      </c>
      <c r="AN678">
        <v>-9.08</v>
      </c>
      <c r="AO678" t="s">
        <v>3155</v>
      </c>
      <c r="AP678">
        <v>-5.7154997068678E-2</v>
      </c>
      <c r="AQ678">
        <f>(Table2[[#This Row],[Sharpe Ratio]]-AVERAGE(Table2[Sharpe Ratio]))/_xlfn.STDEV.P(Table2[Sharpe Ratio])</f>
        <v>-1.3777524536981851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563</v>
      </c>
      <c r="AT678">
        <f>_xlfn.RANK.AVG(Table2[[#This Row],[6M Return vs Nifty Z-Score]],Table2[6M Return vs Nifty Z-Score])</f>
        <v>635</v>
      </c>
      <c r="AU678">
        <f>_xlfn.RANK.AVG(Table2[[#This Row],[Sharpe Ratio Z-Score]],Table2[Sharpe Ratio Z-Score])</f>
        <v>674</v>
      </c>
      <c r="AV678">
        <f>(Table2[[#This Row],[Rank 1Y]]+Table2[[#This Row],[Rank 6M]]+Table2[[#This Row],[Rank Sharpe]])/3</f>
        <v>624</v>
      </c>
    </row>
    <row r="679" spans="1:48" x14ac:dyDescent="0.3">
      <c r="A679" t="s">
        <v>252</v>
      </c>
      <c r="B679" t="s">
        <v>253</v>
      </c>
      <c r="C679" t="s">
        <v>3110</v>
      </c>
      <c r="D679" t="s">
        <v>24</v>
      </c>
      <c r="E679">
        <v>99715.010229439999</v>
      </c>
      <c r="F679">
        <v>1280.05</v>
      </c>
      <c r="G679">
        <v>-35.931239609342398</v>
      </c>
      <c r="H679">
        <f>(Table2[[#This Row],[1Y Return vs Nifty]]-AVERAGE(Table2[1Y Return vs Nifty]))/_xlfn.STDEV.P(Table2[1Y Return vs Nifty])</f>
        <v>-1.0285350254723811</v>
      </c>
      <c r="I679">
        <v>-7.2158297035693701</v>
      </c>
      <c r="J679">
        <f>(Table2[[#This Row],[1M Return vs Nifty]]-AVERAGE(Table2[1M Return vs Nifty]))/_xlfn.STDEV.P(Table2[1M Return vs Nifty])</f>
        <v>-0.6845938512838321</v>
      </c>
      <c r="K679">
        <v>-22.110575152725101</v>
      </c>
      <c r="L679">
        <f>(Table2[[#This Row],[6M Return vs Nifty]]-AVERAGE(Table2[6M Return vs Nifty]))/_xlfn.STDEV.P(Table2[6M Return vs Nifty])</f>
        <v>-0.88883473558842307</v>
      </c>
      <c r="M679">
        <v>-4.1844466679592198</v>
      </c>
      <c r="N679">
        <f>(Table2[[#This Row],[1W Return vs Nifty]]-AVERAGE(Table2[1W Return vs Nifty]))/_xlfn.STDEV.P(Table2[1W Return vs Nifty])</f>
        <v>0.10172962088325446</v>
      </c>
      <c r="O679">
        <v>1349.39</v>
      </c>
      <c r="P679">
        <v>1386.4465129237001</v>
      </c>
      <c r="Q679">
        <v>1426.96217077914</v>
      </c>
      <c r="R679">
        <v>21.1934197178571</v>
      </c>
      <c r="S679" s="1">
        <f>(Table2[[#This Row],[Close Price]]-Table2[[#This Row],[20D EMA]])/Table2[[#This Row],[20D EMA]]</f>
        <v>-5.1386181904416177E-2</v>
      </c>
      <c r="T679" s="1">
        <f>(Table2[[#This Row],[Close Price]]-Table2[[#This Row],[50D EMA]])/Table2[[#This Row],[50D EMA]]</f>
        <v>-7.6740438186348861E-2</v>
      </c>
      <c r="U679" s="1">
        <f>(Table2[[#This Row],[Close Price]]-Table2[[#This Row],[200D EMA]])/Table2[[#This Row],[200D EMA]]</f>
        <v>-0.10295449577259928</v>
      </c>
      <c r="V679">
        <v>0.84216711842029301</v>
      </c>
      <c r="W679">
        <v>1258.1500000000001</v>
      </c>
      <c r="X679">
        <v>1285.95</v>
      </c>
      <c r="Y679">
        <v>1258.1500000000001</v>
      </c>
      <c r="Z679">
        <v>1353.95</v>
      </c>
      <c r="AA679">
        <v>1258.1500000000001</v>
      </c>
      <c r="AB679">
        <v>1450.3</v>
      </c>
      <c r="AC679" s="1">
        <f>(Table2[[#This Row],[Close Price]]/Table2[[#This Row],[Day Low]])-1</f>
        <v>1.7406509557683858E-2</v>
      </c>
      <c r="AD679" s="1">
        <f>(Table2[[#This Row],[Day High]]/Table2[[#This Row],[Close Price]])-1</f>
        <v>4.6091949533222376E-3</v>
      </c>
      <c r="AE679" s="1">
        <f>(Table2[[#This Row],[Close Price]]/Table2[[#This Row],[Current Week Low]])-1</f>
        <v>1.7406509557683858E-2</v>
      </c>
      <c r="AF679" s="1">
        <f>(Table2[[#This Row],[Current Week High]]/Table2[[#This Row],[Close Price]])-1</f>
        <v>5.7732119839068785E-2</v>
      </c>
      <c r="AG679" s="1">
        <f>(Table2[[#This Row],[Close Price]]/Table2[[#This Row],[Current Month Low]])-1</f>
        <v>1.7406509557683858E-2</v>
      </c>
      <c r="AH679" s="1">
        <f>(Table2[[#This Row],[Current Month High]]/Table2[[#This Row],[Close Price]])-1</f>
        <v>0.13300261708527006</v>
      </c>
      <c r="AI679">
        <v>32.3776414983789</v>
      </c>
      <c r="AJ679">
        <v>1.74065095576838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-0.11</v>
      </c>
      <c r="AM679" t="s">
        <v>3155</v>
      </c>
      <c r="AN679">
        <v>-5.85</v>
      </c>
      <c r="AO679" t="s">
        <v>3155</v>
      </c>
      <c r="AP679">
        <v>-1.6417759378319002E-2</v>
      </c>
      <c r="AQ679">
        <f>(Table2[[#This Row],[Sharpe Ratio]]-AVERAGE(Table2[Sharpe Ratio]))/_xlfn.STDEV.P(Table2[Sharpe Ratio])</f>
        <v>-0.89751560817798637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665</v>
      </c>
      <c r="AT679">
        <f>_xlfn.RANK.AVG(Table2[[#This Row],[6M Return vs Nifty Z-Score]],Table2[6M Return vs Nifty Z-Score])</f>
        <v>612</v>
      </c>
      <c r="AU679">
        <f>_xlfn.RANK.AVG(Table2[[#This Row],[Sharpe Ratio Z-Score]],Table2[Sharpe Ratio Z-Score])</f>
        <v>597</v>
      </c>
      <c r="AV679">
        <f>(Table2[[#This Row],[Rank 1Y]]+Table2[[#This Row],[Rank 6M]]+Table2[[#This Row],[Rank Sharpe]])/3</f>
        <v>624.66666666666663</v>
      </c>
    </row>
    <row r="680" spans="1:48" x14ac:dyDescent="0.3">
      <c r="A680" t="s">
        <v>1538</v>
      </c>
      <c r="B680" t="s">
        <v>1539</v>
      </c>
      <c r="C680" t="s">
        <v>3121</v>
      </c>
      <c r="D680" t="s">
        <v>280</v>
      </c>
      <c r="E680">
        <v>6228.8233852000003</v>
      </c>
      <c r="F680">
        <v>1385.5</v>
      </c>
      <c r="G680">
        <v>-45.7848541316637</v>
      </c>
      <c r="H680">
        <f>(Table2[[#This Row],[1Y Return vs Nifty]]-AVERAGE(Table2[1Y Return vs Nifty]))/_xlfn.STDEV.P(Table2[1Y Return vs Nifty])</f>
        <v>-1.1969771079076255</v>
      </c>
      <c r="I680">
        <v>1.09424146538233</v>
      </c>
      <c r="J680">
        <f>(Table2[[#This Row],[1M Return vs Nifty]]-AVERAGE(Table2[1M Return vs Nifty]))/_xlfn.STDEV.P(Table2[1M Return vs Nifty])</f>
        <v>0.27141427675711166</v>
      </c>
      <c r="K680">
        <v>-13.0086408089741</v>
      </c>
      <c r="L680">
        <f>(Table2[[#This Row],[6M Return vs Nifty]]-AVERAGE(Table2[6M Return vs Nifty]))/_xlfn.STDEV.P(Table2[6M Return vs Nifty])</f>
        <v>-0.5673782264902989</v>
      </c>
      <c r="M680">
        <v>-2.7887344503542302</v>
      </c>
      <c r="N680">
        <f>(Table2[[#This Row],[1W Return vs Nifty]]-AVERAGE(Table2[1W Return vs Nifty]))/_xlfn.STDEV.P(Table2[1W Return vs Nifty])</f>
        <v>0.3816213936862019</v>
      </c>
      <c r="O680">
        <v>1414.41</v>
      </c>
      <c r="P680">
        <v>1407.1036199309499</v>
      </c>
      <c r="Q680">
        <v>1416.58047975164</v>
      </c>
      <c r="R680">
        <v>36.734294061487397</v>
      </c>
      <c r="S680" s="1">
        <f>(Table2[[#This Row],[Close Price]]-Table2[[#This Row],[20D EMA]])/Table2[[#This Row],[20D EMA]]</f>
        <v>-2.0439617932565577E-2</v>
      </c>
      <c r="T680" s="1">
        <f>(Table2[[#This Row],[Close Price]]-Table2[[#This Row],[50D EMA]])/Table2[[#This Row],[50D EMA]]</f>
        <v>-1.5353254461821392E-2</v>
      </c>
      <c r="U680" s="1">
        <f>(Table2[[#This Row],[Close Price]]-Table2[[#This Row],[200D EMA]])/Table2[[#This Row],[200D EMA]]</f>
        <v>-2.1940496989686871E-2</v>
      </c>
      <c r="V680">
        <v>0.42304139782771899</v>
      </c>
      <c r="W680">
        <v>1366.4</v>
      </c>
      <c r="X680">
        <v>1393.3</v>
      </c>
      <c r="Y680">
        <v>1351.25</v>
      </c>
      <c r="Z680">
        <v>1464.45</v>
      </c>
      <c r="AA680">
        <v>1345.05</v>
      </c>
      <c r="AB680">
        <v>1477.5</v>
      </c>
      <c r="AC680" s="1">
        <f>(Table2[[#This Row],[Close Price]]/Table2[[#This Row],[Day Low]])-1</f>
        <v>1.3978337236533855E-2</v>
      </c>
      <c r="AD680" s="1">
        <f>(Table2[[#This Row],[Day High]]/Table2[[#This Row],[Close Price]])-1</f>
        <v>5.6297365571995606E-3</v>
      </c>
      <c r="AE680" s="1">
        <f>(Table2[[#This Row],[Close Price]]/Table2[[#This Row],[Current Week Low]])-1</f>
        <v>2.5346901017576418E-2</v>
      </c>
      <c r="AF680" s="1">
        <f>(Table2[[#This Row],[Current Week High]]/Table2[[#This Row],[Close Price]])-1</f>
        <v>5.6983038614218717E-2</v>
      </c>
      <c r="AG680" s="1">
        <f>(Table2[[#This Row],[Close Price]]/Table2[[#This Row],[Current Month Low]])-1</f>
        <v>3.0073231478383811E-2</v>
      </c>
      <c r="AH680" s="1">
        <f>(Table2[[#This Row],[Current Month High]]/Table2[[#This Row],[Close Price]])-1</f>
        <v>6.6402020931071837E-2</v>
      </c>
      <c r="AI680">
        <v>30.277878022374601</v>
      </c>
      <c r="AJ680">
        <v>21.205493832560499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0.01</v>
      </c>
      <c r="AM680" t="s">
        <v>3156</v>
      </c>
      <c r="AN680">
        <v>-0.94</v>
      </c>
      <c r="AO680" t="s">
        <v>3155</v>
      </c>
      <c r="AP680">
        <v>-5.0704543112457999E-2</v>
      </c>
      <c r="AQ680">
        <f>(Table2[[#This Row],[Sharpe Ratio]]-AVERAGE(Table2[Sharpe Ratio]))/_xlfn.STDEV.P(Table2[Sharpe Ratio])</f>
        <v>-1.3017103400022558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699</v>
      </c>
      <c r="AT680">
        <f>_xlfn.RANK.AVG(Table2[[#This Row],[6M Return vs Nifty Z-Score]],Table2[6M Return vs Nifty Z-Score])</f>
        <v>514</v>
      </c>
      <c r="AU680">
        <f>_xlfn.RANK.AVG(Table2[[#This Row],[Sharpe Ratio Z-Score]],Table2[Sharpe Ratio Z-Score])</f>
        <v>661</v>
      </c>
      <c r="AV680">
        <f>(Table2[[#This Row],[Rank 1Y]]+Table2[[#This Row],[Rank 6M]]+Table2[[#This Row],[Rank Sharpe]])/3</f>
        <v>624.66666666666663</v>
      </c>
    </row>
    <row r="681" spans="1:48" x14ac:dyDescent="0.3">
      <c r="A681" t="s">
        <v>1237</v>
      </c>
      <c r="B681" t="s">
        <v>1238</v>
      </c>
      <c r="C681" t="s">
        <v>3109</v>
      </c>
      <c r="D681" t="s">
        <v>21</v>
      </c>
      <c r="E681">
        <v>9124.67308253999</v>
      </c>
      <c r="F681">
        <v>442.95</v>
      </c>
      <c r="G681">
        <v>-18.4389171737085</v>
      </c>
      <c r="H681">
        <f>(Table2[[#This Row],[1Y Return vs Nifty]]-AVERAGE(Table2[1Y Return vs Nifty]))/_xlfn.STDEV.P(Table2[1Y Return vs Nifty])</f>
        <v>-0.72951346226708513</v>
      </c>
      <c r="I681">
        <v>0.51947710226951105</v>
      </c>
      <c r="J681">
        <f>(Table2[[#This Row],[1M Return vs Nifty]]-AVERAGE(Table2[1M Return vs Nifty]))/_xlfn.STDEV.P(Table2[1M Return vs Nifty])</f>
        <v>0.20529217122122762</v>
      </c>
      <c r="K681">
        <v>-21.140518928349799</v>
      </c>
      <c r="L681">
        <f>(Table2[[#This Row],[6M Return vs Nifty]]-AVERAGE(Table2[6M Return vs Nifty]))/_xlfn.STDEV.P(Table2[6M Return vs Nifty])</f>
        <v>-0.8545748875451683</v>
      </c>
      <c r="M681">
        <v>-1.69975882538245</v>
      </c>
      <c r="N681">
        <f>(Table2[[#This Row],[1W Return vs Nifty]]-AVERAGE(Table2[1W Return vs Nifty]))/_xlfn.STDEV.P(Table2[1W Return vs Nifty])</f>
        <v>0.60000116737305187</v>
      </c>
      <c r="O681">
        <v>467.81</v>
      </c>
      <c r="P681">
        <v>477.60497117769398</v>
      </c>
      <c r="Q681">
        <v>479.74105229404802</v>
      </c>
      <c r="R681">
        <v>28.086174275100198</v>
      </c>
      <c r="S681" s="1">
        <f>(Table2[[#This Row],[Close Price]]-Table2[[#This Row],[20D EMA]])/Table2[[#This Row],[20D EMA]]</f>
        <v>-5.3141232551676992E-2</v>
      </c>
      <c r="T681" s="1">
        <f>(Table2[[#This Row],[Close Price]]-Table2[[#This Row],[50D EMA]])/Table2[[#This Row],[50D EMA]]</f>
        <v>-7.2559904668162548E-2</v>
      </c>
      <c r="U681" s="1">
        <f>(Table2[[#This Row],[Close Price]]-Table2[[#This Row],[200D EMA]])/Table2[[#This Row],[200D EMA]]</f>
        <v>-7.6689397578378726E-2</v>
      </c>
      <c r="V681">
        <v>1.0112176503969299</v>
      </c>
      <c r="W681">
        <v>441</v>
      </c>
      <c r="X681">
        <v>461.9</v>
      </c>
      <c r="Y681">
        <v>441</v>
      </c>
      <c r="Z681">
        <v>488.9</v>
      </c>
      <c r="AA681">
        <v>441</v>
      </c>
      <c r="AB681">
        <v>493.45</v>
      </c>
      <c r="AC681" s="1">
        <f>(Table2[[#This Row],[Close Price]]/Table2[[#This Row],[Day Low]])-1</f>
        <v>4.4217687074830092E-3</v>
      </c>
      <c r="AD681" s="1">
        <f>(Table2[[#This Row],[Day High]]/Table2[[#This Row],[Close Price]])-1</f>
        <v>4.2781352297099007E-2</v>
      </c>
      <c r="AE681" s="1">
        <f>(Table2[[#This Row],[Close Price]]/Table2[[#This Row],[Current Week Low]])-1</f>
        <v>4.4217687074830092E-3</v>
      </c>
      <c r="AF681" s="1">
        <f>(Table2[[#This Row],[Current Week High]]/Table2[[#This Row],[Close Price]])-1</f>
        <v>0.10373631335365152</v>
      </c>
      <c r="AG681" s="1">
        <f>(Table2[[#This Row],[Close Price]]/Table2[[#This Row],[Current Month Low]])-1</f>
        <v>4.4217687074830092E-3</v>
      </c>
      <c r="AH681" s="1">
        <f>(Table2[[#This Row],[Current Month High]]/Table2[[#This Row],[Close Price]])-1</f>
        <v>0.11400835308725599</v>
      </c>
      <c r="AI681">
        <v>29.8114911389547</v>
      </c>
      <c r="AJ681">
        <v>12.0824898785425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</v>
      </c>
      <c r="AM681">
        <v>0</v>
      </c>
      <c r="AN681">
        <v>-3.88</v>
      </c>
      <c r="AO681" t="s">
        <v>3155</v>
      </c>
      <c r="AP681">
        <v>-8.9494094441450997E-2</v>
      </c>
      <c r="AQ681">
        <f>(Table2[[#This Row],[Sharpe Ratio]]-AVERAGE(Table2[Sharpe Ratio]))/_xlfn.STDEV.P(Table2[Sharpe Ratio])</f>
        <v>-1.7589866018580773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568</v>
      </c>
      <c r="AT681">
        <f>_xlfn.RANK.AVG(Table2[[#This Row],[6M Return vs Nifty Z-Score]],Table2[6M Return vs Nifty Z-Score])</f>
        <v>604</v>
      </c>
      <c r="AU681">
        <f>_xlfn.RANK.AVG(Table2[[#This Row],[Sharpe Ratio Z-Score]],Table2[Sharpe Ratio Z-Score])</f>
        <v>704</v>
      </c>
      <c r="AV681">
        <f>(Table2[[#This Row],[Rank 1Y]]+Table2[[#This Row],[Rank 6M]]+Table2[[#This Row],[Rank Sharpe]])/3</f>
        <v>625.33333333333337</v>
      </c>
    </row>
    <row r="682" spans="1:48" x14ac:dyDescent="0.3">
      <c r="A682" t="s">
        <v>949</v>
      </c>
      <c r="B682" t="s">
        <v>950</v>
      </c>
      <c r="C682" t="s">
        <v>3122</v>
      </c>
      <c r="D682" t="s">
        <v>125</v>
      </c>
      <c r="E682">
        <v>14955.186175360001</v>
      </c>
      <c r="F682">
        <v>2494.4</v>
      </c>
      <c r="G682">
        <v>-33.888569727927099</v>
      </c>
      <c r="H682">
        <f>(Table2[[#This Row],[1Y Return vs Nifty]]-AVERAGE(Table2[1Y Return vs Nifty]))/_xlfn.STDEV.P(Table2[1Y Return vs Nifty])</f>
        <v>-0.99361671526510387</v>
      </c>
      <c r="I682">
        <v>-12.438467930976</v>
      </c>
      <c r="J682">
        <f>(Table2[[#This Row],[1M Return vs Nifty]]-AVERAGE(Table2[1M Return vs Nifty]))/_xlfn.STDEV.P(Table2[1M Return vs Nifty])</f>
        <v>-1.2854171768255707</v>
      </c>
      <c r="K682">
        <v>-14.321883696003001</v>
      </c>
      <c r="L682">
        <f>(Table2[[#This Row],[6M Return vs Nifty]]-AVERAGE(Table2[6M Return vs Nifty]))/_xlfn.STDEV.P(Table2[6M Return vs Nifty])</f>
        <v>-0.61375852963455113</v>
      </c>
      <c r="M682">
        <v>-17.626377099288</v>
      </c>
      <c r="N682">
        <f>(Table2[[#This Row],[1W Return vs Nifty]]-AVERAGE(Table2[1W Return vs Nifty]))/_xlfn.STDEV.P(Table2[1W Return vs Nifty])</f>
        <v>-2.5938731623140563</v>
      </c>
      <c r="O682">
        <v>2827.95</v>
      </c>
      <c r="P682">
        <v>2884.4482612361198</v>
      </c>
      <c r="Q682">
        <v>2790.0548152670299</v>
      </c>
      <c r="R682">
        <v>16.661902613929701</v>
      </c>
      <c r="S682" s="1">
        <f>(Table2[[#This Row],[Close Price]]-Table2[[#This Row],[20D EMA]])/Table2[[#This Row],[20D EMA]]</f>
        <v>-0.11794762990859094</v>
      </c>
      <c r="T682" s="1">
        <f>(Table2[[#This Row],[Close Price]]-Table2[[#This Row],[50D EMA]])/Table2[[#This Row],[50D EMA]]</f>
        <v>-0.13522456494642271</v>
      </c>
      <c r="U682" s="1">
        <f>(Table2[[#This Row],[Close Price]]-Table2[[#This Row],[200D EMA]])/Table2[[#This Row],[200D EMA]]</f>
        <v>-0.10596738589120994</v>
      </c>
      <c r="V682">
        <v>2.18737062431582</v>
      </c>
      <c r="W682">
        <v>2454</v>
      </c>
      <c r="X682">
        <v>2517.5500000000002</v>
      </c>
      <c r="Y682">
        <v>2447.5</v>
      </c>
      <c r="Z682">
        <v>2879.05</v>
      </c>
      <c r="AA682">
        <v>2447.5</v>
      </c>
      <c r="AB682">
        <v>3127.6</v>
      </c>
      <c r="AC682" s="1">
        <f>(Table2[[#This Row],[Close Price]]/Table2[[#This Row],[Day Low]])-1</f>
        <v>1.6462917685411638E-2</v>
      </c>
      <c r="AD682" s="1">
        <f>(Table2[[#This Row],[Day High]]/Table2[[#This Row],[Close Price]])-1</f>
        <v>9.2807889672867905E-3</v>
      </c>
      <c r="AE682" s="1">
        <f>(Table2[[#This Row],[Close Price]]/Table2[[#This Row],[Current Week Low]])-1</f>
        <v>1.9162410623084769E-2</v>
      </c>
      <c r="AF682" s="1">
        <f>(Table2[[#This Row],[Current Week High]]/Table2[[#This Row],[Close Price]])-1</f>
        <v>0.15420542014111605</v>
      </c>
      <c r="AG682" s="1">
        <f>(Table2[[#This Row],[Close Price]]/Table2[[#This Row],[Current Month Low]])-1</f>
        <v>1.9162410623084769E-2</v>
      </c>
      <c r="AH682" s="1">
        <f>(Table2[[#This Row],[Current Month High]]/Table2[[#This Row],[Close Price]])-1</f>
        <v>0.25384862091084015</v>
      </c>
      <c r="AI682">
        <v>28.223220012828701</v>
      </c>
      <c r="AJ682">
        <v>11.8565022421524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-0.15</v>
      </c>
      <c r="AM682" t="s">
        <v>3155</v>
      </c>
      <c r="AN682">
        <v>-15.76</v>
      </c>
      <c r="AO682" t="s">
        <v>3155</v>
      </c>
      <c r="AP682">
        <v>-8.2200805271876995E-2</v>
      </c>
      <c r="AQ682">
        <f>(Table2[[#This Row],[Sharpe Ratio]]-AVERAGE(Table2[Sharpe Ratio]))/_xlfn.STDEV.P(Table2[Sharpe Ratio])</f>
        <v>-1.6730086027879105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653</v>
      </c>
      <c r="AT682">
        <f>_xlfn.RANK.AVG(Table2[[#This Row],[6M Return vs Nifty Z-Score]],Table2[6M Return vs Nifty Z-Score])</f>
        <v>526</v>
      </c>
      <c r="AU682">
        <f>_xlfn.RANK.AVG(Table2[[#This Row],[Sharpe Ratio Z-Score]],Table2[Sharpe Ratio Z-Score])</f>
        <v>698</v>
      </c>
      <c r="AV682">
        <f>(Table2[[#This Row],[Rank 1Y]]+Table2[[#This Row],[Rank 6M]]+Table2[[#This Row],[Rank Sharpe]])/3</f>
        <v>625.66666666666663</v>
      </c>
    </row>
    <row r="683" spans="1:48" x14ac:dyDescent="0.3">
      <c r="A683" t="s">
        <v>2390</v>
      </c>
      <c r="B683" t="s">
        <v>2391</v>
      </c>
      <c r="C683" t="s">
        <v>3127</v>
      </c>
      <c r="D683" t="s">
        <v>1982</v>
      </c>
      <c r="E683">
        <v>2100.1538511700001</v>
      </c>
      <c r="F683">
        <v>44.05</v>
      </c>
      <c r="G683">
        <v>-27.217856128566599</v>
      </c>
      <c r="H683">
        <f>(Table2[[#This Row],[1Y Return vs Nifty]]-AVERAGE(Table2[1Y Return vs Nifty]))/_xlfn.STDEV.P(Table2[1Y Return vs Nifty])</f>
        <v>-0.87958456112917316</v>
      </c>
      <c r="I683">
        <v>-10.6556733073709</v>
      </c>
      <c r="J683">
        <f>(Table2[[#This Row],[1M Return vs Nifty]]-AVERAGE(Table2[1M Return vs Nifty]))/_xlfn.STDEV.P(Table2[1M Return vs Nifty])</f>
        <v>-1.0803207202317853</v>
      </c>
      <c r="K683">
        <v>-27.0369000559817</v>
      </c>
      <c r="L683">
        <f>(Table2[[#This Row],[6M Return vs Nifty]]-AVERAGE(Table2[6M Return vs Nifty]))/_xlfn.STDEV.P(Table2[6M Return vs Nifty])</f>
        <v>-1.0628196432219583</v>
      </c>
      <c r="M683">
        <v>-8.6335858362902194</v>
      </c>
      <c r="N683">
        <f>(Table2[[#This Row],[1W Return vs Nifty]]-AVERAGE(Table2[1W Return vs Nifty]))/_xlfn.STDEV.P(Table2[1W Return vs Nifty])</f>
        <v>-0.79048686440915228</v>
      </c>
      <c r="O683">
        <v>49.45</v>
      </c>
      <c r="P683">
        <v>51.209343062106498</v>
      </c>
      <c r="Q683">
        <v>51.692889295086701</v>
      </c>
      <c r="R683">
        <v>12.732589446025701</v>
      </c>
      <c r="S683" s="1">
        <f>(Table2[[#This Row],[Close Price]]-Table2[[#This Row],[20D EMA]])/Table2[[#This Row],[20D EMA]]</f>
        <v>-0.10920121334681507</v>
      </c>
      <c r="T683" s="1">
        <f>(Table2[[#This Row],[Close Price]]-Table2[[#This Row],[50D EMA]])/Table2[[#This Row],[50D EMA]]</f>
        <v>-0.13980540725593135</v>
      </c>
      <c r="U683" s="1">
        <f>(Table2[[#This Row],[Close Price]]-Table2[[#This Row],[200D EMA]])/Table2[[#This Row],[200D EMA]]</f>
        <v>-0.14785184963172768</v>
      </c>
      <c r="V683">
        <v>0.65826482298857103</v>
      </c>
      <c r="W683">
        <v>43.74</v>
      </c>
      <c r="X683">
        <v>45.72</v>
      </c>
      <c r="Y683">
        <v>43.74</v>
      </c>
      <c r="Z683">
        <v>49.49</v>
      </c>
      <c r="AA683">
        <v>43.74</v>
      </c>
      <c r="AB683">
        <v>55.43</v>
      </c>
      <c r="AC683" s="1">
        <f>(Table2[[#This Row],[Close Price]]/Table2[[#This Row],[Day Low]])-1</f>
        <v>7.0873342478279255E-3</v>
      </c>
      <c r="AD683" s="1">
        <f>(Table2[[#This Row],[Day High]]/Table2[[#This Row],[Close Price]])-1</f>
        <v>3.7911464245175885E-2</v>
      </c>
      <c r="AE683" s="1">
        <f>(Table2[[#This Row],[Close Price]]/Table2[[#This Row],[Current Week Low]])-1</f>
        <v>7.0873342478279255E-3</v>
      </c>
      <c r="AF683" s="1">
        <f>(Table2[[#This Row],[Current Week High]]/Table2[[#This Row],[Close Price]])-1</f>
        <v>0.12349602724177089</v>
      </c>
      <c r="AG683" s="1">
        <f>(Table2[[#This Row],[Close Price]]/Table2[[#This Row],[Current Month Low]])-1</f>
        <v>7.0873342478279255E-3</v>
      </c>
      <c r="AH683" s="1">
        <f>(Table2[[#This Row],[Current Month High]]/Table2[[#This Row],[Close Price]])-1</f>
        <v>0.25834279228149848</v>
      </c>
      <c r="AI683">
        <v>57.548240635641299</v>
      </c>
      <c r="AJ683">
        <v>3.7691401648998601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</v>
      </c>
      <c r="AM683" t="s">
        <v>3155</v>
      </c>
      <c r="AN683">
        <v>-13.91</v>
      </c>
      <c r="AO683" t="s">
        <v>3155</v>
      </c>
      <c r="AP683">
        <v>-1.9256673844624001E-2</v>
      </c>
      <c r="AQ683">
        <f>(Table2[[#This Row],[Sharpe Ratio]]-AVERAGE(Table2[Sharpe Ratio]))/_xlfn.STDEV.P(Table2[Sharpe Ratio])</f>
        <v>-0.93098256385040357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616</v>
      </c>
      <c r="AT683">
        <f>_xlfn.RANK.AVG(Table2[[#This Row],[6M Return vs Nifty Z-Score]],Table2[6M Return vs Nifty Z-Score])</f>
        <v>656</v>
      </c>
      <c r="AU683">
        <f>_xlfn.RANK.AVG(Table2[[#This Row],[Sharpe Ratio Z-Score]],Table2[Sharpe Ratio Z-Score])</f>
        <v>606</v>
      </c>
      <c r="AV683">
        <f>(Table2[[#This Row],[Rank 1Y]]+Table2[[#This Row],[Rank 6M]]+Table2[[#This Row],[Rank Sharpe]])/3</f>
        <v>626</v>
      </c>
    </row>
    <row r="684" spans="1:48" x14ac:dyDescent="0.3">
      <c r="A684" t="s">
        <v>898</v>
      </c>
      <c r="B684" t="s">
        <v>899</v>
      </c>
      <c r="C684" t="s">
        <v>617</v>
      </c>
      <c r="D684" t="s">
        <v>617</v>
      </c>
      <c r="E684">
        <v>16641.38232081</v>
      </c>
      <c r="F684">
        <v>33.07</v>
      </c>
      <c r="G684">
        <v>-28.701182012638299</v>
      </c>
      <c r="H684">
        <f>(Table2[[#This Row],[1Y Return vs Nifty]]-AVERAGE(Table2[1Y Return vs Nifty]))/_xlfn.STDEV.P(Table2[1Y Return vs Nifty])</f>
        <v>-0.90494119551720864</v>
      </c>
      <c r="I684">
        <v>-3.4856888843050302</v>
      </c>
      <c r="J684">
        <f>(Table2[[#This Row],[1M Return vs Nifty]]-AVERAGE(Table2[1M Return vs Nifty]))/_xlfn.STDEV.P(Table2[1M Return vs Nifty])</f>
        <v>-0.25547057791433775</v>
      </c>
      <c r="K684">
        <v>-26.032017962271599</v>
      </c>
      <c r="L684">
        <f>(Table2[[#This Row],[6M Return vs Nifty]]-AVERAGE(Table2[6M Return vs Nifty]))/_xlfn.STDEV.P(Table2[6M Return vs Nifty])</f>
        <v>-1.0273298365831049</v>
      </c>
      <c r="M684">
        <v>-7.4875767523408996</v>
      </c>
      <c r="N684">
        <f>(Table2[[#This Row],[1W Return vs Nifty]]-AVERAGE(Table2[1W Return vs Nifty]))/_xlfn.STDEV.P(Table2[1W Return vs Nifty])</f>
        <v>-0.56066977883167468</v>
      </c>
      <c r="O684">
        <v>34.85</v>
      </c>
      <c r="P684">
        <v>35.885119874560402</v>
      </c>
      <c r="Q684">
        <v>37.479026522670701</v>
      </c>
      <c r="R684">
        <v>27.7936556804292</v>
      </c>
      <c r="S684" s="1">
        <f>(Table2[[#This Row],[Close Price]]-Table2[[#This Row],[20D EMA]])/Table2[[#This Row],[20D EMA]]</f>
        <v>-5.1076040172166458E-2</v>
      </c>
      <c r="T684" s="1">
        <f>(Table2[[#This Row],[Close Price]]-Table2[[#This Row],[50D EMA]])/Table2[[#This Row],[50D EMA]]</f>
        <v>-7.8448111206006879E-2</v>
      </c>
      <c r="U684" s="1">
        <f>(Table2[[#This Row],[Close Price]]-Table2[[#This Row],[200D EMA]])/Table2[[#This Row],[200D EMA]]</f>
        <v>-0.11763983570927924</v>
      </c>
      <c r="V684">
        <v>0.49837461144765199</v>
      </c>
      <c r="W684">
        <v>33</v>
      </c>
      <c r="X684">
        <v>33.56</v>
      </c>
      <c r="Y684">
        <v>32.22</v>
      </c>
      <c r="Z684">
        <v>35.25</v>
      </c>
      <c r="AA684">
        <v>32.22</v>
      </c>
      <c r="AB684">
        <v>37.39</v>
      </c>
      <c r="AC684" s="1">
        <f>(Table2[[#This Row],[Close Price]]/Table2[[#This Row],[Day Low]])-1</f>
        <v>2.1212121212121904E-3</v>
      </c>
      <c r="AD684" s="1">
        <f>(Table2[[#This Row],[Day High]]/Table2[[#This Row],[Close Price]])-1</f>
        <v>1.4817054732385815E-2</v>
      </c>
      <c r="AE684" s="1">
        <f>(Table2[[#This Row],[Close Price]]/Table2[[#This Row],[Current Week Low]])-1</f>
        <v>2.6381129733085151E-2</v>
      </c>
      <c r="AF684" s="1">
        <f>(Table2[[#This Row],[Current Week High]]/Table2[[#This Row],[Close Price]])-1</f>
        <v>6.5920774115512559E-2</v>
      </c>
      <c r="AG684" s="1">
        <f>(Table2[[#This Row],[Close Price]]/Table2[[#This Row],[Current Month Low]])-1</f>
        <v>2.6381129733085151E-2</v>
      </c>
      <c r="AH684" s="1">
        <f>(Table2[[#This Row],[Current Month High]]/Table2[[#This Row],[Close Price]])-1</f>
        <v>0.13063199274266712</v>
      </c>
      <c r="AI684">
        <v>59.963713335349198</v>
      </c>
      <c r="AJ684">
        <v>2.6381129733085098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-0.14000000000000001</v>
      </c>
      <c r="AM684" t="s">
        <v>3155</v>
      </c>
      <c r="AN684">
        <v>-5.46</v>
      </c>
      <c r="AO684" t="s">
        <v>3155</v>
      </c>
      <c r="AP684">
        <v>-2.0564716337873001E-2</v>
      </c>
      <c r="AQ684">
        <f>(Table2[[#This Row],[Sharpe Ratio]]-AVERAGE(Table2[Sharpe Ratio]))/_xlfn.STDEV.P(Table2[Sharpe Ratio])</f>
        <v>-0.94640261283700788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626</v>
      </c>
      <c r="AT684">
        <f>_xlfn.RANK.AVG(Table2[[#This Row],[6M Return vs Nifty Z-Score]],Table2[6M Return vs Nifty Z-Score])</f>
        <v>643</v>
      </c>
      <c r="AU684">
        <f>_xlfn.RANK.AVG(Table2[[#This Row],[Sharpe Ratio Z-Score]],Table2[Sharpe Ratio Z-Score])</f>
        <v>610</v>
      </c>
      <c r="AV684">
        <f>(Table2[[#This Row],[Rank 1Y]]+Table2[[#This Row],[Rank 6M]]+Table2[[#This Row],[Rank Sharpe]])/3</f>
        <v>626.33333333333337</v>
      </c>
    </row>
    <row r="685" spans="1:48" x14ac:dyDescent="0.3">
      <c r="A685" t="s">
        <v>1351</v>
      </c>
      <c r="B685" t="s">
        <v>1352</v>
      </c>
      <c r="C685" t="s">
        <v>3122</v>
      </c>
      <c r="D685" t="s">
        <v>125</v>
      </c>
      <c r="E685">
        <v>8062.97678043</v>
      </c>
      <c r="F685">
        <v>674.9</v>
      </c>
      <c r="G685">
        <v>-42.530713526936999</v>
      </c>
      <c r="H685">
        <f>(Table2[[#This Row],[1Y Return vs Nifty]]-AVERAGE(Table2[1Y Return vs Nifty]))/_xlfn.STDEV.P(Table2[1Y Return vs Nifty])</f>
        <v>-1.1413493767075094</v>
      </c>
      <c r="I685">
        <v>5.1595187260814601</v>
      </c>
      <c r="J685">
        <f>(Table2[[#This Row],[1M Return vs Nifty]]-AVERAGE(Table2[1M Return vs Nifty]))/_xlfn.STDEV.P(Table2[1M Return vs Nifty])</f>
        <v>0.73909235374988158</v>
      </c>
      <c r="K685">
        <v>-10.143551735971201</v>
      </c>
      <c r="L685">
        <f>(Table2[[#This Row],[6M Return vs Nifty]]-AVERAGE(Table2[6M Return vs Nifty]))/_xlfn.STDEV.P(Table2[6M Return vs Nifty])</f>
        <v>-0.46619077590239028</v>
      </c>
      <c r="M685">
        <v>1.2690497907487901</v>
      </c>
      <c r="N685">
        <f>(Table2[[#This Row],[1W Return vs Nifty]]-AVERAGE(Table2[1W Return vs Nifty]))/_xlfn.STDEV.P(Table2[1W Return vs Nifty])</f>
        <v>1.1953567830941214</v>
      </c>
      <c r="O685">
        <v>674.04</v>
      </c>
      <c r="P685">
        <v>675.002184247179</v>
      </c>
      <c r="Q685">
        <v>694.86709017193095</v>
      </c>
      <c r="R685">
        <v>50.521930916823699</v>
      </c>
      <c r="S685" s="1">
        <f>(Table2[[#This Row],[Close Price]]-Table2[[#This Row],[20D EMA]])/Table2[[#This Row],[20D EMA]]</f>
        <v>1.2758886712954925E-3</v>
      </c>
      <c r="T685" s="1">
        <f>(Table2[[#This Row],[Close Price]]-Table2[[#This Row],[50D EMA]])/Table2[[#This Row],[50D EMA]]</f>
        <v>-1.5138358002943325E-4</v>
      </c>
      <c r="U685" s="1">
        <f>(Table2[[#This Row],[Close Price]]-Table2[[#This Row],[200D EMA]])/Table2[[#This Row],[200D EMA]]</f>
        <v>-2.8735121369743558E-2</v>
      </c>
      <c r="V685">
        <v>0.336571042645888</v>
      </c>
      <c r="W685">
        <v>670.55</v>
      </c>
      <c r="X685">
        <v>699</v>
      </c>
      <c r="Y685">
        <v>668.2</v>
      </c>
      <c r="Z685">
        <v>699</v>
      </c>
      <c r="AA685">
        <v>634.79999999999995</v>
      </c>
      <c r="AB685">
        <v>699</v>
      </c>
      <c r="AC685" s="1">
        <f>(Table2[[#This Row],[Close Price]]/Table2[[#This Row],[Day Low]])-1</f>
        <v>6.4872119901573377E-3</v>
      </c>
      <c r="AD685" s="1">
        <f>(Table2[[#This Row],[Day High]]/Table2[[#This Row],[Close Price]])-1</f>
        <v>3.5708993925025911E-2</v>
      </c>
      <c r="AE685" s="1">
        <f>(Table2[[#This Row],[Close Price]]/Table2[[#This Row],[Current Week Low]])-1</f>
        <v>1.0026938042502209E-2</v>
      </c>
      <c r="AF685" s="1">
        <f>(Table2[[#This Row],[Current Week High]]/Table2[[#This Row],[Close Price]])-1</f>
        <v>3.5708993925025911E-2</v>
      </c>
      <c r="AG685" s="1">
        <f>(Table2[[#This Row],[Close Price]]/Table2[[#This Row],[Current Month Low]])-1</f>
        <v>6.3169502205419059E-2</v>
      </c>
      <c r="AH685" s="1">
        <f>(Table2[[#This Row],[Current Month High]]/Table2[[#This Row],[Close Price]])-1</f>
        <v>3.5708993925025911E-2</v>
      </c>
      <c r="AI685">
        <v>25.7964142835975</v>
      </c>
      <c r="AJ685">
        <v>12.7464082860006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-0.04</v>
      </c>
      <c r="AM685" t="s">
        <v>3155</v>
      </c>
      <c r="AN685">
        <v>2.96</v>
      </c>
      <c r="AO685" t="s">
        <v>3156</v>
      </c>
      <c r="AP685">
        <v>-9.4540632781451001E-2</v>
      </c>
      <c r="AQ685">
        <f>(Table2[[#This Row],[Sharpe Ratio]]-AVERAGE(Table2[Sharpe Ratio]))/_xlfn.STDEV.P(Table2[Sharpe Ratio])</f>
        <v>-1.8184784523271604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689</v>
      </c>
      <c r="AT685">
        <f>_xlfn.RANK.AVG(Table2[[#This Row],[6M Return vs Nifty Z-Score]],Table2[6M Return vs Nifty Z-Score])</f>
        <v>479</v>
      </c>
      <c r="AU685">
        <f>_xlfn.RANK.AVG(Table2[[#This Row],[Sharpe Ratio Z-Score]],Table2[Sharpe Ratio Z-Score])</f>
        <v>711</v>
      </c>
      <c r="AV685">
        <f>(Table2[[#This Row],[Rank 1Y]]+Table2[[#This Row],[Rank 6M]]+Table2[[#This Row],[Rank Sharpe]])/3</f>
        <v>626.33333333333337</v>
      </c>
    </row>
    <row r="686" spans="1:48" x14ac:dyDescent="0.3">
      <c r="A686" t="s">
        <v>598</v>
      </c>
      <c r="B686" t="s">
        <v>599</v>
      </c>
      <c r="C686" t="s">
        <v>3110</v>
      </c>
      <c r="D686" t="s">
        <v>43</v>
      </c>
      <c r="E686">
        <v>32063.568352170001</v>
      </c>
      <c r="F686">
        <v>545.70000000000005</v>
      </c>
      <c r="G686">
        <v>-33.872373507047897</v>
      </c>
      <c r="H686">
        <f>(Table2[[#This Row],[1Y Return vs Nifty]]-AVERAGE(Table2[1Y Return vs Nifty]))/_xlfn.STDEV.P(Table2[1Y Return vs Nifty])</f>
        <v>-0.99333984984010748</v>
      </c>
      <c r="I686">
        <v>-5.0645172974657697</v>
      </c>
      <c r="J686">
        <f>(Table2[[#This Row],[1M Return vs Nifty]]-AVERAGE(Table2[1M Return vs Nifty]))/_xlfn.STDEV.P(Table2[1M Return vs Nifty])</f>
        <v>-0.43710233113000324</v>
      </c>
      <c r="K686">
        <v>-13.2529034655381</v>
      </c>
      <c r="L686">
        <f>(Table2[[#This Row],[6M Return vs Nifty]]-AVERAGE(Table2[6M Return vs Nifty]))/_xlfn.STDEV.P(Table2[6M Return vs Nifty])</f>
        <v>-0.57600494449513773</v>
      </c>
      <c r="M686">
        <v>-0.109577949874915</v>
      </c>
      <c r="N686">
        <f>(Table2[[#This Row],[1W Return vs Nifty]]-AVERAGE(Table2[1W Return vs Nifty]))/_xlfn.STDEV.P(Table2[1W Return vs Nifty])</f>
        <v>0.91889107799294434</v>
      </c>
      <c r="O686">
        <v>565.38</v>
      </c>
      <c r="P686">
        <v>580.80975748010701</v>
      </c>
      <c r="Q686">
        <v>575.745344834658</v>
      </c>
      <c r="R686">
        <v>31.228243459288599</v>
      </c>
      <c r="S686" s="1">
        <f>(Table2[[#This Row],[Close Price]]-Table2[[#This Row],[20D EMA]])/Table2[[#This Row],[20D EMA]]</f>
        <v>-3.4808447415897184E-2</v>
      </c>
      <c r="T686" s="1">
        <f>(Table2[[#This Row],[Close Price]]-Table2[[#This Row],[50D EMA]])/Table2[[#This Row],[50D EMA]]</f>
        <v>-6.044966880796504E-2</v>
      </c>
      <c r="U686" s="1">
        <f>(Table2[[#This Row],[Close Price]]-Table2[[#This Row],[200D EMA]])/Table2[[#This Row],[200D EMA]]</f>
        <v>-5.2185128554163726E-2</v>
      </c>
      <c r="V686">
        <v>0.87840237028464196</v>
      </c>
      <c r="W686">
        <v>543.5</v>
      </c>
      <c r="X686">
        <v>552.65</v>
      </c>
      <c r="Y686">
        <v>539</v>
      </c>
      <c r="Z686">
        <v>562.5</v>
      </c>
      <c r="AA686">
        <v>539</v>
      </c>
      <c r="AB686">
        <v>606.5</v>
      </c>
      <c r="AC686" s="1">
        <f>(Table2[[#This Row],[Close Price]]/Table2[[#This Row],[Day Low]])-1</f>
        <v>4.0478380864765739E-3</v>
      </c>
      <c r="AD686" s="1">
        <f>(Table2[[#This Row],[Day High]]/Table2[[#This Row],[Close Price]])-1</f>
        <v>1.2735935495693518E-2</v>
      </c>
      <c r="AE686" s="1">
        <f>(Table2[[#This Row],[Close Price]]/Table2[[#This Row],[Current Week Low]])-1</f>
        <v>1.243042671614103E-2</v>
      </c>
      <c r="AF686" s="1">
        <f>(Table2[[#This Row],[Current Week High]]/Table2[[#This Row],[Close Price]])-1</f>
        <v>3.0786146234194511E-2</v>
      </c>
      <c r="AG686" s="1">
        <f>(Table2[[#This Row],[Close Price]]/Table2[[#This Row],[Current Month Low]])-1</f>
        <v>1.243042671614103E-2</v>
      </c>
      <c r="AH686" s="1">
        <f>(Table2[[#This Row],[Current Month High]]/Table2[[#This Row],[Close Price]])-1</f>
        <v>0.11141652922851364</v>
      </c>
      <c r="AI686">
        <v>18.563313175737498</v>
      </c>
      <c r="AJ686">
        <v>19.9868073878628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</v>
      </c>
      <c r="AM686" t="s">
        <v>3155</v>
      </c>
      <c r="AN686">
        <v>-4.4000000000000004</v>
      </c>
      <c r="AO686" t="s">
        <v>3155</v>
      </c>
      <c r="AP686">
        <v>-9.5221287628737994E-2</v>
      </c>
      <c r="AQ686">
        <f>(Table2[[#This Row],[Sharpe Ratio]]-AVERAGE(Table2[Sharpe Ratio]))/_xlfn.STDEV.P(Table2[Sharpe Ratio])</f>
        <v>-1.8265024508916605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652</v>
      </c>
      <c r="AT686">
        <f>_xlfn.RANK.AVG(Table2[[#This Row],[6M Return vs Nifty Z-Score]],Table2[6M Return vs Nifty Z-Score])</f>
        <v>516</v>
      </c>
      <c r="AU686">
        <f>_xlfn.RANK.AVG(Table2[[#This Row],[Sharpe Ratio Z-Score]],Table2[Sharpe Ratio Z-Score])</f>
        <v>712</v>
      </c>
      <c r="AV686">
        <f>(Table2[[#This Row],[Rank 1Y]]+Table2[[#This Row],[Rank 6M]]+Table2[[#This Row],[Rank Sharpe]])/3</f>
        <v>626.66666666666663</v>
      </c>
    </row>
    <row r="687" spans="1:48" x14ac:dyDescent="0.3">
      <c r="A687" t="s">
        <v>2116</v>
      </c>
      <c r="B687" t="s">
        <v>2117</v>
      </c>
      <c r="C687" t="s">
        <v>3123</v>
      </c>
      <c r="D687" t="s">
        <v>135</v>
      </c>
      <c r="E687">
        <v>2809.502978685</v>
      </c>
      <c r="F687">
        <v>369.65</v>
      </c>
      <c r="G687">
        <v>-41.7884667329621</v>
      </c>
      <c r="H687">
        <f>(Table2[[#This Row],[1Y Return vs Nifty]]-AVERAGE(Table2[1Y Return vs Nifty]))/_xlfn.STDEV.P(Table2[1Y Return vs Nifty])</f>
        <v>-1.1286610788879836</v>
      </c>
      <c r="I687">
        <v>-3.3110309571781702</v>
      </c>
      <c r="J687">
        <f>(Table2[[#This Row],[1M Return vs Nifty]]-AVERAGE(Table2[1M Return vs Nifty]))/_xlfn.STDEV.P(Table2[1M Return vs Nifty])</f>
        <v>-0.23537756131251669</v>
      </c>
      <c r="K687">
        <v>-40.662746371181697</v>
      </c>
      <c r="L687">
        <f>(Table2[[#This Row],[6M Return vs Nifty]]-AVERAGE(Table2[6M Return vs Nifty]))/_xlfn.STDEV.P(Table2[6M Return vs Nifty])</f>
        <v>-1.5440488879702388</v>
      </c>
      <c r="M687">
        <v>-5.7658830901574101</v>
      </c>
      <c r="N687">
        <f>(Table2[[#This Row],[1W Return vs Nifty]]-AVERAGE(Table2[1W Return vs Nifty]))/_xlfn.STDEV.P(Table2[1W Return vs Nifty])</f>
        <v>-0.21540670435702089</v>
      </c>
      <c r="O687">
        <v>390.75</v>
      </c>
      <c r="P687">
        <v>400.44954796444102</v>
      </c>
      <c r="Q687">
        <v>431.35537510310797</v>
      </c>
      <c r="R687">
        <v>34.792083899341698</v>
      </c>
      <c r="S687" s="1">
        <f>(Table2[[#This Row],[Close Price]]-Table2[[#This Row],[20D EMA]])/Table2[[#This Row],[20D EMA]]</f>
        <v>-5.3998720409469028E-2</v>
      </c>
      <c r="T687" s="1">
        <f>(Table2[[#This Row],[Close Price]]-Table2[[#This Row],[50D EMA]])/Table2[[#This Row],[50D EMA]]</f>
        <v>-7.6912430344848265E-2</v>
      </c>
      <c r="U687" s="1">
        <f>(Table2[[#This Row],[Close Price]]-Table2[[#This Row],[200D EMA]])/Table2[[#This Row],[200D EMA]]</f>
        <v>-0.14304997379100332</v>
      </c>
      <c r="V687">
        <v>2.20219397515877</v>
      </c>
      <c r="W687">
        <v>366.35</v>
      </c>
      <c r="X687">
        <v>382.65</v>
      </c>
      <c r="Y687">
        <v>360.1</v>
      </c>
      <c r="Z687">
        <v>407.5</v>
      </c>
      <c r="AA687">
        <v>360.1</v>
      </c>
      <c r="AB687">
        <v>446.35</v>
      </c>
      <c r="AC687" s="1">
        <f>(Table2[[#This Row],[Close Price]]/Table2[[#This Row],[Day Low]])-1</f>
        <v>9.0077794458849336E-3</v>
      </c>
      <c r="AD687" s="1">
        <f>(Table2[[#This Row],[Day High]]/Table2[[#This Row],[Close Price]])-1</f>
        <v>3.5168402542945953E-2</v>
      </c>
      <c r="AE687" s="1">
        <f>(Table2[[#This Row],[Close Price]]/Table2[[#This Row],[Current Week Low]])-1</f>
        <v>2.6520410996945243E-2</v>
      </c>
      <c r="AF687" s="1">
        <f>(Table2[[#This Row],[Current Week High]]/Table2[[#This Row],[Close Price]])-1</f>
        <v>0.10239415663465445</v>
      </c>
      <c r="AG687" s="1">
        <f>(Table2[[#This Row],[Close Price]]/Table2[[#This Row],[Current Month Low]])-1</f>
        <v>2.6520410996945243E-2</v>
      </c>
      <c r="AH687" s="1">
        <f>(Table2[[#This Row],[Current Month High]]/Table2[[#This Row],[Close Price]])-1</f>
        <v>0.20749357500338172</v>
      </c>
      <c r="AI687">
        <v>58.257811443257097</v>
      </c>
      <c r="AJ687">
        <v>7.1449275362318803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0.01</v>
      </c>
      <c r="AM687" t="s">
        <v>3156</v>
      </c>
      <c r="AN687">
        <v>-3.67</v>
      </c>
      <c r="AO687" t="s">
        <v>3155</v>
      </c>
      <c r="AP687">
        <v>1.2559386375927E-2</v>
      </c>
      <c r="AQ687">
        <f>(Table2[[#This Row],[Sharpe Ratio]]-AVERAGE(Table2[Sharpe Ratio]))/_xlfn.STDEV.P(Table2[Sharpe Ratio])</f>
        <v>-0.55591431515532508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686</v>
      </c>
      <c r="AT687">
        <f>_xlfn.RANK.AVG(Table2[[#This Row],[6M Return vs Nifty Z-Score]],Table2[6M Return vs Nifty Z-Score])</f>
        <v>718</v>
      </c>
      <c r="AU687">
        <f>_xlfn.RANK.AVG(Table2[[#This Row],[Sharpe Ratio Z-Score]],Table2[Sharpe Ratio Z-Score])</f>
        <v>477</v>
      </c>
      <c r="AV687">
        <f>(Table2[[#This Row],[Rank 1Y]]+Table2[[#This Row],[Rank 6M]]+Table2[[#This Row],[Rank Sharpe]])/3</f>
        <v>627</v>
      </c>
    </row>
    <row r="688" spans="1:48" x14ac:dyDescent="0.3">
      <c r="A688" t="s">
        <v>628</v>
      </c>
      <c r="B688" t="s">
        <v>629</v>
      </c>
      <c r="C688" t="s">
        <v>3110</v>
      </c>
      <c r="D688" t="s">
        <v>24</v>
      </c>
      <c r="E688">
        <v>29103.807957450001</v>
      </c>
      <c r="F688">
        <v>180.66</v>
      </c>
      <c r="G688">
        <v>-43.7647863966233</v>
      </c>
      <c r="H688">
        <f>(Table2[[#This Row],[1Y Return vs Nifty]]-AVERAGE(Table2[1Y Return vs Nifty]))/_xlfn.STDEV.P(Table2[1Y Return vs Nifty])</f>
        <v>-1.1624451688735122</v>
      </c>
      <c r="I688">
        <v>-8.0857764067171907</v>
      </c>
      <c r="J688">
        <f>(Table2[[#This Row],[1M Return vs Nifty]]-AVERAGE(Table2[1M Return vs Nifty]))/_xlfn.STDEV.P(Table2[1M Return vs Nifty])</f>
        <v>-0.78467435628348448</v>
      </c>
      <c r="K688">
        <v>-10.6493336201953</v>
      </c>
      <c r="L688">
        <f>(Table2[[#This Row],[6M Return vs Nifty]]-AVERAGE(Table2[6M Return vs Nifty]))/_xlfn.STDEV.P(Table2[6M Return vs Nifty])</f>
        <v>-0.48405366885759776</v>
      </c>
      <c r="M688">
        <v>-4.30422835719658</v>
      </c>
      <c r="N688">
        <f>(Table2[[#This Row],[1W Return vs Nifty]]-AVERAGE(Table2[1W Return vs Nifty]))/_xlfn.STDEV.P(Table2[1W Return vs Nifty])</f>
        <v>7.7708974701976366E-2</v>
      </c>
      <c r="O688">
        <v>190.77</v>
      </c>
      <c r="P688">
        <v>195.48018382134001</v>
      </c>
      <c r="Q688">
        <v>202.432774147597</v>
      </c>
      <c r="R688">
        <v>39.0574217091756</v>
      </c>
      <c r="S688" s="1">
        <f>(Table2[[#This Row],[Close Price]]-Table2[[#This Row],[20D EMA]])/Table2[[#This Row],[20D EMA]]</f>
        <v>-5.2995754049378903E-2</v>
      </c>
      <c r="T688" s="1">
        <f>(Table2[[#This Row],[Close Price]]-Table2[[#This Row],[50D EMA]])/Table2[[#This Row],[50D EMA]]</f>
        <v>-7.581425150942657E-2</v>
      </c>
      <c r="U688" s="1">
        <f>(Table2[[#This Row],[Close Price]]-Table2[[#This Row],[200D EMA]])/Table2[[#This Row],[200D EMA]]</f>
        <v>-0.1075555785829528</v>
      </c>
      <c r="V688">
        <v>1.3370501146929501</v>
      </c>
      <c r="W688">
        <v>180.15</v>
      </c>
      <c r="X688">
        <v>182.95</v>
      </c>
      <c r="Y688">
        <v>172.8</v>
      </c>
      <c r="Z688">
        <v>191.95</v>
      </c>
      <c r="AA688">
        <v>172.8</v>
      </c>
      <c r="AB688">
        <v>211.8</v>
      </c>
      <c r="AC688" s="1">
        <f>(Table2[[#This Row],[Close Price]]/Table2[[#This Row],[Day Low]])-1</f>
        <v>2.8309741881764605E-3</v>
      </c>
      <c r="AD688" s="1">
        <f>(Table2[[#This Row],[Day High]]/Table2[[#This Row],[Close Price]])-1</f>
        <v>1.2675744492416596E-2</v>
      </c>
      <c r="AE688" s="1">
        <f>(Table2[[#This Row],[Close Price]]/Table2[[#This Row],[Current Week Low]])-1</f>
        <v>4.5486111111111116E-2</v>
      </c>
      <c r="AF688" s="1">
        <f>(Table2[[#This Row],[Current Week High]]/Table2[[#This Row],[Close Price]])-1</f>
        <v>6.2493080925495326E-2</v>
      </c>
      <c r="AG688" s="1">
        <f>(Table2[[#This Row],[Close Price]]/Table2[[#This Row],[Current Month Low]])-1</f>
        <v>4.5486111111111116E-2</v>
      </c>
      <c r="AH688" s="1">
        <f>(Table2[[#This Row],[Current Month High]]/Table2[[#This Row],[Close Price]])-1</f>
        <v>0.17236798405845244</v>
      </c>
      <c r="AI688">
        <v>45.632680172700098</v>
      </c>
      <c r="AJ688">
        <v>6.8046112917528703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-0.13</v>
      </c>
      <c r="AM688" t="s">
        <v>3155</v>
      </c>
      <c r="AN688">
        <v>-3.73</v>
      </c>
      <c r="AO688" t="s">
        <v>3155</v>
      </c>
      <c r="AP688">
        <v>-8.9673287686133002E-2</v>
      </c>
      <c r="AQ688">
        <f>(Table2[[#This Row],[Sharpe Ratio]]-AVERAGE(Table2[Sharpe Ratio]))/_xlfn.STDEV.P(Table2[Sharpe Ratio])</f>
        <v>-1.7610990474592914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695</v>
      </c>
      <c r="AT688">
        <f>_xlfn.RANK.AVG(Table2[[#This Row],[6M Return vs Nifty Z-Score]],Table2[6M Return vs Nifty Z-Score])</f>
        <v>486</v>
      </c>
      <c r="AU688">
        <f>_xlfn.RANK.AVG(Table2[[#This Row],[Sharpe Ratio Z-Score]],Table2[Sharpe Ratio Z-Score])</f>
        <v>706</v>
      </c>
      <c r="AV688">
        <f>(Table2[[#This Row],[Rank 1Y]]+Table2[[#This Row],[Rank 6M]]+Table2[[#This Row],[Rank Sharpe]])/3</f>
        <v>629</v>
      </c>
    </row>
    <row r="689" spans="1:48" x14ac:dyDescent="0.3">
      <c r="A689" t="s">
        <v>563</v>
      </c>
      <c r="B689" t="s">
        <v>564</v>
      </c>
      <c r="C689" t="s">
        <v>3118</v>
      </c>
      <c r="D689" t="s">
        <v>77</v>
      </c>
      <c r="E689">
        <v>34001.447399555</v>
      </c>
      <c r="F689">
        <v>1812.95</v>
      </c>
      <c r="G689">
        <v>-40.949001637417503</v>
      </c>
      <c r="H689">
        <f>(Table2[[#This Row],[1Y Return vs Nifty]]-AVERAGE(Table2[1Y Return vs Nifty]))/_xlfn.STDEV.P(Table2[1Y Return vs Nifty])</f>
        <v>-1.1143108880514212</v>
      </c>
      <c r="I689">
        <v>-1.9888711408141899</v>
      </c>
      <c r="J689">
        <f>(Table2[[#This Row],[1M Return vs Nifty]]-AVERAGE(Table2[1M Return vs Nifty]))/_xlfn.STDEV.P(Table2[1M Return vs Nifty])</f>
        <v>-8.327350524430166E-2</v>
      </c>
      <c r="K689">
        <v>-16.5487252082754</v>
      </c>
      <c r="L689">
        <f>(Table2[[#This Row],[6M Return vs Nifty]]-AVERAGE(Table2[6M Return vs Nifty]))/_xlfn.STDEV.P(Table2[6M Return vs Nifty])</f>
        <v>-0.69240474612163594</v>
      </c>
      <c r="M689">
        <v>-4.3705486763476804</v>
      </c>
      <c r="N689">
        <f>(Table2[[#This Row],[1W Return vs Nifty]]-AVERAGE(Table2[1W Return vs Nifty]))/_xlfn.STDEV.P(Table2[1W Return vs Nifty])</f>
        <v>6.4409304851760676E-2</v>
      </c>
      <c r="O689">
        <v>1850.65</v>
      </c>
      <c r="P689">
        <v>1855.7560762048699</v>
      </c>
      <c r="Q689">
        <v>1908.30200243577</v>
      </c>
      <c r="R689">
        <v>42.470486861864202</v>
      </c>
      <c r="S689" s="1">
        <f>(Table2[[#This Row],[Close Price]]-Table2[[#This Row],[20D EMA]])/Table2[[#This Row],[20D EMA]]</f>
        <v>-2.0371220922378648E-2</v>
      </c>
      <c r="T689" s="1">
        <f>(Table2[[#This Row],[Close Price]]-Table2[[#This Row],[50D EMA]])/Table2[[#This Row],[50D EMA]]</f>
        <v>-2.3066650166874751E-2</v>
      </c>
      <c r="U689" s="1">
        <f>(Table2[[#This Row],[Close Price]]-Table2[[#This Row],[200D EMA]])/Table2[[#This Row],[200D EMA]]</f>
        <v>-4.996693516752692E-2</v>
      </c>
      <c r="V689">
        <v>0.77256814868667201</v>
      </c>
      <c r="W689">
        <v>1751</v>
      </c>
      <c r="X689">
        <v>1834.4</v>
      </c>
      <c r="Y689">
        <v>1751</v>
      </c>
      <c r="Z689">
        <v>1856</v>
      </c>
      <c r="AA689">
        <v>1751</v>
      </c>
      <c r="AB689">
        <v>1982</v>
      </c>
      <c r="AC689" s="1">
        <f>(Table2[[#This Row],[Close Price]]/Table2[[#This Row],[Day Low]])-1</f>
        <v>3.537978298115374E-2</v>
      </c>
      <c r="AD689" s="1">
        <f>(Table2[[#This Row],[Day High]]/Table2[[#This Row],[Close Price]])-1</f>
        <v>1.1831545271518751E-2</v>
      </c>
      <c r="AE689" s="1">
        <f>(Table2[[#This Row],[Close Price]]/Table2[[#This Row],[Current Week Low]])-1</f>
        <v>3.537978298115374E-2</v>
      </c>
      <c r="AF689" s="1">
        <f>(Table2[[#This Row],[Current Week High]]/Table2[[#This Row],[Close Price]])-1</f>
        <v>2.3745828621859477E-2</v>
      </c>
      <c r="AG689" s="1">
        <f>(Table2[[#This Row],[Close Price]]/Table2[[#This Row],[Current Month Low]])-1</f>
        <v>3.537978298115374E-2</v>
      </c>
      <c r="AH689" s="1">
        <f>(Table2[[#This Row],[Current Month High]]/Table2[[#This Row],[Close Price]])-1</f>
        <v>9.324581483217953E-2</v>
      </c>
      <c r="AI689">
        <v>34.074298794781903</v>
      </c>
      <c r="AJ689">
        <v>9.7826086956521703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7.0000000000000007E-2</v>
      </c>
      <c r="AM689" t="s">
        <v>3156</v>
      </c>
      <c r="AN689">
        <v>-3.56</v>
      </c>
      <c r="AO689" t="s">
        <v>3155</v>
      </c>
      <c r="AP689">
        <v>-4.4082967478928002E-2</v>
      </c>
      <c r="AQ689">
        <f>(Table2[[#This Row],[Sharpe Ratio]]-AVERAGE(Table2[Sharpe Ratio]))/_xlfn.STDEV.P(Table2[Sharpe Ratio])</f>
        <v>-1.2236509335498535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681</v>
      </c>
      <c r="AT689">
        <f>_xlfn.RANK.AVG(Table2[[#This Row],[6M Return vs Nifty Z-Score]],Table2[6M Return vs Nifty Z-Score])</f>
        <v>558</v>
      </c>
      <c r="AU689">
        <f>_xlfn.RANK.AVG(Table2[[#This Row],[Sharpe Ratio Z-Score]],Table2[Sharpe Ratio Z-Score])</f>
        <v>650</v>
      </c>
      <c r="AV689">
        <f>(Table2[[#This Row],[Rank 1Y]]+Table2[[#This Row],[Rank 6M]]+Table2[[#This Row],[Rank Sharpe]])/3</f>
        <v>629.66666666666663</v>
      </c>
    </row>
    <row r="690" spans="1:48" x14ac:dyDescent="0.3">
      <c r="A690" t="s">
        <v>1980</v>
      </c>
      <c r="B690" t="s">
        <v>1981</v>
      </c>
      <c r="C690" t="s">
        <v>3127</v>
      </c>
      <c r="D690" t="s">
        <v>1982</v>
      </c>
      <c r="E690">
        <v>3320.716042</v>
      </c>
      <c r="F690">
        <v>18.760000000000002</v>
      </c>
      <c r="G690">
        <v>-20.8512778539584</v>
      </c>
      <c r="H690">
        <f>(Table2[[#This Row],[1Y Return vs Nifty]]-AVERAGE(Table2[1Y Return vs Nifty]))/_xlfn.STDEV.P(Table2[1Y Return vs Nifty])</f>
        <v>-0.77075143191220474</v>
      </c>
      <c r="I690">
        <v>-2.6101840137894601</v>
      </c>
      <c r="J690">
        <f>(Table2[[#This Row],[1M Return vs Nifty]]-AVERAGE(Table2[1M Return vs Nifty]))/_xlfn.STDEV.P(Table2[1M Return vs Nifty])</f>
        <v>-0.15475064960860896</v>
      </c>
      <c r="K690">
        <v>-26.452685014517598</v>
      </c>
      <c r="L690">
        <f>(Table2[[#This Row],[6M Return vs Nifty]]-AVERAGE(Table2[6M Return vs Nifty]))/_xlfn.STDEV.P(Table2[6M Return vs Nifty])</f>
        <v>-1.0421866963450561</v>
      </c>
      <c r="M690">
        <v>-6.1072365122050298</v>
      </c>
      <c r="N690">
        <f>(Table2[[#This Row],[1W Return vs Nifty]]-AVERAGE(Table2[1W Return vs Nifty]))/_xlfn.STDEV.P(Table2[1W Return vs Nifty])</f>
        <v>-0.28386065442217751</v>
      </c>
      <c r="O690">
        <v>19.88</v>
      </c>
      <c r="P690">
        <v>20.559116428354098</v>
      </c>
      <c r="Q690">
        <v>21.0313355154316</v>
      </c>
      <c r="R690">
        <v>26.013590625450099</v>
      </c>
      <c r="S690" s="1">
        <f>(Table2[[#This Row],[Close Price]]-Table2[[#This Row],[20D EMA]])/Table2[[#This Row],[20D EMA]]</f>
        <v>-5.6338028169013961E-2</v>
      </c>
      <c r="T690" s="1">
        <f>(Table2[[#This Row],[Close Price]]-Table2[[#This Row],[50D EMA]])/Table2[[#This Row],[50D EMA]]</f>
        <v>-8.7509423599199332E-2</v>
      </c>
      <c r="U690" s="1">
        <f>(Table2[[#This Row],[Close Price]]-Table2[[#This Row],[200D EMA]])/Table2[[#This Row],[200D EMA]]</f>
        <v>-0.10799768344549596</v>
      </c>
      <c r="V690">
        <v>0.64435546105974595</v>
      </c>
      <c r="W690">
        <v>18.61</v>
      </c>
      <c r="X690">
        <v>19.059999999999999</v>
      </c>
      <c r="Y690">
        <v>18.32</v>
      </c>
      <c r="Z690">
        <v>19.97</v>
      </c>
      <c r="AA690">
        <v>18.32</v>
      </c>
      <c r="AB690">
        <v>21.11</v>
      </c>
      <c r="AC690" s="1">
        <f>(Table2[[#This Row],[Close Price]]/Table2[[#This Row],[Day Low]])-1</f>
        <v>8.0601826974746604E-3</v>
      </c>
      <c r="AD690" s="1">
        <f>(Table2[[#This Row],[Day High]]/Table2[[#This Row],[Close Price]])-1</f>
        <v>1.5991471215351716E-2</v>
      </c>
      <c r="AE690" s="1">
        <f>(Table2[[#This Row],[Close Price]]/Table2[[#This Row],[Current Week Low]])-1</f>
        <v>2.4017467248908408E-2</v>
      </c>
      <c r="AF690" s="1">
        <f>(Table2[[#This Row],[Current Week High]]/Table2[[#This Row],[Close Price]])-1</f>
        <v>6.4498933901918853E-2</v>
      </c>
      <c r="AG690" s="1">
        <f>(Table2[[#This Row],[Close Price]]/Table2[[#This Row],[Current Month Low]])-1</f>
        <v>2.4017467248908408E-2</v>
      </c>
      <c r="AH690" s="1">
        <f>(Table2[[#This Row],[Current Month High]]/Table2[[#This Row],[Close Price]])-1</f>
        <v>0.12526652452025577</v>
      </c>
      <c r="AI690">
        <v>48.987206823027698</v>
      </c>
      <c r="AJ690">
        <v>10.3529411764705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-0.16</v>
      </c>
      <c r="AM690" t="s">
        <v>3155</v>
      </c>
      <c r="AN690">
        <v>-4.38</v>
      </c>
      <c r="AO690" t="s">
        <v>3155</v>
      </c>
      <c r="AP690">
        <v>-4.8739945676705997E-2</v>
      </c>
      <c r="AQ690">
        <f>(Table2[[#This Row],[Sharpe Ratio]]-AVERAGE(Table2[Sharpe Ratio]))/_xlfn.STDEV.P(Table2[Sharpe Ratio])</f>
        <v>-1.278550397680347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584</v>
      </c>
      <c r="AT690">
        <f>_xlfn.RANK.AVG(Table2[[#This Row],[6M Return vs Nifty Z-Score]],Table2[6M Return vs Nifty Z-Score])</f>
        <v>648</v>
      </c>
      <c r="AU690">
        <f>_xlfn.RANK.AVG(Table2[[#This Row],[Sharpe Ratio Z-Score]],Table2[Sharpe Ratio Z-Score])</f>
        <v>657</v>
      </c>
      <c r="AV690">
        <f>(Table2[[#This Row],[Rank 1Y]]+Table2[[#This Row],[Rank 6M]]+Table2[[#This Row],[Rank Sharpe]])/3</f>
        <v>629.66666666666663</v>
      </c>
    </row>
    <row r="691" spans="1:48" x14ac:dyDescent="0.3">
      <c r="A691" t="s">
        <v>751</v>
      </c>
      <c r="B691" t="s">
        <v>752</v>
      </c>
      <c r="C691" t="s">
        <v>3119</v>
      </c>
      <c r="D691" t="s">
        <v>97</v>
      </c>
      <c r="E691">
        <v>21887.34547185</v>
      </c>
      <c r="F691">
        <v>270.75</v>
      </c>
      <c r="G691">
        <v>-41.426674907768202</v>
      </c>
      <c r="H691">
        <f>(Table2[[#This Row],[1Y Return vs Nifty]]-AVERAGE(Table2[1Y Return vs Nifty]))/_xlfn.STDEV.P(Table2[1Y Return vs Nifty])</f>
        <v>-1.1224764480293623</v>
      </c>
      <c r="I691">
        <v>-2.8061524978014298</v>
      </c>
      <c r="J691">
        <f>(Table2[[#This Row],[1M Return vs Nifty]]-AVERAGE(Table2[1M Return vs Nifty]))/_xlfn.STDEV.P(Table2[1M Return vs Nifty])</f>
        <v>-0.17729527765647421</v>
      </c>
      <c r="K691">
        <v>-11.8364178109431</v>
      </c>
      <c r="L691">
        <f>(Table2[[#This Row],[6M Return vs Nifty]]-AVERAGE(Table2[6M Return vs Nifty]))/_xlfn.STDEV.P(Table2[6M Return vs Nifty])</f>
        <v>-0.52597837689785587</v>
      </c>
      <c r="M691">
        <v>-5.71847570597558</v>
      </c>
      <c r="N691">
        <f>(Table2[[#This Row],[1W Return vs Nifty]]-AVERAGE(Table2[1W Return vs Nifty]))/_xlfn.STDEV.P(Table2[1W Return vs Nifty])</f>
        <v>-0.20589977546778895</v>
      </c>
      <c r="O691">
        <v>287.99</v>
      </c>
      <c r="P691">
        <v>292.75037679328602</v>
      </c>
      <c r="Q691">
        <v>293.69875258751699</v>
      </c>
      <c r="R691">
        <v>24.5339774093042</v>
      </c>
      <c r="S691" s="1">
        <f>(Table2[[#This Row],[Close Price]]-Table2[[#This Row],[20D EMA]])/Table2[[#This Row],[20D EMA]]</f>
        <v>-5.9863189694086633E-2</v>
      </c>
      <c r="T691" s="1">
        <f>(Table2[[#This Row],[Close Price]]-Table2[[#This Row],[50D EMA]])/Table2[[#This Row],[50D EMA]]</f>
        <v>-7.5150635275939237E-2</v>
      </c>
      <c r="U691" s="1">
        <f>(Table2[[#This Row],[Close Price]]-Table2[[#This Row],[200D EMA]])/Table2[[#This Row],[200D EMA]]</f>
        <v>-7.8137044796193586E-2</v>
      </c>
      <c r="V691">
        <v>0.46326281972758099</v>
      </c>
      <c r="W691">
        <v>270.14999999999998</v>
      </c>
      <c r="X691">
        <v>276.8</v>
      </c>
      <c r="Y691">
        <v>267.10000000000002</v>
      </c>
      <c r="Z691">
        <v>288.7</v>
      </c>
      <c r="AA691">
        <v>267.10000000000002</v>
      </c>
      <c r="AB691">
        <v>313.5</v>
      </c>
      <c r="AC691" s="1">
        <f>(Table2[[#This Row],[Close Price]]/Table2[[#This Row],[Day Low]])-1</f>
        <v>2.220988339811214E-3</v>
      </c>
      <c r="AD691" s="1">
        <f>(Table2[[#This Row],[Day High]]/Table2[[#This Row],[Close Price]])-1</f>
        <v>2.2345337026777434E-2</v>
      </c>
      <c r="AE691" s="1">
        <f>(Table2[[#This Row],[Close Price]]/Table2[[#This Row],[Current Week Low]])-1</f>
        <v>1.3665293897416664E-2</v>
      </c>
      <c r="AF691" s="1">
        <f>(Table2[[#This Row],[Current Week High]]/Table2[[#This Row],[Close Price]])-1</f>
        <v>6.6297322253000779E-2</v>
      </c>
      <c r="AG691" s="1">
        <f>(Table2[[#This Row],[Close Price]]/Table2[[#This Row],[Current Month Low]])-1</f>
        <v>1.3665293897416664E-2</v>
      </c>
      <c r="AH691" s="1">
        <f>(Table2[[#This Row],[Current Month High]]/Table2[[#This Row],[Close Price]])-1</f>
        <v>0.15789473684210531</v>
      </c>
      <c r="AI691">
        <v>31.966759002770001</v>
      </c>
      <c r="AJ691">
        <v>7.50446694460988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-7.0000000000000007E-2</v>
      </c>
      <c r="AM691" t="s">
        <v>3155</v>
      </c>
      <c r="AN691">
        <v>-5.68</v>
      </c>
      <c r="AO691" t="s">
        <v>3155</v>
      </c>
      <c r="AP691">
        <v>-9.4224229220781996E-2</v>
      </c>
      <c r="AQ691">
        <f>(Table2[[#This Row],[Sharpe Ratio]]-AVERAGE(Table2[Sharpe Ratio]))/_xlfn.STDEV.P(Table2[Sharpe Ratio])</f>
        <v>-1.8147484829796561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683</v>
      </c>
      <c r="AT691">
        <f>_xlfn.RANK.AVG(Table2[[#This Row],[6M Return vs Nifty Z-Score]],Table2[6M Return vs Nifty Z-Score])</f>
        <v>499</v>
      </c>
      <c r="AU691">
        <f>_xlfn.RANK.AVG(Table2[[#This Row],[Sharpe Ratio Z-Score]],Table2[Sharpe Ratio Z-Score])</f>
        <v>710</v>
      </c>
      <c r="AV691">
        <f>(Table2[[#This Row],[Rank 1Y]]+Table2[[#This Row],[Rank 6M]]+Table2[[#This Row],[Rank Sharpe]])/3</f>
        <v>630.66666666666663</v>
      </c>
    </row>
    <row r="692" spans="1:48" x14ac:dyDescent="0.3">
      <c r="A692" t="s">
        <v>1542</v>
      </c>
      <c r="B692" t="s">
        <v>1543</v>
      </c>
      <c r="C692" t="s">
        <v>3112</v>
      </c>
      <c r="D692" t="s">
        <v>366</v>
      </c>
      <c r="E692">
        <v>6217.7939161800005</v>
      </c>
      <c r="F692">
        <v>271.64999999999998</v>
      </c>
      <c r="G692">
        <v>-50.7884906454873</v>
      </c>
      <c r="H692">
        <f>(Table2[[#This Row],[1Y Return vs Nifty]]-AVERAGE(Table2[1Y Return vs Nifty]))/_xlfn.STDEV.P(Table2[1Y Return vs Nifty])</f>
        <v>-1.2825115026445251</v>
      </c>
      <c r="I692">
        <v>-4.3078554938908296</v>
      </c>
      <c r="J692">
        <f>(Table2[[#This Row],[1M Return vs Nifty]]-AVERAGE(Table2[1M Return vs Nifty]))/_xlfn.STDEV.P(Table2[1M Return vs Nifty])</f>
        <v>-0.35005436009716129</v>
      </c>
      <c r="K692">
        <v>-17.140574827407399</v>
      </c>
      <c r="L692">
        <f>(Table2[[#This Row],[6M Return vs Nifty]]-AVERAGE(Table2[6M Return vs Nifty]))/_xlfn.STDEV.P(Table2[6M Return vs Nifty])</f>
        <v>-0.71330732630865379</v>
      </c>
      <c r="M692">
        <v>-6.8711388992347198</v>
      </c>
      <c r="N692">
        <f>(Table2[[#This Row],[1W Return vs Nifty]]-AVERAGE(Table2[1W Return vs Nifty]))/_xlfn.STDEV.P(Table2[1W Return vs Nifty])</f>
        <v>-0.4370512553621308</v>
      </c>
      <c r="O692">
        <v>288.08</v>
      </c>
      <c r="P692">
        <v>294.191338639197</v>
      </c>
      <c r="Q692">
        <v>309.88209634955001</v>
      </c>
      <c r="R692">
        <v>24.372220538936901</v>
      </c>
      <c r="S692" s="1">
        <f>(Table2[[#This Row],[Close Price]]-Table2[[#This Row],[20D EMA]])/Table2[[#This Row],[20D EMA]]</f>
        <v>-5.7032768675367981E-2</v>
      </c>
      <c r="T692" s="1">
        <f>(Table2[[#This Row],[Close Price]]-Table2[[#This Row],[50D EMA]])/Table2[[#This Row],[50D EMA]]</f>
        <v>-7.6621353787856533E-2</v>
      </c>
      <c r="U692" s="1">
        <f>(Table2[[#This Row],[Close Price]]-Table2[[#This Row],[200D EMA]])/Table2[[#This Row],[200D EMA]]</f>
        <v>-0.12337626729626824</v>
      </c>
      <c r="V692">
        <v>0.49290282758111698</v>
      </c>
      <c r="W692">
        <v>270.45</v>
      </c>
      <c r="X692">
        <v>281.95</v>
      </c>
      <c r="Y692">
        <v>267.35000000000002</v>
      </c>
      <c r="Z692">
        <v>299.75</v>
      </c>
      <c r="AA692">
        <v>267.35000000000002</v>
      </c>
      <c r="AB692">
        <v>306.8</v>
      </c>
      <c r="AC692" s="1">
        <f>(Table2[[#This Row],[Close Price]]/Table2[[#This Row],[Day Low]])-1</f>
        <v>4.4370493621741502E-3</v>
      </c>
      <c r="AD692" s="1">
        <f>(Table2[[#This Row],[Day High]]/Table2[[#This Row],[Close Price]])-1</f>
        <v>3.7916436591201919E-2</v>
      </c>
      <c r="AE692" s="1">
        <f>(Table2[[#This Row],[Close Price]]/Table2[[#This Row],[Current Week Low]])-1</f>
        <v>1.6083785300168074E-2</v>
      </c>
      <c r="AF692" s="1">
        <f>(Table2[[#This Row],[Current Week High]]/Table2[[#This Row],[Close Price]])-1</f>
        <v>0.10344192895269666</v>
      </c>
      <c r="AG692" s="1">
        <f>(Table2[[#This Row],[Close Price]]/Table2[[#This Row],[Current Month Low]])-1</f>
        <v>1.6083785300168074E-2</v>
      </c>
      <c r="AH692" s="1">
        <f>(Table2[[#This Row],[Current Month High]]/Table2[[#This Row],[Close Price]])-1</f>
        <v>0.12939444137677181</v>
      </c>
      <c r="AI692">
        <v>44.487391864531503</v>
      </c>
      <c r="AJ692">
        <v>5.2295177222545002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0.04</v>
      </c>
      <c r="AM692" t="s">
        <v>3156</v>
      </c>
      <c r="AN692">
        <v>-4.18</v>
      </c>
      <c r="AO692" t="s">
        <v>3155</v>
      </c>
      <c r="AP692">
        <v>-2.3413782124270002E-2</v>
      </c>
      <c r="AQ692">
        <f>(Table2[[#This Row],[Sharpe Ratio]]-AVERAGE(Table2[Sharpe Ratio]))/_xlfn.STDEV.P(Table2[Sharpe Ratio])</f>
        <v>-0.97998923882128841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712</v>
      </c>
      <c r="AT692">
        <f>_xlfn.RANK.AVG(Table2[[#This Row],[6M Return vs Nifty Z-Score]],Table2[6M Return vs Nifty Z-Score])</f>
        <v>564</v>
      </c>
      <c r="AU692">
        <f>_xlfn.RANK.AVG(Table2[[#This Row],[Sharpe Ratio Z-Score]],Table2[Sharpe Ratio Z-Score])</f>
        <v>618</v>
      </c>
      <c r="AV692">
        <f>(Table2[[#This Row],[Rank 1Y]]+Table2[[#This Row],[Rank 6M]]+Table2[[#This Row],[Rank Sharpe]])/3</f>
        <v>631.33333333333337</v>
      </c>
    </row>
    <row r="693" spans="1:48" x14ac:dyDescent="0.3">
      <c r="A693" t="s">
        <v>1080</v>
      </c>
      <c r="B693" t="s">
        <v>1081</v>
      </c>
      <c r="C693" t="s">
        <v>3109</v>
      </c>
      <c r="D693" t="s">
        <v>21</v>
      </c>
      <c r="E693">
        <v>11608.778640589901</v>
      </c>
      <c r="F693">
        <v>775.15</v>
      </c>
      <c r="G693">
        <v>-31.611530755853298</v>
      </c>
      <c r="H693">
        <f>(Table2[[#This Row],[1Y Return vs Nifty]]-AVERAGE(Table2[1Y Return vs Nifty]))/_xlfn.STDEV.P(Table2[1Y Return vs Nifty])</f>
        <v>-0.9546919952678411</v>
      </c>
      <c r="I693">
        <v>3.8555012538129501</v>
      </c>
      <c r="J693">
        <f>(Table2[[#This Row],[1M Return vs Nifty]]-AVERAGE(Table2[1M Return vs Nifty]))/_xlfn.STDEV.P(Table2[1M Return vs Nifty])</f>
        <v>0.58907543124097783</v>
      </c>
      <c r="K693">
        <v>-14.274091615974299</v>
      </c>
      <c r="L693">
        <f>(Table2[[#This Row],[6M Return vs Nifty]]-AVERAGE(Table2[6M Return vs Nifty]))/_xlfn.STDEV.P(Table2[6M Return vs Nifty])</f>
        <v>-0.61207063839865017</v>
      </c>
      <c r="M693">
        <v>-1.77287088569361</v>
      </c>
      <c r="N693">
        <f>(Table2[[#This Row],[1W Return vs Nifty]]-AVERAGE(Table2[1W Return vs Nifty]))/_xlfn.STDEV.P(Table2[1W Return vs Nifty])</f>
        <v>0.58533950294420467</v>
      </c>
      <c r="O693">
        <v>793.42</v>
      </c>
      <c r="P693">
        <v>799.16694123705804</v>
      </c>
      <c r="Q693">
        <v>822.40322588751997</v>
      </c>
      <c r="R693">
        <v>28.638897311648101</v>
      </c>
      <c r="S693" s="1">
        <f>(Table2[[#This Row],[Close Price]]-Table2[[#This Row],[20D EMA]])/Table2[[#This Row],[20D EMA]]</f>
        <v>-2.3026896221421168E-2</v>
      </c>
      <c r="T693" s="1">
        <f>(Table2[[#This Row],[Close Price]]-Table2[[#This Row],[50D EMA]])/Table2[[#This Row],[50D EMA]]</f>
        <v>-3.0052470889100357E-2</v>
      </c>
      <c r="U693" s="1">
        <f>(Table2[[#This Row],[Close Price]]-Table2[[#This Row],[200D EMA]])/Table2[[#This Row],[200D EMA]]</f>
        <v>-5.7457490924266885E-2</v>
      </c>
      <c r="V693">
        <v>0.70895878716371596</v>
      </c>
      <c r="W693">
        <v>771.15</v>
      </c>
      <c r="X693">
        <v>785.8</v>
      </c>
      <c r="Y693">
        <v>761.95</v>
      </c>
      <c r="Z693">
        <v>799</v>
      </c>
      <c r="AA693">
        <v>761.95</v>
      </c>
      <c r="AB693">
        <v>813.4</v>
      </c>
      <c r="AC693" s="1">
        <f>(Table2[[#This Row],[Close Price]]/Table2[[#This Row],[Day Low]])-1</f>
        <v>5.1870582895674477E-3</v>
      </c>
      <c r="AD693" s="1">
        <f>(Table2[[#This Row],[Day High]]/Table2[[#This Row],[Close Price]])-1</f>
        <v>1.3739276269109091E-2</v>
      </c>
      <c r="AE693" s="1">
        <f>(Table2[[#This Row],[Close Price]]/Table2[[#This Row],[Current Week Low]])-1</f>
        <v>1.7323971389198611E-2</v>
      </c>
      <c r="AF693" s="1">
        <f>(Table2[[#This Row],[Current Week High]]/Table2[[#This Row],[Close Price]])-1</f>
        <v>3.0768238405469939E-2</v>
      </c>
      <c r="AG693" s="1">
        <f>(Table2[[#This Row],[Close Price]]/Table2[[#This Row],[Current Month Low]])-1</f>
        <v>1.7323971389198611E-2</v>
      </c>
      <c r="AH693" s="1">
        <f>(Table2[[#This Row],[Current Month High]]/Table2[[#This Row],[Close Price]])-1</f>
        <v>4.9345288008772581E-2</v>
      </c>
      <c r="AI693">
        <v>23.9760046442623</v>
      </c>
      <c r="AJ693">
        <v>4.60863697705802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-0.09</v>
      </c>
      <c r="AM693" t="s">
        <v>3155</v>
      </c>
      <c r="AN693">
        <v>-2.85</v>
      </c>
      <c r="AO693" t="s">
        <v>3155</v>
      </c>
      <c r="AP693">
        <v>-0.12809716002432101</v>
      </c>
      <c r="AQ693">
        <f>(Table2[[#This Row],[Sharpe Ratio]]-AVERAGE(Table2[Sharpe Ratio]))/_xlfn.STDEV.P(Table2[Sharpe Ratio])</f>
        <v>-2.2140644493998671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644</v>
      </c>
      <c r="AT693">
        <f>_xlfn.RANK.AVG(Table2[[#This Row],[6M Return vs Nifty Z-Score]],Table2[6M Return vs Nifty Z-Score])</f>
        <v>524</v>
      </c>
      <c r="AU693">
        <f>_xlfn.RANK.AVG(Table2[[#This Row],[Sharpe Ratio Z-Score]],Table2[Sharpe Ratio Z-Score])</f>
        <v>729</v>
      </c>
      <c r="AV693">
        <f>(Table2[[#This Row],[Rank 1Y]]+Table2[[#This Row],[Rank 6M]]+Table2[[#This Row],[Rank Sharpe]])/3</f>
        <v>632.33333333333337</v>
      </c>
    </row>
    <row r="694" spans="1:48" x14ac:dyDescent="0.3">
      <c r="A694" t="s">
        <v>2268</v>
      </c>
      <c r="B694" t="s">
        <v>2269</v>
      </c>
      <c r="C694" t="s">
        <v>3112</v>
      </c>
      <c r="D694" t="s">
        <v>366</v>
      </c>
      <c r="E694">
        <v>2379.21017704</v>
      </c>
      <c r="F694">
        <v>1688.9</v>
      </c>
      <c r="G694">
        <v>-38.239847580423799</v>
      </c>
      <c r="H694">
        <f>(Table2[[#This Row],[1Y Return vs Nifty]]-AVERAGE(Table2[1Y Return vs Nifty]))/_xlfn.STDEV.P(Table2[1Y Return vs Nifty])</f>
        <v>-1.0679994000219091</v>
      </c>
      <c r="I694">
        <v>-17.011538942111901</v>
      </c>
      <c r="J694">
        <f>(Table2[[#This Row],[1M Return vs Nifty]]-AVERAGE(Table2[1M Return vs Nifty]))/_xlfn.STDEV.P(Table2[1M Return vs Nifty])</f>
        <v>-1.8115129187114787</v>
      </c>
      <c r="K694">
        <v>-14.5253563213028</v>
      </c>
      <c r="L694">
        <f>(Table2[[#This Row],[6M Return vs Nifty]]-AVERAGE(Table2[6M Return vs Nifty]))/_xlfn.STDEV.P(Table2[6M Return vs Nifty])</f>
        <v>-0.6209446504475199</v>
      </c>
      <c r="M694">
        <v>-8.88167123397856</v>
      </c>
      <c r="N694">
        <f>(Table2[[#This Row],[1W Return vs Nifty]]-AVERAGE(Table2[1W Return vs Nifty]))/_xlfn.STDEV.P(Table2[1W Return vs Nifty])</f>
        <v>-0.84023713591187388</v>
      </c>
      <c r="O694">
        <v>1893.14</v>
      </c>
      <c r="P694">
        <v>2010.40899274976</v>
      </c>
      <c r="Q694">
        <v>1970.66694361445</v>
      </c>
      <c r="R694">
        <v>12.560160281121201</v>
      </c>
      <c r="S694" s="1">
        <f>(Table2[[#This Row],[Close Price]]-Table2[[#This Row],[20D EMA]])/Table2[[#This Row],[20D EMA]]</f>
        <v>-0.10788425578668244</v>
      </c>
      <c r="T694" s="1">
        <f>(Table2[[#This Row],[Close Price]]-Table2[[#This Row],[50D EMA]])/Table2[[#This Row],[50D EMA]]</f>
        <v>-0.15992218195861346</v>
      </c>
      <c r="U694" s="1">
        <f>(Table2[[#This Row],[Close Price]]-Table2[[#This Row],[200D EMA]])/Table2[[#This Row],[200D EMA]]</f>
        <v>-0.14298049933169024</v>
      </c>
      <c r="V694">
        <v>0.45797209096911501</v>
      </c>
      <c r="W694">
        <v>1680</v>
      </c>
      <c r="X694">
        <v>1720.95</v>
      </c>
      <c r="Y694">
        <v>1680</v>
      </c>
      <c r="Z694">
        <v>1869.3</v>
      </c>
      <c r="AA694">
        <v>1680</v>
      </c>
      <c r="AB694">
        <v>2029</v>
      </c>
      <c r="AC694" s="1">
        <f>(Table2[[#This Row],[Close Price]]/Table2[[#This Row],[Day Low]])-1</f>
        <v>5.297619047619051E-3</v>
      </c>
      <c r="AD694" s="1">
        <f>(Table2[[#This Row],[Day High]]/Table2[[#This Row],[Close Price]])-1</f>
        <v>1.8976848836520732E-2</v>
      </c>
      <c r="AE694" s="1">
        <f>(Table2[[#This Row],[Close Price]]/Table2[[#This Row],[Current Week Low]])-1</f>
        <v>5.297619047619051E-3</v>
      </c>
      <c r="AF694" s="1">
        <f>(Table2[[#This Row],[Current Week High]]/Table2[[#This Row],[Close Price]])-1</f>
        <v>0.10681508674285034</v>
      </c>
      <c r="AG694" s="1">
        <f>(Table2[[#This Row],[Close Price]]/Table2[[#This Row],[Current Month Low]])-1</f>
        <v>5.297619047619051E-3</v>
      </c>
      <c r="AH694" s="1">
        <f>(Table2[[#This Row],[Current Month High]]/Table2[[#This Row],[Close Price]])-1</f>
        <v>0.2013736751731896</v>
      </c>
      <c r="AI694">
        <v>51.574989638226</v>
      </c>
      <c r="AJ694">
        <v>10.313520574787701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-0.02</v>
      </c>
      <c r="AM694" t="s">
        <v>3155</v>
      </c>
      <c r="AN694">
        <v>-11.53</v>
      </c>
      <c r="AO694" t="s">
        <v>3155</v>
      </c>
      <c r="AP694">
        <v>-8.1490350055049995E-2</v>
      </c>
      <c r="AQ694">
        <f>(Table2[[#This Row],[Sharpe Ratio]]-AVERAGE(Table2[Sharpe Ratio]))/_xlfn.STDEV.P(Table2[Sharpe Ratio])</f>
        <v>-1.6646332982371772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672</v>
      </c>
      <c r="AT694">
        <f>_xlfn.RANK.AVG(Table2[[#This Row],[6M Return vs Nifty Z-Score]],Table2[6M Return vs Nifty Z-Score])</f>
        <v>531</v>
      </c>
      <c r="AU694">
        <f>_xlfn.RANK.AVG(Table2[[#This Row],[Sharpe Ratio Z-Score]],Table2[Sharpe Ratio Z-Score])</f>
        <v>694</v>
      </c>
      <c r="AV694">
        <f>(Table2[[#This Row],[Rank 1Y]]+Table2[[#This Row],[Rank 6M]]+Table2[[#This Row],[Rank Sharpe]])/3</f>
        <v>632.33333333333337</v>
      </c>
    </row>
    <row r="695" spans="1:48" x14ac:dyDescent="0.3">
      <c r="A695" t="s">
        <v>1944</v>
      </c>
      <c r="B695" t="s">
        <v>1945</v>
      </c>
      <c r="C695" t="s">
        <v>3112</v>
      </c>
      <c r="D695" t="s">
        <v>238</v>
      </c>
      <c r="E695">
        <v>3495.8326331799999</v>
      </c>
      <c r="F695">
        <v>414.2</v>
      </c>
      <c r="G695">
        <v>-37.951606366589203</v>
      </c>
      <c r="H695">
        <f>(Table2[[#This Row],[1Y Return vs Nifty]]-AVERAGE(Table2[1Y Return vs Nifty]))/_xlfn.STDEV.P(Table2[1Y Return vs Nifty])</f>
        <v>-1.0630720761254875</v>
      </c>
      <c r="I695">
        <v>-9.7549385066318308</v>
      </c>
      <c r="J695">
        <f>(Table2[[#This Row],[1M Return vs Nifty]]-AVERAGE(Table2[1M Return vs Nifty]))/_xlfn.STDEV.P(Table2[1M Return vs Nifty])</f>
        <v>-0.97669828749821375</v>
      </c>
      <c r="K695">
        <v>-34.256689229480699</v>
      </c>
      <c r="L695">
        <f>(Table2[[#This Row],[6M Return vs Nifty]]-AVERAGE(Table2[6M Return vs Nifty]))/_xlfn.STDEV.P(Table2[6M Return vs Nifty])</f>
        <v>-1.3178037088596999</v>
      </c>
      <c r="M695">
        <v>-6.07563316620009</v>
      </c>
      <c r="N695">
        <f>(Table2[[#This Row],[1W Return vs Nifty]]-AVERAGE(Table2[1W Return vs Nifty]))/_xlfn.STDEV.P(Table2[1W Return vs Nifty])</f>
        <v>-0.27752301803248808</v>
      </c>
      <c r="O695">
        <v>442.08</v>
      </c>
      <c r="P695">
        <v>462.75013929032701</v>
      </c>
      <c r="Q695">
        <v>491.010788489719</v>
      </c>
      <c r="R695">
        <v>17.0339929058885</v>
      </c>
      <c r="S695" s="1">
        <f>(Table2[[#This Row],[Close Price]]-Table2[[#This Row],[20D EMA]])/Table2[[#This Row],[20D EMA]]</f>
        <v>-6.3065508505247905E-2</v>
      </c>
      <c r="T695" s="1">
        <f>(Table2[[#This Row],[Close Price]]-Table2[[#This Row],[50D EMA]])/Table2[[#This Row],[50D EMA]]</f>
        <v>-0.10491653090538978</v>
      </c>
      <c r="U695" s="1">
        <f>(Table2[[#This Row],[Close Price]]-Table2[[#This Row],[200D EMA]])/Table2[[#This Row],[200D EMA]]</f>
        <v>-0.15643401385533368</v>
      </c>
      <c r="V695">
        <v>1.2688797880309099</v>
      </c>
      <c r="W695">
        <v>412.45</v>
      </c>
      <c r="X695">
        <v>423.95</v>
      </c>
      <c r="Y695">
        <v>411.2</v>
      </c>
      <c r="Z695">
        <v>438.2</v>
      </c>
      <c r="AA695">
        <v>411.2</v>
      </c>
      <c r="AB695">
        <v>481.65</v>
      </c>
      <c r="AC695" s="1">
        <f>(Table2[[#This Row],[Close Price]]/Table2[[#This Row],[Day Low]])-1</f>
        <v>4.2429385380045037E-3</v>
      </c>
      <c r="AD695" s="1">
        <f>(Table2[[#This Row],[Day High]]/Table2[[#This Row],[Close Price]])-1</f>
        <v>2.3539352969579985E-2</v>
      </c>
      <c r="AE695" s="1">
        <f>(Table2[[#This Row],[Close Price]]/Table2[[#This Row],[Current Week Low]])-1</f>
        <v>7.2957198443579507E-3</v>
      </c>
      <c r="AF695" s="1">
        <f>(Table2[[#This Row],[Current Week High]]/Table2[[#This Row],[Close Price]])-1</f>
        <v>5.7943022694350477E-2</v>
      </c>
      <c r="AG695" s="1">
        <f>(Table2[[#This Row],[Close Price]]/Table2[[#This Row],[Current Month Low]])-1</f>
        <v>7.2957198443579507E-3</v>
      </c>
      <c r="AH695" s="1">
        <f>(Table2[[#This Row],[Current Month High]]/Table2[[#This Row],[Close Price]])-1</f>
        <v>0.16284403669724767</v>
      </c>
      <c r="AI695">
        <v>68.759053597295903</v>
      </c>
      <c r="AJ695">
        <v>0.72957198443579496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-0.15</v>
      </c>
      <c r="AM695" t="s">
        <v>3155</v>
      </c>
      <c r="AN695">
        <v>-7.73</v>
      </c>
      <c r="AO695" t="s">
        <v>3155</v>
      </c>
      <c r="AQ695">
        <f>(Table2[[#This Row],[Sharpe Ratio]]-AVERAGE(Table2[Sharpe Ratio]))/_xlfn.STDEV.P(Table2[Sharpe Ratio])</f>
        <v>-0.70397246629187049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670</v>
      </c>
      <c r="AT695">
        <f>_xlfn.RANK.AVG(Table2[[#This Row],[6M Return vs Nifty Z-Score]],Table2[6M Return vs Nifty Z-Score])</f>
        <v>701</v>
      </c>
      <c r="AU695">
        <f>_xlfn.RANK.AVG(Table2[[#This Row],[Sharpe Ratio Z-Score]],Table2[Sharpe Ratio Z-Score])</f>
        <v>532.5</v>
      </c>
      <c r="AV695">
        <f>(Table2[[#This Row],[Rank 1Y]]+Table2[[#This Row],[Rank 6M]]+Table2[[#This Row],[Rank Sharpe]])/3</f>
        <v>634.5</v>
      </c>
    </row>
    <row r="696" spans="1:48" x14ac:dyDescent="0.3">
      <c r="A696" t="s">
        <v>1700</v>
      </c>
      <c r="B696" t="s">
        <v>1701</v>
      </c>
      <c r="C696" t="s">
        <v>3122</v>
      </c>
      <c r="D696" t="s">
        <v>515</v>
      </c>
      <c r="E696">
        <v>4817.5969590199902</v>
      </c>
      <c r="F696">
        <v>96.7</v>
      </c>
      <c r="G696">
        <v>-40.814468344418898</v>
      </c>
      <c r="H696">
        <f>(Table2[[#This Row],[1Y Return vs Nifty]]-AVERAGE(Table2[1Y Return vs Nifty]))/_xlfn.STDEV.P(Table2[1Y Return vs Nifty])</f>
        <v>-1.112011115924328</v>
      </c>
      <c r="I696">
        <v>-9.0726752351391493</v>
      </c>
      <c r="J696">
        <f>(Table2[[#This Row],[1M Return vs Nifty]]-AVERAGE(Table2[1M Return vs Nifty]))/_xlfn.STDEV.P(Table2[1M Return vs Nifty])</f>
        <v>-0.89820928063534133</v>
      </c>
      <c r="K696">
        <v>-12.886418113593299</v>
      </c>
      <c r="L696">
        <f>(Table2[[#This Row],[6M Return vs Nifty]]-AVERAGE(Table2[6M Return vs Nifty]))/_xlfn.STDEV.P(Table2[6M Return vs Nifty])</f>
        <v>-0.56306164064097874</v>
      </c>
      <c r="M696">
        <v>-7.2393348527181196</v>
      </c>
      <c r="N696">
        <f>(Table2[[#This Row],[1W Return vs Nifty]]-AVERAGE(Table2[1W Return vs Nifty]))/_xlfn.STDEV.P(Table2[1W Return vs Nifty])</f>
        <v>-0.51088812291938446</v>
      </c>
      <c r="O696">
        <v>103.61</v>
      </c>
      <c r="P696">
        <v>106.108666014452</v>
      </c>
      <c r="Q696">
        <v>108.01917239317299</v>
      </c>
      <c r="R696">
        <v>15.4355075579433</v>
      </c>
      <c r="S696" s="1">
        <f>(Table2[[#This Row],[Close Price]]-Table2[[#This Row],[20D EMA]])/Table2[[#This Row],[20D EMA]]</f>
        <v>-6.6692404208087988E-2</v>
      </c>
      <c r="T696" s="1">
        <f>(Table2[[#This Row],[Close Price]]-Table2[[#This Row],[50D EMA]])/Table2[[#This Row],[50D EMA]]</f>
        <v>-8.8670099887699416E-2</v>
      </c>
      <c r="U696" s="1">
        <f>(Table2[[#This Row],[Close Price]]-Table2[[#This Row],[200D EMA]])/Table2[[#This Row],[200D EMA]]</f>
        <v>-0.10478854949909229</v>
      </c>
      <c r="V696">
        <v>0.37514264363400301</v>
      </c>
      <c r="W696">
        <v>95.81</v>
      </c>
      <c r="X696">
        <v>98.3</v>
      </c>
      <c r="Y696">
        <v>94.59</v>
      </c>
      <c r="Z696">
        <v>103.94</v>
      </c>
      <c r="AA696">
        <v>94.59</v>
      </c>
      <c r="AB696">
        <v>114.1</v>
      </c>
      <c r="AC696" s="1">
        <f>(Table2[[#This Row],[Close Price]]/Table2[[#This Row],[Day Low]])-1</f>
        <v>9.2892182444421767E-3</v>
      </c>
      <c r="AD696" s="1">
        <f>(Table2[[#This Row],[Day High]]/Table2[[#This Row],[Close Price]])-1</f>
        <v>1.6546018614270963E-2</v>
      </c>
      <c r="AE696" s="1">
        <f>(Table2[[#This Row],[Close Price]]/Table2[[#This Row],[Current Week Low]])-1</f>
        <v>2.2306797758748331E-2</v>
      </c>
      <c r="AF696" s="1">
        <f>(Table2[[#This Row],[Current Week High]]/Table2[[#This Row],[Close Price]])-1</f>
        <v>7.4870734229576019E-2</v>
      </c>
      <c r="AG696" s="1">
        <f>(Table2[[#This Row],[Close Price]]/Table2[[#This Row],[Current Month Low]])-1</f>
        <v>2.2306797758748331E-2</v>
      </c>
      <c r="AH696" s="1">
        <f>(Table2[[#This Row],[Current Month High]]/Table2[[#This Row],[Close Price]])-1</f>
        <v>0.17993795243019628</v>
      </c>
      <c r="AI696">
        <v>38.262668045501499</v>
      </c>
      <c r="AJ696">
        <v>5.6830601092896202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-0.17</v>
      </c>
      <c r="AM696" t="s">
        <v>3155</v>
      </c>
      <c r="AN696">
        <v>-9.3000000000000007</v>
      </c>
      <c r="AO696" t="s">
        <v>3155</v>
      </c>
      <c r="AP696">
        <v>-9.7078734094261002E-2</v>
      </c>
      <c r="AQ696">
        <f>(Table2[[#This Row],[Sharpe Ratio]]-AVERAGE(Table2[Sharpe Ratio]))/_xlfn.STDEV.P(Table2[Sharpe Ratio])</f>
        <v>-1.8483992284322868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679</v>
      </c>
      <c r="AT696">
        <f>_xlfn.RANK.AVG(Table2[[#This Row],[6M Return vs Nifty Z-Score]],Table2[6M Return vs Nifty Z-Score])</f>
        <v>512</v>
      </c>
      <c r="AU696">
        <f>_xlfn.RANK.AVG(Table2[[#This Row],[Sharpe Ratio Z-Score]],Table2[Sharpe Ratio Z-Score])</f>
        <v>714</v>
      </c>
      <c r="AV696">
        <f>(Table2[[#This Row],[Rank 1Y]]+Table2[[#This Row],[Rank 6M]]+Table2[[#This Row],[Rank Sharpe]])/3</f>
        <v>635</v>
      </c>
    </row>
    <row r="697" spans="1:48" x14ac:dyDescent="0.3">
      <c r="A697" t="s">
        <v>1161</v>
      </c>
      <c r="B697" t="s">
        <v>1162</v>
      </c>
      <c r="C697" t="s">
        <v>3110</v>
      </c>
      <c r="D697" t="s">
        <v>587</v>
      </c>
      <c r="E697">
        <v>10151.065758535</v>
      </c>
      <c r="F697">
        <v>139.13</v>
      </c>
      <c r="G697">
        <v>-26.5524275868889</v>
      </c>
      <c r="H697">
        <f>(Table2[[#This Row],[1Y Return vs Nifty]]-AVERAGE(Table2[1Y Return vs Nifty]))/_xlfn.STDEV.P(Table2[1Y Return vs Nifty])</f>
        <v>-0.86820942878376517</v>
      </c>
      <c r="I697">
        <v>-10.0328571995666</v>
      </c>
      <c r="J697">
        <f>(Table2[[#This Row],[1M Return vs Nifty]]-AVERAGE(Table2[1M Return vs Nifty]))/_xlfn.STDEV.P(Table2[1M Return vs Nifty])</f>
        <v>-1.0086706405597425</v>
      </c>
      <c r="K697">
        <v>-28.001167355090701</v>
      </c>
      <c r="L697">
        <f>(Table2[[#This Row],[6M Return vs Nifty]]-AVERAGE(Table2[6M Return vs Nifty]))/_xlfn.STDEV.P(Table2[6M Return vs Nifty])</f>
        <v>-1.096875041569439</v>
      </c>
      <c r="M697">
        <v>-4.6341906813348599</v>
      </c>
      <c r="N697">
        <f>(Table2[[#This Row],[1W Return vs Nifty]]-AVERAGE(Table2[1W Return vs Nifty]))/_xlfn.STDEV.P(Table2[1W Return vs Nifty])</f>
        <v>1.1539359865673759E-2</v>
      </c>
      <c r="O697">
        <v>148.61000000000001</v>
      </c>
      <c r="P697">
        <v>155.98119613228999</v>
      </c>
      <c r="Q697">
        <v>162.19514171582401</v>
      </c>
      <c r="R697">
        <v>35.419965165851103</v>
      </c>
      <c r="S697" s="1">
        <f>(Table2[[#This Row],[Close Price]]-Table2[[#This Row],[20D EMA]])/Table2[[#This Row],[20D EMA]]</f>
        <v>-6.3791131148644223E-2</v>
      </c>
      <c r="T697" s="1">
        <f>(Table2[[#This Row],[Close Price]]-Table2[[#This Row],[50D EMA]])/Table2[[#This Row],[50D EMA]]</f>
        <v>-0.10803351012899175</v>
      </c>
      <c r="U697" s="1">
        <f>(Table2[[#This Row],[Close Price]]-Table2[[#This Row],[200D EMA]])/Table2[[#This Row],[200D EMA]]</f>
        <v>-0.14220611956574863</v>
      </c>
      <c r="V697">
        <v>0.94642199697789398</v>
      </c>
      <c r="W697">
        <v>137.26</v>
      </c>
      <c r="X697">
        <v>142.36000000000001</v>
      </c>
      <c r="Y697">
        <v>131.13</v>
      </c>
      <c r="Z697">
        <v>145.4</v>
      </c>
      <c r="AA697">
        <v>131.13</v>
      </c>
      <c r="AB697">
        <v>164.34</v>
      </c>
      <c r="AC697" s="1">
        <f>(Table2[[#This Row],[Close Price]]/Table2[[#This Row],[Day Low]])-1</f>
        <v>1.3623779688183069E-2</v>
      </c>
      <c r="AD697" s="1">
        <f>(Table2[[#This Row],[Day High]]/Table2[[#This Row],[Close Price]])-1</f>
        <v>2.3215697549054948E-2</v>
      </c>
      <c r="AE697" s="1">
        <f>(Table2[[#This Row],[Close Price]]/Table2[[#This Row],[Current Week Low]])-1</f>
        <v>6.1008159841378751E-2</v>
      </c>
      <c r="AF697" s="1">
        <f>(Table2[[#This Row],[Current Week High]]/Table2[[#This Row],[Close Price]])-1</f>
        <v>4.5065765830518245E-2</v>
      </c>
      <c r="AG697" s="1">
        <f>(Table2[[#This Row],[Close Price]]/Table2[[#This Row],[Current Month Low]])-1</f>
        <v>6.1008159841378751E-2</v>
      </c>
      <c r="AH697" s="1">
        <f>(Table2[[#This Row],[Current Month High]]/Table2[[#This Row],[Close Price]])-1</f>
        <v>0.18119744124200388</v>
      </c>
      <c r="AI697">
        <v>50.432960739706402</v>
      </c>
      <c r="AJ697">
        <v>6.1008159841378697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-0.15</v>
      </c>
      <c r="AM697" t="s">
        <v>3155</v>
      </c>
      <c r="AN697">
        <v>-7.48</v>
      </c>
      <c r="AO697" t="s">
        <v>3155</v>
      </c>
      <c r="AP697">
        <v>-3.5616043930739E-2</v>
      </c>
      <c r="AQ697">
        <f>(Table2[[#This Row],[Sharpe Ratio]]-AVERAGE(Table2[Sharpe Ratio]))/_xlfn.STDEV.P(Table2[Sharpe Ratio])</f>
        <v>-1.1238373750815707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610</v>
      </c>
      <c r="AT697">
        <f>_xlfn.RANK.AVG(Table2[[#This Row],[6M Return vs Nifty Z-Score]],Table2[6M Return vs Nifty Z-Score])</f>
        <v>665</v>
      </c>
      <c r="AU697">
        <f>_xlfn.RANK.AVG(Table2[[#This Row],[Sharpe Ratio Z-Score]],Table2[Sharpe Ratio Z-Score])</f>
        <v>633</v>
      </c>
      <c r="AV697">
        <f>(Table2[[#This Row],[Rank 1Y]]+Table2[[#This Row],[Rank 6M]]+Table2[[#This Row],[Rank Sharpe]])/3</f>
        <v>636</v>
      </c>
    </row>
    <row r="698" spans="1:48" x14ac:dyDescent="0.3">
      <c r="A698" t="s">
        <v>351</v>
      </c>
      <c r="B698" t="s">
        <v>352</v>
      </c>
      <c r="C698" t="s">
        <v>3110</v>
      </c>
      <c r="D698" t="s">
        <v>353</v>
      </c>
      <c r="E698">
        <v>67751.890394279995</v>
      </c>
      <c r="F698">
        <v>712.2</v>
      </c>
      <c r="G698">
        <v>-34.951912526189297</v>
      </c>
      <c r="H698">
        <f>(Table2[[#This Row],[1Y Return vs Nifty]]-AVERAGE(Table2[1Y Return vs Nifty]))/_xlfn.STDEV.P(Table2[1Y Return vs Nifty])</f>
        <v>-1.0117939714258826</v>
      </c>
      <c r="I698">
        <v>-4.8179928780046399</v>
      </c>
      <c r="J698">
        <f>(Table2[[#This Row],[1M Return vs Nifty]]-AVERAGE(Table2[1M Return vs Nifty]))/_xlfn.STDEV.P(Table2[1M Return vs Nifty])</f>
        <v>-0.40874164155541015</v>
      </c>
      <c r="K698">
        <v>-13.884535037868099</v>
      </c>
      <c r="L698">
        <f>(Table2[[#This Row],[6M Return vs Nifty]]-AVERAGE(Table2[6M Return vs Nifty]))/_xlfn.STDEV.P(Table2[6M Return vs Nifty])</f>
        <v>-0.59831251919399941</v>
      </c>
      <c r="M698">
        <v>-3.2243560372074</v>
      </c>
      <c r="N698">
        <f>(Table2[[#This Row],[1W Return vs Nifty]]-AVERAGE(Table2[1W Return vs Nifty]))/_xlfn.STDEV.P(Table2[1W Return vs Nifty])</f>
        <v>0.29426320001445011</v>
      </c>
      <c r="O698">
        <v>736.8</v>
      </c>
      <c r="P698">
        <v>744.04495136305798</v>
      </c>
      <c r="Q698">
        <v>742.98473031603805</v>
      </c>
      <c r="R698">
        <v>29.407454361630801</v>
      </c>
      <c r="S698" s="1">
        <f>(Table2[[#This Row],[Close Price]]-Table2[[#This Row],[20D EMA]])/Table2[[#This Row],[20D EMA]]</f>
        <v>-3.338762214983701E-2</v>
      </c>
      <c r="T698" s="1">
        <f>(Table2[[#This Row],[Close Price]]-Table2[[#This Row],[50D EMA]])/Table2[[#This Row],[50D EMA]]</f>
        <v>-4.2799768084870904E-2</v>
      </c>
      <c r="U698" s="1">
        <f>(Table2[[#This Row],[Close Price]]-Table2[[#This Row],[200D EMA]])/Table2[[#This Row],[200D EMA]]</f>
        <v>-4.143386675382054E-2</v>
      </c>
      <c r="V698">
        <v>0.53313209122156502</v>
      </c>
      <c r="W698">
        <v>703</v>
      </c>
      <c r="X698">
        <v>713.45</v>
      </c>
      <c r="Y698">
        <v>701.3</v>
      </c>
      <c r="Z698">
        <v>741.1</v>
      </c>
      <c r="AA698">
        <v>701.3</v>
      </c>
      <c r="AB698">
        <v>780</v>
      </c>
      <c r="AC698" s="1">
        <f>(Table2[[#This Row],[Close Price]]/Table2[[#This Row],[Day Low]])-1</f>
        <v>1.30867709815079E-2</v>
      </c>
      <c r="AD698" s="1">
        <f>(Table2[[#This Row],[Day High]]/Table2[[#This Row],[Close Price]])-1</f>
        <v>1.755124964897492E-3</v>
      </c>
      <c r="AE698" s="1">
        <f>(Table2[[#This Row],[Close Price]]/Table2[[#This Row],[Current Week Low]])-1</f>
        <v>1.5542563810067245E-2</v>
      </c>
      <c r="AF698" s="1">
        <f>(Table2[[#This Row],[Current Week High]]/Table2[[#This Row],[Close Price]])-1</f>
        <v>4.0578489188430211E-2</v>
      </c>
      <c r="AG698" s="1">
        <f>(Table2[[#This Row],[Close Price]]/Table2[[#This Row],[Current Month Low]])-1</f>
        <v>1.5542563810067245E-2</v>
      </c>
      <c r="AH698" s="1">
        <f>(Table2[[#This Row],[Current Month High]]/Table2[[#This Row],[Close Price]])-1</f>
        <v>9.5197978096040359E-2</v>
      </c>
      <c r="AI698">
        <v>14.7711317045773</v>
      </c>
      <c r="AJ698">
        <v>9.9158885716490399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-0.04</v>
      </c>
      <c r="AM698" t="s">
        <v>3155</v>
      </c>
      <c r="AN698">
        <v>-2.74</v>
      </c>
      <c r="AO698" t="s">
        <v>3155</v>
      </c>
      <c r="AP698">
        <v>-0.132693602169276</v>
      </c>
      <c r="AQ698">
        <f>(Table2[[#This Row],[Sharpe Ratio]]-AVERAGE(Table2[Sharpe Ratio]))/_xlfn.STDEV.P(Table2[Sharpe Ratio])</f>
        <v>-2.2682502754759364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659</v>
      </c>
      <c r="AT698">
        <f>_xlfn.RANK.AVG(Table2[[#This Row],[6M Return vs Nifty Z-Score]],Table2[6M Return vs Nifty Z-Score])</f>
        <v>520</v>
      </c>
      <c r="AU698">
        <f>_xlfn.RANK.AVG(Table2[[#This Row],[Sharpe Ratio Z-Score]],Table2[Sharpe Ratio Z-Score])</f>
        <v>730</v>
      </c>
      <c r="AV698">
        <f>(Table2[[#This Row],[Rank 1Y]]+Table2[[#This Row],[Rank 6M]]+Table2[[#This Row],[Rank Sharpe]])/3</f>
        <v>636.33333333333337</v>
      </c>
    </row>
    <row r="699" spans="1:48" x14ac:dyDescent="0.3">
      <c r="A699" t="s">
        <v>2228</v>
      </c>
      <c r="B699" t="s">
        <v>2229</v>
      </c>
      <c r="C699" t="s">
        <v>3116</v>
      </c>
      <c r="D699" t="s">
        <v>1582</v>
      </c>
      <c r="E699">
        <v>2480.2679091</v>
      </c>
      <c r="F699">
        <v>600.1</v>
      </c>
      <c r="G699">
        <v>-41.805468402502399</v>
      </c>
      <c r="H699">
        <f>(Table2[[#This Row],[1Y Return vs Nifty]]-AVERAGE(Table2[1Y Return vs Nifty]))/_xlfn.STDEV.P(Table2[1Y Return vs Nifty])</f>
        <v>-1.1289517130117113</v>
      </c>
      <c r="I699">
        <v>3.07717556501122</v>
      </c>
      <c r="J699">
        <f>(Table2[[#This Row],[1M Return vs Nifty]]-AVERAGE(Table2[1M Return vs Nifty]))/_xlfn.STDEV.P(Table2[1M Return vs Nifty])</f>
        <v>0.49953520112386512</v>
      </c>
      <c r="K699">
        <v>-32.802865748869799</v>
      </c>
      <c r="L699">
        <f>(Table2[[#This Row],[6M Return vs Nifty]]-AVERAGE(Table2[6M Return vs Nifty]))/_xlfn.STDEV.P(Table2[6M Return vs Nifty])</f>
        <v>-1.2664584669284702</v>
      </c>
      <c r="M699">
        <v>-7.3422710829651496</v>
      </c>
      <c r="N699">
        <f>(Table2[[#This Row],[1W Return vs Nifty]]-AVERAGE(Table2[1W Return vs Nifty]))/_xlfn.STDEV.P(Table2[1W Return vs Nifty])</f>
        <v>-0.53153063332094319</v>
      </c>
      <c r="O699">
        <v>630.11</v>
      </c>
      <c r="P699">
        <v>628.40449323351299</v>
      </c>
      <c r="Q699">
        <v>671.92411153394198</v>
      </c>
      <c r="R699">
        <v>27.203283932187201</v>
      </c>
      <c r="S699" s="1">
        <f>(Table2[[#This Row],[Close Price]]-Table2[[#This Row],[20D EMA]])/Table2[[#This Row],[20D EMA]]</f>
        <v>-4.7626604878513258E-2</v>
      </c>
      <c r="T699" s="1">
        <f>(Table2[[#This Row],[Close Price]]-Table2[[#This Row],[50D EMA]])/Table2[[#This Row],[50D EMA]]</f>
        <v>-4.5041837762600331E-2</v>
      </c>
      <c r="U699" s="1">
        <f>(Table2[[#This Row],[Close Price]]-Table2[[#This Row],[200D EMA]])/Table2[[#This Row],[200D EMA]]</f>
        <v>-0.10689318972342578</v>
      </c>
      <c r="V699">
        <v>0.44579314744403098</v>
      </c>
      <c r="W699">
        <v>595.6</v>
      </c>
      <c r="X699">
        <v>608.85</v>
      </c>
      <c r="Y699">
        <v>593.95000000000005</v>
      </c>
      <c r="Z699">
        <v>664</v>
      </c>
      <c r="AA699">
        <v>593.95000000000005</v>
      </c>
      <c r="AB699">
        <v>670</v>
      </c>
      <c r="AC699" s="1">
        <f>(Table2[[#This Row],[Close Price]]/Table2[[#This Row],[Day Low]])-1</f>
        <v>7.5554063129616988E-3</v>
      </c>
      <c r="AD699" s="1">
        <f>(Table2[[#This Row],[Day High]]/Table2[[#This Row],[Close Price]])-1</f>
        <v>1.4580903182802807E-2</v>
      </c>
      <c r="AE699" s="1">
        <f>(Table2[[#This Row],[Close Price]]/Table2[[#This Row],[Current Week Low]])-1</f>
        <v>1.0354406936610827E-2</v>
      </c>
      <c r="AF699" s="1">
        <f>(Table2[[#This Row],[Current Week High]]/Table2[[#This Row],[Close Price]])-1</f>
        <v>0.10648225295784042</v>
      </c>
      <c r="AG699" s="1">
        <f>(Table2[[#This Row],[Close Price]]/Table2[[#This Row],[Current Month Low]])-1</f>
        <v>1.0354406936610827E-2</v>
      </c>
      <c r="AH699" s="1">
        <f>(Table2[[#This Row],[Current Month High]]/Table2[[#This Row],[Close Price]])-1</f>
        <v>0.11648058656890514</v>
      </c>
      <c r="AI699">
        <v>50.808198633560998</v>
      </c>
      <c r="AJ699">
        <v>10.883222468588301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</v>
      </c>
      <c r="AM699" t="s">
        <v>3157</v>
      </c>
      <c r="AN699">
        <v>-4.93</v>
      </c>
      <c r="AO699" t="s">
        <v>3155</v>
      </c>
      <c r="AQ699">
        <f>(Table2[[#This Row],[Sharpe Ratio]]-AVERAGE(Table2[Sharpe Ratio]))/_xlfn.STDEV.P(Table2[Sharpe Ratio])</f>
        <v>-0.70397246629187049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687</v>
      </c>
      <c r="AT699">
        <f>_xlfn.RANK.AVG(Table2[[#This Row],[6M Return vs Nifty Z-Score]],Table2[6M Return vs Nifty Z-Score])</f>
        <v>692</v>
      </c>
      <c r="AU699">
        <f>_xlfn.RANK.AVG(Table2[[#This Row],[Sharpe Ratio Z-Score]],Table2[Sharpe Ratio Z-Score])</f>
        <v>532.5</v>
      </c>
      <c r="AV699">
        <f>(Table2[[#This Row],[Rank 1Y]]+Table2[[#This Row],[Rank 6M]]+Table2[[#This Row],[Rank Sharpe]])/3</f>
        <v>637.16666666666663</v>
      </c>
    </row>
    <row r="700" spans="1:48" x14ac:dyDescent="0.3">
      <c r="A700" t="s">
        <v>1174</v>
      </c>
      <c r="B700" t="s">
        <v>1175</v>
      </c>
      <c r="C700" t="s">
        <v>3119</v>
      </c>
      <c r="D700" t="s">
        <v>300</v>
      </c>
      <c r="E700">
        <v>10009.530390239999</v>
      </c>
      <c r="F700">
        <v>868.3</v>
      </c>
      <c r="G700">
        <v>-42.513741726076802</v>
      </c>
      <c r="H700">
        <f>(Table2[[#This Row],[1Y Return vs Nifty]]-AVERAGE(Table2[1Y Return vs Nifty]))/_xlfn.STDEV.P(Table2[1Y Return vs Nifty])</f>
        <v>-1.1410592531723243</v>
      </c>
      <c r="I700">
        <v>-6.4827644823402402</v>
      </c>
      <c r="J700">
        <f>(Table2[[#This Row],[1M Return vs Nifty]]-AVERAGE(Table2[1M Return vs Nifty]))/_xlfn.STDEV.P(Table2[1M Return vs Nifty])</f>
        <v>-0.6002604808913391</v>
      </c>
      <c r="K700">
        <v>-16.5074762829523</v>
      </c>
      <c r="L700">
        <f>(Table2[[#This Row],[6M Return vs Nifty]]-AVERAGE(Table2[6M Return vs Nifty]))/_xlfn.STDEV.P(Table2[6M Return vs Nifty])</f>
        <v>-0.69094794199213616</v>
      </c>
      <c r="M700">
        <v>-1.17286430972474</v>
      </c>
      <c r="N700">
        <f>(Table2[[#This Row],[1W Return vs Nifty]]-AVERAGE(Table2[1W Return vs Nifty]))/_xlfn.STDEV.P(Table2[1W Return vs Nifty])</f>
        <v>0.70566294937038077</v>
      </c>
      <c r="O700">
        <v>901.84</v>
      </c>
      <c r="P700">
        <v>939.39511000623997</v>
      </c>
      <c r="Q700">
        <v>980.20185988179105</v>
      </c>
      <c r="R700">
        <v>31.783593888142502</v>
      </c>
      <c r="S700" s="1">
        <f>(Table2[[#This Row],[Close Price]]-Table2[[#This Row],[20D EMA]])/Table2[[#This Row],[20D EMA]]</f>
        <v>-3.7190632484698033E-2</v>
      </c>
      <c r="T700" s="1">
        <f>(Table2[[#This Row],[Close Price]]-Table2[[#This Row],[50D EMA]])/Table2[[#This Row],[50D EMA]]</f>
        <v>-7.5681796987178029E-2</v>
      </c>
      <c r="U700" s="1">
        <f>(Table2[[#This Row],[Close Price]]-Table2[[#This Row],[200D EMA]])/Table2[[#This Row],[200D EMA]]</f>
        <v>-0.11416205626796716</v>
      </c>
      <c r="V700">
        <v>0.53110643455463802</v>
      </c>
      <c r="W700">
        <v>854.55</v>
      </c>
      <c r="X700">
        <v>890</v>
      </c>
      <c r="Y700">
        <v>827.9</v>
      </c>
      <c r="Z700">
        <v>890</v>
      </c>
      <c r="AA700">
        <v>827.9</v>
      </c>
      <c r="AB700">
        <v>973.95</v>
      </c>
      <c r="AC700" s="1">
        <f>(Table2[[#This Row],[Close Price]]/Table2[[#This Row],[Day Low]])-1</f>
        <v>1.6090339945000309E-2</v>
      </c>
      <c r="AD700" s="1">
        <f>(Table2[[#This Row],[Day High]]/Table2[[#This Row],[Close Price]])-1</f>
        <v>2.4991362432339015E-2</v>
      </c>
      <c r="AE700" s="1">
        <f>(Table2[[#This Row],[Close Price]]/Table2[[#This Row],[Current Week Low]])-1</f>
        <v>4.8798164029472124E-2</v>
      </c>
      <c r="AF700" s="1">
        <f>(Table2[[#This Row],[Current Week High]]/Table2[[#This Row],[Close Price]])-1</f>
        <v>2.4991362432339015E-2</v>
      </c>
      <c r="AG700" s="1">
        <f>(Table2[[#This Row],[Close Price]]/Table2[[#This Row],[Current Month Low]])-1</f>
        <v>4.8798164029472124E-2</v>
      </c>
      <c r="AH700" s="1">
        <f>(Table2[[#This Row],[Current Month High]]/Table2[[#This Row],[Close Price]])-1</f>
        <v>0.12167453645053561</v>
      </c>
      <c r="AI700">
        <v>27.836001382010799</v>
      </c>
      <c r="AJ700">
        <v>5.8708772785466001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-0.12</v>
      </c>
      <c r="AM700" t="s">
        <v>3155</v>
      </c>
      <c r="AN700">
        <v>-5.92</v>
      </c>
      <c r="AO700" t="s">
        <v>3155</v>
      </c>
      <c r="AP700">
        <v>-5.2980808433772002E-2</v>
      </c>
      <c r="AQ700">
        <f>(Table2[[#This Row],[Sharpe Ratio]]-AVERAGE(Table2[Sharpe Ratio]))/_xlfn.STDEV.P(Table2[Sharpe Ratio])</f>
        <v>-1.3285444244775899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688</v>
      </c>
      <c r="AT700">
        <f>_xlfn.RANK.AVG(Table2[[#This Row],[6M Return vs Nifty Z-Score]],Table2[6M Return vs Nifty Z-Score])</f>
        <v>556</v>
      </c>
      <c r="AU700">
        <f>_xlfn.RANK.AVG(Table2[[#This Row],[Sharpe Ratio Z-Score]],Table2[Sharpe Ratio Z-Score])</f>
        <v>668</v>
      </c>
      <c r="AV700">
        <f>(Table2[[#This Row],[Rank 1Y]]+Table2[[#This Row],[Rank 6M]]+Table2[[#This Row],[Rank Sharpe]])/3</f>
        <v>637.33333333333337</v>
      </c>
    </row>
    <row r="701" spans="1:48" x14ac:dyDescent="0.3">
      <c r="A701" t="s">
        <v>1048</v>
      </c>
      <c r="B701" t="s">
        <v>1049</v>
      </c>
      <c r="C701" t="s">
        <v>3110</v>
      </c>
      <c r="D701" t="s">
        <v>54</v>
      </c>
      <c r="E701">
        <v>12544.162683779999</v>
      </c>
      <c r="F701">
        <v>148.19999999999999</v>
      </c>
      <c r="G701">
        <v>-15.2321207863154</v>
      </c>
      <c r="H701">
        <f>(Table2[[#This Row],[1Y Return vs Nifty]]-AVERAGE(Table2[1Y Return vs Nifty]))/_xlfn.STDEV.P(Table2[1Y Return vs Nifty])</f>
        <v>-0.67469505423877285</v>
      </c>
      <c r="I701">
        <v>-24.086179482988701</v>
      </c>
      <c r="J701">
        <f>(Table2[[#This Row],[1M Return vs Nifty]]-AVERAGE(Table2[1M Return vs Nifty]))/_xlfn.STDEV.P(Table2[1M Return vs Nifty])</f>
        <v>-2.6253944995715606</v>
      </c>
      <c r="K701">
        <v>-31.9072086670148</v>
      </c>
      <c r="L701">
        <f>(Table2[[#This Row],[6M Return vs Nifty]]-AVERAGE(Table2[6M Return vs Nifty]))/_xlfn.STDEV.P(Table2[6M Return vs Nifty])</f>
        <v>-1.2348262019605525</v>
      </c>
      <c r="M701">
        <v>-17.8740703474563</v>
      </c>
      <c r="N701">
        <f>(Table2[[#This Row],[1W Return vs Nifty]]-AVERAGE(Table2[1W Return vs Nifty]))/_xlfn.STDEV.P(Table2[1W Return vs Nifty])</f>
        <v>-2.6435447933757303</v>
      </c>
      <c r="O701">
        <v>173.73</v>
      </c>
      <c r="P701">
        <v>189.084518409786</v>
      </c>
      <c r="Q701">
        <v>186.191768721302</v>
      </c>
      <c r="R701">
        <v>24.0595627577658</v>
      </c>
      <c r="S701" s="1">
        <f>(Table2[[#This Row],[Close Price]]-Table2[[#This Row],[20D EMA]])/Table2[[#This Row],[20D EMA]]</f>
        <v>-0.14695216715593162</v>
      </c>
      <c r="T701" s="1">
        <f>(Table2[[#This Row],[Close Price]]-Table2[[#This Row],[50D EMA]])/Table2[[#This Row],[50D EMA]]</f>
        <v>-0.21622351080684798</v>
      </c>
      <c r="U701" s="1">
        <f>(Table2[[#This Row],[Close Price]]-Table2[[#This Row],[200D EMA]])/Table2[[#This Row],[200D EMA]]</f>
        <v>-0.2040464462108921</v>
      </c>
      <c r="V701">
        <v>1.89479475857889</v>
      </c>
      <c r="W701">
        <v>145.27000000000001</v>
      </c>
      <c r="X701">
        <v>152</v>
      </c>
      <c r="Y701">
        <v>138.35</v>
      </c>
      <c r="Z701">
        <v>155.44</v>
      </c>
      <c r="AA701">
        <v>138.35</v>
      </c>
      <c r="AB701">
        <v>198.59</v>
      </c>
      <c r="AC701" s="1">
        <f>(Table2[[#This Row],[Close Price]]/Table2[[#This Row],[Day Low]])-1</f>
        <v>2.016933984993452E-2</v>
      </c>
      <c r="AD701" s="1">
        <f>(Table2[[#This Row],[Day High]]/Table2[[#This Row],[Close Price]])-1</f>
        <v>2.5641025641025772E-2</v>
      </c>
      <c r="AE701" s="1">
        <f>(Table2[[#This Row],[Close Price]]/Table2[[#This Row],[Current Week Low]])-1</f>
        <v>7.1196241416696671E-2</v>
      </c>
      <c r="AF701" s="1">
        <f>(Table2[[#This Row],[Current Week High]]/Table2[[#This Row],[Close Price]])-1</f>
        <v>4.8852901484480515E-2</v>
      </c>
      <c r="AG701" s="1">
        <f>(Table2[[#This Row],[Close Price]]/Table2[[#This Row],[Current Month Low]])-1</f>
        <v>7.1196241416696671E-2</v>
      </c>
      <c r="AH701" s="1">
        <f>(Table2[[#This Row],[Current Month High]]/Table2[[#This Row],[Close Price]])-1</f>
        <v>0.34001349527665337</v>
      </c>
      <c r="AI701">
        <v>55.465587044534402</v>
      </c>
      <c r="AJ701">
        <v>18.228958915037801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-0.28999999999999998</v>
      </c>
      <c r="AM701" t="s">
        <v>3155</v>
      </c>
      <c r="AN701">
        <v>-18.98</v>
      </c>
      <c r="AO701" t="s">
        <v>3155</v>
      </c>
      <c r="AP701">
        <v>-6.0465645836390997E-2</v>
      </c>
      <c r="AQ701">
        <f>(Table2[[#This Row],[Sharpe Ratio]]-AVERAGE(Table2[Sharpe Ratio]))/_xlfn.STDEV.P(Table2[Sharpe Ratio])</f>
        <v>-1.4167805177244335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551</v>
      </c>
      <c r="AT701">
        <f>_xlfn.RANK.AVG(Table2[[#This Row],[6M Return vs Nifty Z-Score]],Table2[6M Return vs Nifty Z-Score])</f>
        <v>684</v>
      </c>
      <c r="AU701">
        <f>_xlfn.RANK.AVG(Table2[[#This Row],[Sharpe Ratio Z-Score]],Table2[Sharpe Ratio Z-Score])</f>
        <v>678</v>
      </c>
      <c r="AV701">
        <f>(Table2[[#This Row],[Rank 1Y]]+Table2[[#This Row],[Rank 6M]]+Table2[[#This Row],[Rank Sharpe]])/3</f>
        <v>637.66666666666663</v>
      </c>
    </row>
    <row r="702" spans="1:48" x14ac:dyDescent="0.3">
      <c r="A702" t="s">
        <v>1647</v>
      </c>
      <c r="B702" t="s">
        <v>1648</v>
      </c>
      <c r="C702" t="s">
        <v>3122</v>
      </c>
      <c r="D702" t="s">
        <v>887</v>
      </c>
      <c r="E702">
        <v>5296.629407202</v>
      </c>
      <c r="F702">
        <v>29.89</v>
      </c>
      <c r="G702">
        <v>-48.397627849355601</v>
      </c>
      <c r="H702">
        <f>(Table2[[#This Row],[1Y Return vs Nifty]]-AVERAGE(Table2[1Y Return vs Nifty]))/_xlfn.STDEV.P(Table2[1Y Return vs Nifty])</f>
        <v>-1.2416410274209315</v>
      </c>
      <c r="I702">
        <v>-20.994669276617898</v>
      </c>
      <c r="J702">
        <f>(Table2[[#This Row],[1M Return vs Nifty]]-AVERAGE(Table2[1M Return vs Nifty]))/_xlfn.STDEV.P(Table2[1M Return vs Nifty])</f>
        <v>-2.269740639920578</v>
      </c>
      <c r="K702">
        <v>-45.250751697568298</v>
      </c>
      <c r="L702">
        <f>(Table2[[#This Row],[6M Return vs Nifty]]-AVERAGE(Table2[6M Return vs Nifty]))/_xlfn.STDEV.P(Table2[6M Return vs Nifty])</f>
        <v>-1.7060852332396816</v>
      </c>
      <c r="M702">
        <v>-5.3642175809290196</v>
      </c>
      <c r="N702">
        <f>(Table2[[#This Row],[1W Return vs Nifty]]-AVERAGE(Table2[1W Return vs Nifty]))/_xlfn.STDEV.P(Table2[1W Return vs Nifty])</f>
        <v>-0.13485795653230959</v>
      </c>
      <c r="O702">
        <v>33.26</v>
      </c>
      <c r="P702">
        <v>36.258722360009997</v>
      </c>
      <c r="Q702">
        <v>40.711018029793202</v>
      </c>
      <c r="R702">
        <v>17.401028194974099</v>
      </c>
      <c r="S702" s="1">
        <f>(Table2[[#This Row],[Close Price]]-Table2[[#This Row],[20D EMA]])/Table2[[#This Row],[20D EMA]]</f>
        <v>-0.10132291040288628</v>
      </c>
      <c r="T702" s="1">
        <f>(Table2[[#This Row],[Close Price]]-Table2[[#This Row],[50D EMA]])/Table2[[#This Row],[50D EMA]]</f>
        <v>-0.17564662915519896</v>
      </c>
      <c r="U702" s="1">
        <f>(Table2[[#This Row],[Close Price]]-Table2[[#This Row],[200D EMA]])/Table2[[#This Row],[200D EMA]]</f>
        <v>-0.26580072308371522</v>
      </c>
      <c r="V702">
        <v>0.480926544926705</v>
      </c>
      <c r="W702">
        <v>29.82</v>
      </c>
      <c r="X702">
        <v>30.29</v>
      </c>
      <c r="Y702">
        <v>28.41</v>
      </c>
      <c r="Z702">
        <v>32.85</v>
      </c>
      <c r="AA702">
        <v>28.41</v>
      </c>
      <c r="AB702">
        <v>34.75</v>
      </c>
      <c r="AC702" s="1">
        <f>(Table2[[#This Row],[Close Price]]/Table2[[#This Row],[Day Low]])-1</f>
        <v>2.3474178403755097E-3</v>
      </c>
      <c r="AD702" s="1">
        <f>(Table2[[#This Row],[Day High]]/Table2[[#This Row],[Close Price]])-1</f>
        <v>1.3382402141184357E-2</v>
      </c>
      <c r="AE702" s="1">
        <f>(Table2[[#This Row],[Close Price]]/Table2[[#This Row],[Current Week Low]])-1</f>
        <v>5.2094332981344582E-2</v>
      </c>
      <c r="AF702" s="1">
        <f>(Table2[[#This Row],[Current Week High]]/Table2[[#This Row],[Close Price]])-1</f>
        <v>9.9029775844764245E-2</v>
      </c>
      <c r="AG702" s="1">
        <f>(Table2[[#This Row],[Close Price]]/Table2[[#This Row],[Current Month Low]])-1</f>
        <v>5.2094332981344582E-2</v>
      </c>
      <c r="AH702" s="1">
        <f>(Table2[[#This Row],[Current Month High]]/Table2[[#This Row],[Close Price]])-1</f>
        <v>0.16259618601538972</v>
      </c>
      <c r="AI702">
        <v>80.662428905988605</v>
      </c>
      <c r="AJ702">
        <v>5.2094332981344502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-0.27</v>
      </c>
      <c r="AM702" t="s">
        <v>3155</v>
      </c>
      <c r="AN702">
        <v>-9.01</v>
      </c>
      <c r="AO702" t="s">
        <v>3155</v>
      </c>
      <c r="AP702">
        <v>2.7346584081239999E-3</v>
      </c>
      <c r="AQ702">
        <f>(Table2[[#This Row],[Sharpe Ratio]]-AVERAGE(Table2[Sharpe Ratio]))/_xlfn.STDEV.P(Table2[Sharpe Ratio])</f>
        <v>-0.67173454830943535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705</v>
      </c>
      <c r="AT702">
        <f>_xlfn.RANK.AVG(Table2[[#This Row],[6M Return vs Nifty Z-Score]],Table2[6M Return vs Nifty Z-Score])</f>
        <v>725</v>
      </c>
      <c r="AU702">
        <f>_xlfn.RANK.AVG(Table2[[#This Row],[Sharpe Ratio Z-Score]],Table2[Sharpe Ratio Z-Score])</f>
        <v>495</v>
      </c>
      <c r="AV702">
        <f>(Table2[[#This Row],[Rank 1Y]]+Table2[[#This Row],[Rank 6M]]+Table2[[#This Row],[Rank Sharpe]])/3</f>
        <v>641.66666666666663</v>
      </c>
    </row>
    <row r="703" spans="1:48" x14ac:dyDescent="0.3">
      <c r="A703" t="s">
        <v>2290</v>
      </c>
      <c r="B703" t="s">
        <v>2291</v>
      </c>
      <c r="C703" t="s">
        <v>3120</v>
      </c>
      <c r="D703" t="s">
        <v>447</v>
      </c>
      <c r="E703">
        <v>2320.6852234500002</v>
      </c>
      <c r="F703">
        <v>437.25</v>
      </c>
      <c r="G703">
        <v>-40.332822484517799</v>
      </c>
      <c r="H703">
        <f>(Table2[[#This Row],[1Y Return vs Nifty]]-AVERAGE(Table2[1Y Return vs Nifty]))/_xlfn.STDEV.P(Table2[1Y Return vs Nifty])</f>
        <v>-1.1037776467284026</v>
      </c>
      <c r="I703">
        <v>-4.4133788568911898</v>
      </c>
      <c r="J703">
        <f>(Table2[[#This Row],[1M Return vs Nifty]]-AVERAGE(Table2[1M Return vs Nifty]))/_xlfn.STDEV.P(Table2[1M Return vs Nifty])</f>
        <v>-0.36219399051374235</v>
      </c>
      <c r="K703">
        <v>-26.1722422100896</v>
      </c>
      <c r="L703">
        <f>(Table2[[#This Row],[6M Return vs Nifty]]-AVERAGE(Table2[6M Return vs Nifty]))/_xlfn.STDEV.P(Table2[6M Return vs Nifty])</f>
        <v>-1.0322821901699479</v>
      </c>
      <c r="M703">
        <v>-2.9337396778576399</v>
      </c>
      <c r="N703">
        <f>(Table2[[#This Row],[1W Return vs Nifty]]-AVERAGE(Table2[1W Return vs Nifty]))/_xlfn.STDEV.P(Table2[1W Return vs Nifty])</f>
        <v>0.35254249785102154</v>
      </c>
      <c r="O703">
        <v>458.47</v>
      </c>
      <c r="P703">
        <v>467.265165680172</v>
      </c>
      <c r="Q703">
        <v>487.02468569225698</v>
      </c>
      <c r="R703">
        <v>20.159648679261899</v>
      </c>
      <c r="S703" s="1">
        <f>(Table2[[#This Row],[Close Price]]-Table2[[#This Row],[20D EMA]])/Table2[[#This Row],[20D EMA]]</f>
        <v>-4.6284380657404034E-2</v>
      </c>
      <c r="T703" s="1">
        <f>(Table2[[#This Row],[Close Price]]-Table2[[#This Row],[50D EMA]])/Table2[[#This Row],[50D EMA]]</f>
        <v>-6.4235829855796317E-2</v>
      </c>
      <c r="U703" s="1">
        <f>(Table2[[#This Row],[Close Price]]-Table2[[#This Row],[200D EMA]])/Table2[[#This Row],[200D EMA]]</f>
        <v>-0.10220156627483314</v>
      </c>
      <c r="V703">
        <v>0.28542564168968598</v>
      </c>
      <c r="W703">
        <v>436</v>
      </c>
      <c r="X703">
        <v>449</v>
      </c>
      <c r="Y703">
        <v>434.55</v>
      </c>
      <c r="Z703">
        <v>466.4</v>
      </c>
      <c r="AA703">
        <v>434.55</v>
      </c>
      <c r="AB703">
        <v>470</v>
      </c>
      <c r="AC703" s="1">
        <f>(Table2[[#This Row],[Close Price]]/Table2[[#This Row],[Day Low]])-1</f>
        <v>2.8669724770642446E-3</v>
      </c>
      <c r="AD703" s="1">
        <f>(Table2[[#This Row],[Day High]]/Table2[[#This Row],[Close Price]])-1</f>
        <v>2.6872498570611691E-2</v>
      </c>
      <c r="AE703" s="1">
        <f>(Table2[[#This Row],[Close Price]]/Table2[[#This Row],[Current Week Low]])-1</f>
        <v>6.2133241284085816E-3</v>
      </c>
      <c r="AF703" s="1">
        <f>(Table2[[#This Row],[Current Week High]]/Table2[[#This Row],[Close Price]])-1</f>
        <v>6.6666666666666652E-2</v>
      </c>
      <c r="AG703" s="1">
        <f>(Table2[[#This Row],[Close Price]]/Table2[[#This Row],[Current Month Low]])-1</f>
        <v>6.2133241284085816E-3</v>
      </c>
      <c r="AH703" s="1">
        <f>(Table2[[#This Row],[Current Month High]]/Table2[[#This Row],[Close Price]])-1</f>
        <v>7.4899942824471211E-2</v>
      </c>
      <c r="AI703">
        <v>33.104631217838701</v>
      </c>
      <c r="AJ703">
        <v>0.95820826598937903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-0.02</v>
      </c>
      <c r="AM703" t="s">
        <v>3155</v>
      </c>
      <c r="AN703">
        <v>-4.76</v>
      </c>
      <c r="AO703" t="s">
        <v>3155</v>
      </c>
      <c r="AP703">
        <v>-1.8455075443286E-2</v>
      </c>
      <c r="AQ703">
        <f>(Table2[[#This Row],[Sharpe Ratio]]-AVERAGE(Table2[Sharpe Ratio]))/_xlfn.STDEV.P(Table2[Sharpe Ratio])</f>
        <v>-0.92153280462621112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676</v>
      </c>
      <c r="AT703">
        <f>_xlfn.RANK.AVG(Table2[[#This Row],[6M Return vs Nifty Z-Score]],Table2[6M Return vs Nifty Z-Score])</f>
        <v>646</v>
      </c>
      <c r="AU703">
        <f>_xlfn.RANK.AVG(Table2[[#This Row],[Sharpe Ratio Z-Score]],Table2[Sharpe Ratio Z-Score])</f>
        <v>603</v>
      </c>
      <c r="AV703">
        <f>(Table2[[#This Row],[Rank 1Y]]+Table2[[#This Row],[Rank 6M]]+Table2[[#This Row],[Rank Sharpe]])/3</f>
        <v>641.66666666666663</v>
      </c>
    </row>
    <row r="704" spans="1:48" x14ac:dyDescent="0.3">
      <c r="A704" t="s">
        <v>2255</v>
      </c>
      <c r="B704" t="s">
        <v>2256</v>
      </c>
      <c r="C704" t="s">
        <v>3122</v>
      </c>
      <c r="D704" t="s">
        <v>617</v>
      </c>
      <c r="E704">
        <v>2429.9483057970001</v>
      </c>
      <c r="F704">
        <v>164.91</v>
      </c>
      <c r="G704">
        <v>-57.685468803413002</v>
      </c>
      <c r="H704">
        <f>(Table2[[#This Row],[1Y Return vs Nifty]]-AVERAGE(Table2[1Y Return vs Nifty]))/_xlfn.STDEV.P(Table2[1Y Return vs Nifty])</f>
        <v>-1.4004115240833299</v>
      </c>
      <c r="I704">
        <v>-5.9818302127199097</v>
      </c>
      <c r="J704">
        <f>(Table2[[#This Row],[1M Return vs Nifty]]-AVERAGE(Table2[1M Return vs Nifty]))/_xlfn.STDEV.P(Table2[1M Return vs Nifty])</f>
        <v>-0.54263194515020641</v>
      </c>
      <c r="K704">
        <v>-29.668668454431899</v>
      </c>
      <c r="L704">
        <f>(Table2[[#This Row],[6M Return vs Nifty]]-AVERAGE(Table2[6M Return vs Nifty]))/_xlfn.STDEV.P(Table2[6M Return vs Nifty])</f>
        <v>-1.155766817983924</v>
      </c>
      <c r="M704">
        <v>-1.4362157969595</v>
      </c>
      <c r="N704">
        <f>(Table2[[#This Row],[1W Return vs Nifty]]-AVERAGE(Table2[1W Return vs Nifty]))/_xlfn.STDEV.P(Table2[1W Return vs Nifty])</f>
        <v>0.65285126390780435</v>
      </c>
      <c r="O704">
        <v>170.33</v>
      </c>
      <c r="P704">
        <v>172.619559039812</v>
      </c>
      <c r="Q704">
        <v>199.165919252549</v>
      </c>
      <c r="R704">
        <v>42.326706067067001</v>
      </c>
      <c r="S704" s="1">
        <f>(Table2[[#This Row],[Close Price]]-Table2[[#This Row],[20D EMA]])/Table2[[#This Row],[20D EMA]]</f>
        <v>-3.1820583573064144E-2</v>
      </c>
      <c r="T704" s="1">
        <f>(Table2[[#This Row],[Close Price]]-Table2[[#This Row],[50D EMA]])/Table2[[#This Row],[50D EMA]]</f>
        <v>-4.4662140737098725E-2</v>
      </c>
      <c r="U704" s="1">
        <f>(Table2[[#This Row],[Close Price]]-Table2[[#This Row],[200D EMA]])/Table2[[#This Row],[200D EMA]]</f>
        <v>-0.1719968927470536</v>
      </c>
      <c r="V704">
        <v>0.41955943574663401</v>
      </c>
      <c r="W704">
        <v>163</v>
      </c>
      <c r="X704">
        <v>168.65</v>
      </c>
      <c r="Y704">
        <v>154.99</v>
      </c>
      <c r="Z704">
        <v>172.57</v>
      </c>
      <c r="AA704">
        <v>154.99</v>
      </c>
      <c r="AB704">
        <v>179.9</v>
      </c>
      <c r="AC704" s="1">
        <f>(Table2[[#This Row],[Close Price]]/Table2[[#This Row],[Day Low]])-1</f>
        <v>1.1717791411042899E-2</v>
      </c>
      <c r="AD704" s="1">
        <f>(Table2[[#This Row],[Day High]]/Table2[[#This Row],[Close Price]])-1</f>
        <v>2.2679037050512552E-2</v>
      </c>
      <c r="AE704" s="1">
        <f>(Table2[[#This Row],[Close Price]]/Table2[[#This Row],[Current Week Low]])-1</f>
        <v>6.4004129298664392E-2</v>
      </c>
      <c r="AF704" s="1">
        <f>(Table2[[#This Row],[Current Week High]]/Table2[[#This Row],[Close Price]])-1</f>
        <v>4.6449578558001248E-2</v>
      </c>
      <c r="AG704" s="1">
        <f>(Table2[[#This Row],[Close Price]]/Table2[[#This Row],[Current Month Low]])-1</f>
        <v>6.4004129298664392E-2</v>
      </c>
      <c r="AH704" s="1">
        <f>(Table2[[#This Row],[Current Month High]]/Table2[[#This Row],[Close Price]])-1</f>
        <v>9.0898065611545675E-2</v>
      </c>
      <c r="AI704">
        <v>89.194105875932294</v>
      </c>
      <c r="AJ704">
        <v>14.584491384102201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0.03</v>
      </c>
      <c r="AM704" t="s">
        <v>3156</v>
      </c>
      <c r="AN704">
        <v>-5.85</v>
      </c>
      <c r="AO704" t="s">
        <v>3155</v>
      </c>
      <c r="AQ704">
        <f>(Table2[[#This Row],[Sharpe Ratio]]-AVERAGE(Table2[Sharpe Ratio]))/_xlfn.STDEV.P(Table2[Sharpe Ratio])</f>
        <v>-0.70397246629187049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721</v>
      </c>
      <c r="AT704">
        <f>_xlfn.RANK.AVG(Table2[[#This Row],[6M Return vs Nifty Z-Score]],Table2[6M Return vs Nifty Z-Score])</f>
        <v>674</v>
      </c>
      <c r="AU704">
        <f>_xlfn.RANK.AVG(Table2[[#This Row],[Sharpe Ratio Z-Score]],Table2[Sharpe Ratio Z-Score])</f>
        <v>532.5</v>
      </c>
      <c r="AV704">
        <f>(Table2[[#This Row],[Rank 1Y]]+Table2[[#This Row],[Rank 6M]]+Table2[[#This Row],[Rank Sharpe]])/3</f>
        <v>642.5</v>
      </c>
    </row>
    <row r="705" spans="1:48" x14ac:dyDescent="0.3">
      <c r="A705" t="s">
        <v>1812</v>
      </c>
      <c r="B705" t="s">
        <v>1813</v>
      </c>
      <c r="C705" t="s">
        <v>3120</v>
      </c>
      <c r="D705" t="s">
        <v>447</v>
      </c>
      <c r="E705">
        <v>4118.5641401479998</v>
      </c>
      <c r="F705">
        <v>82.43</v>
      </c>
      <c r="G705">
        <v>-33.189210318507897</v>
      </c>
      <c r="H705">
        <f>(Table2[[#This Row],[1Y Return vs Nifty]]-AVERAGE(Table2[1Y Return vs Nifty]))/_xlfn.STDEV.P(Table2[1Y Return vs Nifty])</f>
        <v>-0.98166155352964135</v>
      </c>
      <c r="I705">
        <v>-6.26583521503448</v>
      </c>
      <c r="J705">
        <f>(Table2[[#This Row],[1M Return vs Nifty]]-AVERAGE(Table2[1M Return vs Nifty]))/_xlfn.STDEV.P(Table2[1M Return vs Nifty])</f>
        <v>-0.5753044800896715</v>
      </c>
      <c r="K705">
        <v>-32.056414618247203</v>
      </c>
      <c r="L705">
        <f>(Table2[[#This Row],[6M Return vs Nifty]]-AVERAGE(Table2[6M Return vs Nifty]))/_xlfn.STDEV.P(Table2[6M Return vs Nifty])</f>
        <v>-1.2400957658146099</v>
      </c>
      <c r="M705">
        <v>-2.3541467649438301</v>
      </c>
      <c r="N705">
        <f>(Table2[[#This Row],[1W Return vs Nifty]]-AVERAGE(Table2[1W Return vs Nifty]))/_xlfn.STDEV.P(Table2[1W Return vs Nifty])</f>
        <v>0.46877225198890682</v>
      </c>
      <c r="O705">
        <v>87.69</v>
      </c>
      <c r="P705">
        <v>92.893388840347797</v>
      </c>
      <c r="Q705">
        <v>98.103208491047198</v>
      </c>
      <c r="R705">
        <v>16.388289345782599</v>
      </c>
      <c r="S705" s="1">
        <f>(Table2[[#This Row],[Close Price]]-Table2[[#This Row],[20D EMA]])/Table2[[#This Row],[20D EMA]]</f>
        <v>-5.9984034667578866E-2</v>
      </c>
      <c r="T705" s="1">
        <f>(Table2[[#This Row],[Close Price]]-Table2[[#This Row],[50D EMA]])/Table2[[#This Row],[50D EMA]]</f>
        <v>-0.11263868151403975</v>
      </c>
      <c r="U705" s="1">
        <f>(Table2[[#This Row],[Close Price]]-Table2[[#This Row],[200D EMA]])/Table2[[#This Row],[200D EMA]]</f>
        <v>-0.15976244540949455</v>
      </c>
      <c r="V705">
        <v>0.68899218161126796</v>
      </c>
      <c r="W705">
        <v>82.07</v>
      </c>
      <c r="X705">
        <v>84.35</v>
      </c>
      <c r="Y705">
        <v>81.349999999999994</v>
      </c>
      <c r="Z705">
        <v>86.74</v>
      </c>
      <c r="AA705">
        <v>81.349999999999994</v>
      </c>
      <c r="AB705">
        <v>93</v>
      </c>
      <c r="AC705" s="1">
        <f>(Table2[[#This Row],[Close Price]]/Table2[[#This Row],[Day Low]])-1</f>
        <v>4.3864993298405874E-3</v>
      </c>
      <c r="AD705" s="1">
        <f>(Table2[[#This Row],[Day High]]/Table2[[#This Row],[Close Price]])-1</f>
        <v>2.3292490598083138E-2</v>
      </c>
      <c r="AE705" s="1">
        <f>(Table2[[#This Row],[Close Price]]/Table2[[#This Row],[Current Week Low]])-1</f>
        <v>1.3275968039336394E-2</v>
      </c>
      <c r="AF705" s="1">
        <f>(Table2[[#This Row],[Current Week High]]/Table2[[#This Row],[Close Price]])-1</f>
        <v>5.2286788790488758E-2</v>
      </c>
      <c r="AG705" s="1">
        <f>(Table2[[#This Row],[Close Price]]/Table2[[#This Row],[Current Month Low]])-1</f>
        <v>1.3275968039336394E-2</v>
      </c>
      <c r="AH705" s="1">
        <f>(Table2[[#This Row],[Current Month High]]/Table2[[#This Row],[Close Price]])-1</f>
        <v>0.12823001334465589</v>
      </c>
      <c r="AI705">
        <v>47.458449593594501</v>
      </c>
      <c r="AJ705">
        <v>1.3275968039336301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-0.17</v>
      </c>
      <c r="AM705" t="s">
        <v>3155</v>
      </c>
      <c r="AN705">
        <v>-6.9</v>
      </c>
      <c r="AO705" t="s">
        <v>3155</v>
      </c>
      <c r="AP705">
        <v>-1.6752370256518E-2</v>
      </c>
      <c r="AQ705">
        <f>(Table2[[#This Row],[Sharpe Ratio]]-AVERAGE(Table2[Sharpe Ratio]))/_xlfn.STDEV.P(Table2[Sharpe Ratio])</f>
        <v>-0.90146021713366575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648</v>
      </c>
      <c r="AT705">
        <f>_xlfn.RANK.AVG(Table2[[#This Row],[6M Return vs Nifty Z-Score]],Table2[6M Return vs Nifty Z-Score])</f>
        <v>686</v>
      </c>
      <c r="AU705">
        <f>_xlfn.RANK.AVG(Table2[[#This Row],[Sharpe Ratio Z-Score]],Table2[Sharpe Ratio Z-Score])</f>
        <v>598</v>
      </c>
      <c r="AV705">
        <f>(Table2[[#This Row],[Rank 1Y]]+Table2[[#This Row],[Rank 6M]]+Table2[[#This Row],[Rank Sharpe]])/3</f>
        <v>644</v>
      </c>
    </row>
    <row r="706" spans="1:48" x14ac:dyDescent="0.3">
      <c r="A706" t="s">
        <v>2036</v>
      </c>
      <c r="B706" t="s">
        <v>2037</v>
      </c>
      <c r="C706" t="s">
        <v>3122</v>
      </c>
      <c r="D706" t="s">
        <v>1492</v>
      </c>
      <c r="E706">
        <v>3094.0950258349999</v>
      </c>
      <c r="F706">
        <v>115.55</v>
      </c>
      <c r="G706">
        <v>-40.821834129295901</v>
      </c>
      <c r="H706">
        <f>(Table2[[#This Row],[1Y Return vs Nifty]]-AVERAGE(Table2[1Y Return vs Nifty]))/_xlfn.STDEV.P(Table2[1Y Return vs Nifty])</f>
        <v>-1.1121370299369617</v>
      </c>
      <c r="I706">
        <v>-5.5361176656521396</v>
      </c>
      <c r="J706">
        <f>(Table2[[#This Row],[1M Return vs Nifty]]-AVERAGE(Table2[1M Return vs Nifty]))/_xlfn.STDEV.P(Table2[1M Return vs Nifty])</f>
        <v>-0.49135623293264519</v>
      </c>
      <c r="K706">
        <v>-14.8946954044532</v>
      </c>
      <c r="L706">
        <f>(Table2[[#This Row],[6M Return vs Nifty]]-AVERAGE(Table2[6M Return vs Nifty]))/_xlfn.STDEV.P(Table2[6M Return vs Nifty])</f>
        <v>-0.63398874062210375</v>
      </c>
      <c r="M706">
        <v>-4.1260438490687603</v>
      </c>
      <c r="N706">
        <f>(Table2[[#This Row],[1W Return vs Nifty]]-AVERAGE(Table2[1W Return vs Nifty]))/_xlfn.STDEV.P(Table2[1W Return vs Nifty])</f>
        <v>0.11344153993773573</v>
      </c>
      <c r="O706">
        <v>122.48</v>
      </c>
      <c r="P706">
        <v>126.357625237736</v>
      </c>
      <c r="Q706">
        <v>134.61259227498201</v>
      </c>
      <c r="R706">
        <v>21.0182117852112</v>
      </c>
      <c r="S706" s="1">
        <f>(Table2[[#This Row],[Close Price]]-Table2[[#This Row],[20D EMA]])/Table2[[#This Row],[20D EMA]]</f>
        <v>-5.6580666231221481E-2</v>
      </c>
      <c r="T706" s="1">
        <f>(Table2[[#This Row],[Close Price]]-Table2[[#This Row],[50D EMA]])/Table2[[#This Row],[50D EMA]]</f>
        <v>-8.55320382715484E-2</v>
      </c>
      <c r="U706" s="1">
        <f>(Table2[[#This Row],[Close Price]]-Table2[[#This Row],[200D EMA]])/Table2[[#This Row],[200D EMA]]</f>
        <v>-0.14161076577473225</v>
      </c>
      <c r="V706">
        <v>0.368741630623594</v>
      </c>
      <c r="W706">
        <v>115.01</v>
      </c>
      <c r="X706">
        <v>117.29</v>
      </c>
      <c r="Y706">
        <v>113.51</v>
      </c>
      <c r="Z706">
        <v>122.59</v>
      </c>
      <c r="AA706">
        <v>113.51</v>
      </c>
      <c r="AB706">
        <v>131.6</v>
      </c>
      <c r="AC706" s="1">
        <f>(Table2[[#This Row],[Close Price]]/Table2[[#This Row],[Day Low]])-1</f>
        <v>4.6952438918355099E-3</v>
      </c>
      <c r="AD706" s="1">
        <f>(Table2[[#This Row],[Day High]]/Table2[[#This Row],[Close Price]])-1</f>
        <v>1.5058416270013142E-2</v>
      </c>
      <c r="AE706" s="1">
        <f>(Table2[[#This Row],[Close Price]]/Table2[[#This Row],[Current Week Low]])-1</f>
        <v>1.7971984847150013E-2</v>
      </c>
      <c r="AF706" s="1">
        <f>(Table2[[#This Row],[Current Week High]]/Table2[[#This Row],[Close Price]])-1</f>
        <v>6.0926006057983706E-2</v>
      </c>
      <c r="AG706" s="1">
        <f>(Table2[[#This Row],[Close Price]]/Table2[[#This Row],[Current Month Low]])-1</f>
        <v>1.7971984847150013E-2</v>
      </c>
      <c r="AH706" s="1">
        <f>(Table2[[#This Row],[Current Month High]]/Table2[[#This Row],[Close Price]])-1</f>
        <v>0.13890090869753347</v>
      </c>
      <c r="AI706">
        <v>38.295110341843298</v>
      </c>
      <c r="AJ706">
        <v>10.627094303494401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-0.12</v>
      </c>
      <c r="AM706" t="s">
        <v>3155</v>
      </c>
      <c r="AN706">
        <v>-6.59</v>
      </c>
      <c r="AO706" t="s">
        <v>3155</v>
      </c>
      <c r="AP706">
        <v>-0.104459254537787</v>
      </c>
      <c r="AQ706">
        <f>(Table2[[#This Row],[Sharpe Ratio]]-AVERAGE(Table2[Sharpe Ratio]))/_xlfn.STDEV.P(Table2[Sharpe Ratio])</f>
        <v>-1.9354055660498981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680</v>
      </c>
      <c r="AT706">
        <f>_xlfn.RANK.AVG(Table2[[#This Row],[6M Return vs Nifty Z-Score]],Table2[6M Return vs Nifty Z-Score])</f>
        <v>535</v>
      </c>
      <c r="AU706">
        <f>_xlfn.RANK.AVG(Table2[[#This Row],[Sharpe Ratio Z-Score]],Table2[Sharpe Ratio Z-Score])</f>
        <v>718</v>
      </c>
      <c r="AV706">
        <f>(Table2[[#This Row],[Rank 1Y]]+Table2[[#This Row],[Rank 6M]]+Table2[[#This Row],[Rank Sharpe]])/3</f>
        <v>644.33333333333337</v>
      </c>
    </row>
    <row r="707" spans="1:48" x14ac:dyDescent="0.3">
      <c r="A707" t="s">
        <v>1328</v>
      </c>
      <c r="B707" t="s">
        <v>1329</v>
      </c>
      <c r="C707" t="s">
        <v>3113</v>
      </c>
      <c r="D707" t="s">
        <v>48</v>
      </c>
      <c r="E707">
        <v>8245.1687631000004</v>
      </c>
      <c r="F707">
        <v>321.39999999999998</v>
      </c>
      <c r="G707">
        <v>-29.6320262672483</v>
      </c>
      <c r="H707">
        <f>(Table2[[#This Row],[1Y Return vs Nifty]]-AVERAGE(Table2[1Y Return vs Nifty]))/_xlfn.STDEV.P(Table2[1Y Return vs Nifty])</f>
        <v>-0.92085346246394251</v>
      </c>
      <c r="I707">
        <v>-17.595637910561301</v>
      </c>
      <c r="J707">
        <f>(Table2[[#This Row],[1M Return vs Nifty]]-AVERAGE(Table2[1M Return vs Nifty]))/_xlfn.STDEV.P(Table2[1M Return vs Nifty])</f>
        <v>-1.8787088969486176</v>
      </c>
      <c r="K707">
        <v>-36.33885935728</v>
      </c>
      <c r="L707">
        <f>(Table2[[#This Row],[6M Return vs Nifty]]-AVERAGE(Table2[6M Return vs Nifty]))/_xlfn.STDEV.P(Table2[6M Return vs Nifty])</f>
        <v>-1.3913405105276102</v>
      </c>
      <c r="M707">
        <v>-27.06477208495</v>
      </c>
      <c r="N707">
        <f>(Table2[[#This Row],[1W Return vs Nifty]]-AVERAGE(Table2[1W Return vs Nifty]))/_xlfn.STDEV.P(Table2[1W Return vs Nifty])</f>
        <v>-4.4866194402570363</v>
      </c>
      <c r="O707">
        <v>410.72</v>
      </c>
      <c r="P707">
        <v>436.28099781287102</v>
      </c>
      <c r="Q707">
        <v>437.50376929310403</v>
      </c>
      <c r="R707">
        <v>15.0407914741316</v>
      </c>
      <c r="S707" s="1">
        <f>(Table2[[#This Row],[Close Price]]-Table2[[#This Row],[20D EMA]])/Table2[[#This Row],[20D EMA]]</f>
        <v>-0.21747175691468651</v>
      </c>
      <c r="T707" s="1">
        <f>(Table2[[#This Row],[Close Price]]-Table2[[#This Row],[50D EMA]])/Table2[[#This Row],[50D EMA]]</f>
        <v>-0.26331882064262085</v>
      </c>
      <c r="U707" s="1">
        <f>(Table2[[#This Row],[Close Price]]-Table2[[#This Row],[200D EMA]])/Table2[[#This Row],[200D EMA]]</f>
        <v>-0.26537775772926142</v>
      </c>
      <c r="V707">
        <v>3.1840756273660502</v>
      </c>
      <c r="W707">
        <v>320</v>
      </c>
      <c r="X707">
        <v>337.95</v>
      </c>
      <c r="Y707">
        <v>299</v>
      </c>
      <c r="Z707">
        <v>435</v>
      </c>
      <c r="AA707">
        <v>299</v>
      </c>
      <c r="AB707">
        <v>469.65</v>
      </c>
      <c r="AC707" s="1">
        <f>(Table2[[#This Row],[Close Price]]/Table2[[#This Row],[Day Low]])-1</f>
        <v>4.3750000000000178E-3</v>
      </c>
      <c r="AD707" s="1">
        <f>(Table2[[#This Row],[Day High]]/Table2[[#This Row],[Close Price]])-1</f>
        <v>5.1493466085874351E-2</v>
      </c>
      <c r="AE707" s="1">
        <f>(Table2[[#This Row],[Close Price]]/Table2[[#This Row],[Current Week Low]])-1</f>
        <v>7.4916387959866215E-2</v>
      </c>
      <c r="AF707" s="1">
        <f>(Table2[[#This Row],[Current Week High]]/Table2[[#This Row],[Close Price]])-1</f>
        <v>0.35345364032358439</v>
      </c>
      <c r="AG707" s="1">
        <f>(Table2[[#This Row],[Close Price]]/Table2[[#This Row],[Current Month Low]])-1</f>
        <v>7.4916387959866215E-2</v>
      </c>
      <c r="AH707" s="1">
        <f>(Table2[[#This Row],[Current Month High]]/Table2[[#This Row],[Close Price]])-1</f>
        <v>0.46126322339763548</v>
      </c>
      <c r="AI707">
        <v>78.842563783447403</v>
      </c>
      <c r="AJ707">
        <v>7.4916387959866197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-0.3</v>
      </c>
      <c r="AM707" t="s">
        <v>3155</v>
      </c>
      <c r="AN707">
        <v>-24.71</v>
      </c>
      <c r="AO707" t="s">
        <v>3155</v>
      </c>
      <c r="AP707">
        <v>-1.6283392125963001E-2</v>
      </c>
      <c r="AQ707">
        <f>(Table2[[#This Row],[Sharpe Ratio]]-AVERAGE(Table2[Sharpe Ratio]))/_xlfn.STDEV.P(Table2[Sharpe Ratio])</f>
        <v>-0.89593160030039931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633</v>
      </c>
      <c r="AT707">
        <f>_xlfn.RANK.AVG(Table2[[#This Row],[6M Return vs Nifty Z-Score]],Table2[6M Return vs Nifty Z-Score])</f>
        <v>708</v>
      </c>
      <c r="AU707">
        <f>_xlfn.RANK.AVG(Table2[[#This Row],[Sharpe Ratio Z-Score]],Table2[Sharpe Ratio Z-Score])</f>
        <v>596</v>
      </c>
      <c r="AV707">
        <f>(Table2[[#This Row],[Rank 1Y]]+Table2[[#This Row],[Rank 6M]]+Table2[[#This Row],[Rank Sharpe]])/3</f>
        <v>645.66666666666663</v>
      </c>
    </row>
    <row r="708" spans="1:48" x14ac:dyDescent="0.3">
      <c r="A708" t="s">
        <v>1734</v>
      </c>
      <c r="B708" t="s">
        <v>1735</v>
      </c>
      <c r="C708" t="s">
        <v>3110</v>
      </c>
      <c r="D708" t="s">
        <v>402</v>
      </c>
      <c r="E708">
        <v>4523.7180076349996</v>
      </c>
      <c r="F708">
        <v>41.07</v>
      </c>
      <c r="G708">
        <v>-42.639477943155498</v>
      </c>
      <c r="H708">
        <f>(Table2[[#This Row],[1Y Return vs Nifty]]-AVERAGE(Table2[1Y Return vs Nifty]))/_xlfn.STDEV.P(Table2[1Y Return vs Nifty])</f>
        <v>-1.1432086441591838</v>
      </c>
      <c r="I708">
        <v>-6.43255582280882</v>
      </c>
      <c r="J708">
        <f>(Table2[[#This Row],[1M Return vs Nifty]]-AVERAGE(Table2[1M Return vs Nifty]))/_xlfn.STDEV.P(Table2[1M Return vs Nifty])</f>
        <v>-0.59448437071921245</v>
      </c>
      <c r="K708">
        <v>-39.597767779853598</v>
      </c>
      <c r="L708">
        <f>(Table2[[#This Row],[6M Return vs Nifty]]-AVERAGE(Table2[6M Return vs Nifty]))/_xlfn.STDEV.P(Table2[6M Return vs Nifty])</f>
        <v>-1.5064366302562939</v>
      </c>
      <c r="M708">
        <v>-4.1889532168101704</v>
      </c>
      <c r="N708">
        <f>(Table2[[#This Row],[1W Return vs Nifty]]-AVERAGE(Table2[1W Return vs Nifty]))/_xlfn.STDEV.P(Table2[1W Return vs Nifty])</f>
        <v>0.10082589163935625</v>
      </c>
      <c r="O708">
        <v>43.82</v>
      </c>
      <c r="P708">
        <v>46.052450167721602</v>
      </c>
      <c r="Q708">
        <v>49.735136003366101</v>
      </c>
      <c r="R708">
        <v>30.799609002220599</v>
      </c>
      <c r="S708" s="1">
        <f>(Table2[[#This Row],[Close Price]]-Table2[[#This Row],[20D EMA]])/Table2[[#This Row],[20D EMA]]</f>
        <v>-6.2756732085805567E-2</v>
      </c>
      <c r="T708" s="1">
        <f>(Table2[[#This Row],[Close Price]]-Table2[[#This Row],[50D EMA]])/Table2[[#This Row],[50D EMA]]</f>
        <v>-0.10819077268583262</v>
      </c>
      <c r="U708" s="1">
        <f>(Table2[[#This Row],[Close Price]]-Table2[[#This Row],[200D EMA]])/Table2[[#This Row],[200D EMA]]</f>
        <v>-0.17422564206478977</v>
      </c>
      <c r="V708">
        <v>1.0840787233411</v>
      </c>
      <c r="W708">
        <v>40.64</v>
      </c>
      <c r="X708">
        <v>41.84</v>
      </c>
      <c r="Y708">
        <v>39.130000000000003</v>
      </c>
      <c r="Z708">
        <v>43.34</v>
      </c>
      <c r="AA708">
        <v>39.130000000000003</v>
      </c>
      <c r="AB708">
        <v>46.39</v>
      </c>
      <c r="AC708" s="1">
        <f>(Table2[[#This Row],[Close Price]]/Table2[[#This Row],[Day Low]])-1</f>
        <v>1.058070866141736E-2</v>
      </c>
      <c r="AD708" s="1">
        <f>(Table2[[#This Row],[Day High]]/Table2[[#This Row],[Close Price]])-1</f>
        <v>1.874847820793768E-2</v>
      </c>
      <c r="AE708" s="1">
        <f>(Table2[[#This Row],[Close Price]]/Table2[[#This Row],[Current Week Low]])-1</f>
        <v>4.9578328648095971E-2</v>
      </c>
      <c r="AF708" s="1">
        <f>(Table2[[#This Row],[Current Week High]]/Table2[[#This Row],[Close Price]])-1</f>
        <v>5.5271487703920208E-2</v>
      </c>
      <c r="AG708" s="1">
        <f>(Table2[[#This Row],[Close Price]]/Table2[[#This Row],[Current Month Low]])-1</f>
        <v>4.9578328648095971E-2</v>
      </c>
      <c r="AH708" s="1">
        <f>(Table2[[#This Row],[Current Month High]]/Table2[[#This Row],[Close Price]])-1</f>
        <v>0.12953494034575108</v>
      </c>
      <c r="AI708">
        <v>66.301436571706802</v>
      </c>
      <c r="AJ708">
        <v>4.95783286480959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-0.17</v>
      </c>
      <c r="AM708" t="s">
        <v>3155</v>
      </c>
      <c r="AN708">
        <v>-9.02</v>
      </c>
      <c r="AO708" t="s">
        <v>3155</v>
      </c>
      <c r="AQ708">
        <f>(Table2[[#This Row],[Sharpe Ratio]]-AVERAGE(Table2[Sharpe Ratio]))/_xlfn.STDEV.P(Table2[Sharpe Ratio])</f>
        <v>-0.70397246629187049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690</v>
      </c>
      <c r="AT708">
        <f>_xlfn.RANK.AVG(Table2[[#This Row],[6M Return vs Nifty Z-Score]],Table2[6M Return vs Nifty Z-Score])</f>
        <v>716</v>
      </c>
      <c r="AU708">
        <f>_xlfn.RANK.AVG(Table2[[#This Row],[Sharpe Ratio Z-Score]],Table2[Sharpe Ratio Z-Score])</f>
        <v>532.5</v>
      </c>
      <c r="AV708">
        <f>(Table2[[#This Row],[Rank 1Y]]+Table2[[#This Row],[Rank 6M]]+Table2[[#This Row],[Rank Sharpe]])/3</f>
        <v>646.16666666666663</v>
      </c>
    </row>
    <row r="709" spans="1:48" x14ac:dyDescent="0.3">
      <c r="A709" t="s">
        <v>1657</v>
      </c>
      <c r="B709" t="s">
        <v>1658</v>
      </c>
      <c r="C709" t="s">
        <v>3110</v>
      </c>
      <c r="D709" t="s">
        <v>24</v>
      </c>
      <c r="E709">
        <v>5229.1041988249999</v>
      </c>
      <c r="F709">
        <v>309.25</v>
      </c>
      <c r="G709">
        <v>-30.635076630491099</v>
      </c>
      <c r="H709">
        <f>(Table2[[#This Row],[1Y Return vs Nifty]]-AVERAGE(Table2[1Y Return vs Nifty]))/_xlfn.STDEV.P(Table2[1Y Return vs Nifty])</f>
        <v>-0.9380000528434741</v>
      </c>
      <c r="I709">
        <v>-0.595608597628286</v>
      </c>
      <c r="J709">
        <f>(Table2[[#This Row],[1M Return vs Nifty]]-AVERAGE(Table2[1M Return vs Nifty]))/_xlfn.STDEV.P(Table2[1M Return vs Nifty])</f>
        <v>7.7010358600001133E-2</v>
      </c>
      <c r="K709">
        <v>-31.5533729444738</v>
      </c>
      <c r="L709">
        <f>(Table2[[#This Row],[6M Return vs Nifty]]-AVERAGE(Table2[6M Return vs Nifty]))/_xlfn.STDEV.P(Table2[6M Return vs Nifty])</f>
        <v>-1.2223296499237504</v>
      </c>
      <c r="M709">
        <v>-1.1081475780421099</v>
      </c>
      <c r="N709">
        <f>(Table2[[#This Row],[1W Return vs Nifty]]-AVERAGE(Table2[1W Return vs Nifty]))/_xlfn.STDEV.P(Table2[1W Return vs Nifty])</f>
        <v>0.71864104079365898</v>
      </c>
      <c r="O709">
        <v>310.8</v>
      </c>
      <c r="P709">
        <v>318.96273576261598</v>
      </c>
      <c r="Q709">
        <v>337.547456355186</v>
      </c>
      <c r="R709">
        <v>50.318465540484802</v>
      </c>
      <c r="S709" s="1">
        <f>(Table2[[#This Row],[Close Price]]-Table2[[#This Row],[20D EMA]])/Table2[[#This Row],[20D EMA]]</f>
        <v>-4.9871299871300234E-3</v>
      </c>
      <c r="T709" s="1">
        <f>(Table2[[#This Row],[Close Price]]-Table2[[#This Row],[50D EMA]])/Table2[[#This Row],[50D EMA]]</f>
        <v>-3.0451004689916378E-2</v>
      </c>
      <c r="U709" s="1">
        <f>(Table2[[#This Row],[Close Price]]-Table2[[#This Row],[200D EMA]])/Table2[[#This Row],[200D EMA]]</f>
        <v>-8.3832527315536517E-2</v>
      </c>
      <c r="V709">
        <v>1.0002932452051401</v>
      </c>
      <c r="W709">
        <v>301.05</v>
      </c>
      <c r="X709">
        <v>311.5</v>
      </c>
      <c r="Y709">
        <v>296.05</v>
      </c>
      <c r="Z709">
        <v>312.39999999999998</v>
      </c>
      <c r="AA709">
        <v>296.05</v>
      </c>
      <c r="AB709">
        <v>321.5</v>
      </c>
      <c r="AC709" s="1">
        <f>(Table2[[#This Row],[Close Price]]/Table2[[#This Row],[Day Low]])-1</f>
        <v>2.7238000332170609E-2</v>
      </c>
      <c r="AD709" s="1">
        <f>(Table2[[#This Row],[Day High]]/Table2[[#This Row],[Close Price]])-1</f>
        <v>7.275666936135794E-3</v>
      </c>
      <c r="AE709" s="1">
        <f>(Table2[[#This Row],[Close Price]]/Table2[[#This Row],[Current Week Low]])-1</f>
        <v>4.458706299611559E-2</v>
      </c>
      <c r="AF709" s="1">
        <f>(Table2[[#This Row],[Current Week High]]/Table2[[#This Row],[Close Price]])-1</f>
        <v>1.0185933710590067E-2</v>
      </c>
      <c r="AG709" s="1">
        <f>(Table2[[#This Row],[Close Price]]/Table2[[#This Row],[Current Month Low]])-1</f>
        <v>4.458706299611559E-2</v>
      </c>
      <c r="AH709" s="1">
        <f>(Table2[[#This Row],[Current Month High]]/Table2[[#This Row],[Close Price]])-1</f>
        <v>3.9611964430072755E-2</v>
      </c>
      <c r="AI709">
        <v>36.540016168148703</v>
      </c>
      <c r="AJ709">
        <v>4.4587062996115501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-0.09</v>
      </c>
      <c r="AM709" t="s">
        <v>3155</v>
      </c>
      <c r="AN709">
        <v>-2.89</v>
      </c>
      <c r="AO709" t="s">
        <v>3155</v>
      </c>
      <c r="AP709">
        <v>-2.2396528300919E-2</v>
      </c>
      <c r="AQ709">
        <f>(Table2[[#This Row],[Sharpe Ratio]]-AVERAGE(Table2[Sharpe Ratio]))/_xlfn.STDEV.P(Table2[Sharpe Ratio])</f>
        <v>-0.96799719432056208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640</v>
      </c>
      <c r="AT709">
        <f>_xlfn.RANK.AVG(Table2[[#This Row],[6M Return vs Nifty Z-Score]],Table2[6M Return vs Nifty Z-Score])</f>
        <v>682</v>
      </c>
      <c r="AU709">
        <f>_xlfn.RANK.AVG(Table2[[#This Row],[Sharpe Ratio Z-Score]],Table2[Sharpe Ratio Z-Score])</f>
        <v>617</v>
      </c>
      <c r="AV709">
        <f>(Table2[[#This Row],[Rank 1Y]]+Table2[[#This Row],[Rank 6M]]+Table2[[#This Row],[Rank Sharpe]])/3</f>
        <v>646.33333333333337</v>
      </c>
    </row>
    <row r="710" spans="1:48" x14ac:dyDescent="0.3">
      <c r="A710" t="s">
        <v>1478</v>
      </c>
      <c r="B710" t="s">
        <v>1479</v>
      </c>
      <c r="C710" t="s">
        <v>3114</v>
      </c>
      <c r="D710" t="s">
        <v>51</v>
      </c>
      <c r="E710">
        <v>6742.5850338760001</v>
      </c>
      <c r="F710">
        <v>207.77</v>
      </c>
      <c r="G710">
        <v>-31.430409314730401</v>
      </c>
      <c r="H710">
        <f>(Table2[[#This Row],[1Y Return vs Nifty]]-AVERAGE(Table2[1Y Return vs Nifty]))/_xlfn.STDEV.P(Table2[1Y Return vs Nifty])</f>
        <v>-0.95159582455329739</v>
      </c>
      <c r="I710">
        <v>1.1485592975151899</v>
      </c>
      <c r="J710">
        <f>(Table2[[#This Row],[1M Return vs Nifty]]-AVERAGE(Table2[1M Return vs Nifty]))/_xlfn.STDEV.P(Table2[1M Return vs Nifty])</f>
        <v>0.27766311481888339</v>
      </c>
      <c r="K710">
        <v>-36.0508182507361</v>
      </c>
      <c r="L710">
        <f>(Table2[[#This Row],[6M Return vs Nifty]]-AVERAGE(Table2[6M Return vs Nifty]))/_xlfn.STDEV.P(Table2[6M Return vs Nifty])</f>
        <v>-1.3811676521999809</v>
      </c>
      <c r="M710">
        <v>-0.91747470705756695</v>
      </c>
      <c r="N710">
        <f>(Table2[[#This Row],[1W Return vs Nifty]]-AVERAGE(Table2[1W Return vs Nifty]))/_xlfn.STDEV.P(Table2[1W Return vs Nifty])</f>
        <v>0.75687798334680889</v>
      </c>
      <c r="O710">
        <v>211.79</v>
      </c>
      <c r="P710">
        <v>217.270805070552</v>
      </c>
      <c r="Q710">
        <v>246.24816301487701</v>
      </c>
      <c r="R710">
        <v>40.977434723738597</v>
      </c>
      <c r="S710" s="1">
        <f>(Table2[[#This Row],[Close Price]]-Table2[[#This Row],[20D EMA]])/Table2[[#This Row],[20D EMA]]</f>
        <v>-1.8981066150431946E-2</v>
      </c>
      <c r="T710" s="1">
        <f>(Table2[[#This Row],[Close Price]]-Table2[[#This Row],[50D EMA]])/Table2[[#This Row],[50D EMA]]</f>
        <v>-4.3727941577180129E-2</v>
      </c>
      <c r="U710" s="1">
        <f>(Table2[[#This Row],[Close Price]]-Table2[[#This Row],[200D EMA]])/Table2[[#This Row],[200D EMA]]</f>
        <v>-0.15625766520967854</v>
      </c>
      <c r="V710">
        <v>1.08236298251003</v>
      </c>
      <c r="W710">
        <v>0</v>
      </c>
      <c r="X710">
        <v>0</v>
      </c>
      <c r="Y710">
        <v>203.7</v>
      </c>
      <c r="Z710">
        <v>218.2</v>
      </c>
      <c r="AA710">
        <v>198.7</v>
      </c>
      <c r="AB710">
        <v>223.39</v>
      </c>
      <c r="AC710" s="1" t="e">
        <f>(Table2[[#This Row],[Close Price]]/Table2[[#This Row],[Day Low]])-1</f>
        <v>#DIV/0!</v>
      </c>
      <c r="AD710" s="1">
        <f>(Table2[[#This Row],[Day High]]/Table2[[#This Row],[Close Price]])-1</f>
        <v>-1</v>
      </c>
      <c r="AE710" s="1">
        <f>(Table2[[#This Row],[Close Price]]/Table2[[#This Row],[Current Week Low]])-1</f>
        <v>1.9980363279332503E-2</v>
      </c>
      <c r="AF710" s="1">
        <f>(Table2[[#This Row],[Current Week High]]/Table2[[#This Row],[Close Price]])-1</f>
        <v>5.0199740097222723E-2</v>
      </c>
      <c r="AG710" s="1">
        <f>(Table2[[#This Row],[Close Price]]/Table2[[#This Row],[Current Month Low]])-1</f>
        <v>4.5646703573225977E-2</v>
      </c>
      <c r="AH710" s="1">
        <f>(Table2[[#This Row],[Current Month High]]/Table2[[#This Row],[Close Price]])-1</f>
        <v>7.5179284786061285E-2</v>
      </c>
      <c r="AI710">
        <v>127.55932040236701</v>
      </c>
      <c r="AJ710">
        <v>5.9510453850076503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-7.0000000000000007E-2</v>
      </c>
      <c r="AM710" t="s">
        <v>3155</v>
      </c>
      <c r="AN710">
        <v>0.91</v>
      </c>
      <c r="AO710" t="s">
        <v>3156</v>
      </c>
      <c r="AP710">
        <v>-2.1146739689161E-2</v>
      </c>
      <c r="AQ710">
        <f>(Table2[[#This Row],[Sharpe Ratio]]-AVERAGE(Table2[Sharpe Ratio]))/_xlfn.STDEV.P(Table2[Sharpe Ratio])</f>
        <v>-0.95326387968004167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643</v>
      </c>
      <c r="AT710">
        <f>_xlfn.RANK.AVG(Table2[[#This Row],[6M Return vs Nifty Z-Score]],Table2[6M Return vs Nifty Z-Score])</f>
        <v>706</v>
      </c>
      <c r="AU710">
        <f>_xlfn.RANK.AVG(Table2[[#This Row],[Sharpe Ratio Z-Score]],Table2[Sharpe Ratio Z-Score])</f>
        <v>614</v>
      </c>
      <c r="AV710">
        <f>(Table2[[#This Row],[Rank 1Y]]+Table2[[#This Row],[Rank 6M]]+Table2[[#This Row],[Rank Sharpe]])/3</f>
        <v>654.33333333333337</v>
      </c>
    </row>
    <row r="711" spans="1:48" x14ac:dyDescent="0.3">
      <c r="A711" t="s">
        <v>2296</v>
      </c>
      <c r="B711" t="s">
        <v>2297</v>
      </c>
      <c r="C711" t="s">
        <v>3110</v>
      </c>
      <c r="D711" t="s">
        <v>24</v>
      </c>
      <c r="E711">
        <v>2295.0489288959998</v>
      </c>
      <c r="F711">
        <v>44.57</v>
      </c>
      <c r="G711">
        <v>-61.9939893000426</v>
      </c>
      <c r="H711">
        <f>(Table2[[#This Row],[1Y Return vs Nifty]]-AVERAGE(Table2[1Y Return vs Nifty]))/_xlfn.STDEV.P(Table2[1Y Return vs Nifty])</f>
        <v>-1.4740632955244819</v>
      </c>
      <c r="I711">
        <v>-4.0755819073457102</v>
      </c>
      <c r="J711">
        <f>(Table2[[#This Row],[1M Return vs Nifty]]-AVERAGE(Table2[1M Return vs Nifty]))/_xlfn.STDEV.P(Table2[1M Return vs Nifty])</f>
        <v>-0.32333311642165524</v>
      </c>
      <c r="K711">
        <v>-36.3837108641765</v>
      </c>
      <c r="L711">
        <f>(Table2[[#This Row],[6M Return vs Nifty]]-AVERAGE(Table2[6M Return vs Nifty]))/_xlfn.STDEV.P(Table2[6M Return vs Nifty])</f>
        <v>-1.3929245484134294</v>
      </c>
      <c r="M711">
        <v>-3.5840318224151</v>
      </c>
      <c r="N711">
        <f>(Table2[[#This Row],[1W Return vs Nifty]]-AVERAGE(Table2[1W Return vs Nifty]))/_xlfn.STDEV.P(Table2[1W Return vs Nifty])</f>
        <v>0.22213494041604723</v>
      </c>
      <c r="O711">
        <v>46.02</v>
      </c>
      <c r="P711">
        <v>47.8308029020601</v>
      </c>
      <c r="Q711">
        <v>56.201034135342503</v>
      </c>
      <c r="R711">
        <v>38.352014556429602</v>
      </c>
      <c r="S711" s="1">
        <f>(Table2[[#This Row],[Close Price]]-Table2[[#This Row],[20D EMA]])/Table2[[#This Row],[20D EMA]]</f>
        <v>-3.1508039982616316E-2</v>
      </c>
      <c r="T711" s="1">
        <f>(Table2[[#This Row],[Close Price]]-Table2[[#This Row],[50D EMA]])/Table2[[#This Row],[50D EMA]]</f>
        <v>-6.8173701970611386E-2</v>
      </c>
      <c r="U711" s="1">
        <f>(Table2[[#This Row],[Close Price]]-Table2[[#This Row],[200D EMA]])/Table2[[#This Row],[200D EMA]]</f>
        <v>-0.20695409460496433</v>
      </c>
      <c r="V711">
        <v>0.668169096547931</v>
      </c>
      <c r="W711">
        <v>44.4</v>
      </c>
      <c r="X711">
        <v>45.26</v>
      </c>
      <c r="Y711">
        <v>43.36</v>
      </c>
      <c r="Z711">
        <v>47.56</v>
      </c>
      <c r="AA711">
        <v>43.36</v>
      </c>
      <c r="AB711">
        <v>48.09</v>
      </c>
      <c r="AC711" s="1">
        <f>(Table2[[#This Row],[Close Price]]/Table2[[#This Row],[Day Low]])-1</f>
        <v>3.8288288288288452E-3</v>
      </c>
      <c r="AD711" s="1">
        <f>(Table2[[#This Row],[Day High]]/Table2[[#This Row],[Close Price]])-1</f>
        <v>1.5481265425173918E-2</v>
      </c>
      <c r="AE711" s="1">
        <f>(Table2[[#This Row],[Close Price]]/Table2[[#This Row],[Current Week Low]])-1</f>
        <v>2.7905904059040587E-2</v>
      </c>
      <c r="AF711" s="1">
        <f>(Table2[[#This Row],[Current Week High]]/Table2[[#This Row],[Close Price]])-1</f>
        <v>6.708548350908683E-2</v>
      </c>
      <c r="AG711" s="1">
        <f>(Table2[[#This Row],[Close Price]]/Table2[[#This Row],[Current Month Low]])-1</f>
        <v>2.7905904059040587E-2</v>
      </c>
      <c r="AH711" s="1">
        <f>(Table2[[#This Row],[Current Month High]]/Table2[[#This Row],[Close Price]])-1</f>
        <v>7.8976890284945034E-2</v>
      </c>
      <c r="AI711">
        <v>84.877720439757695</v>
      </c>
      <c r="AJ711">
        <v>2.7905904059040498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-0.14000000000000001</v>
      </c>
      <c r="AM711" t="s">
        <v>3155</v>
      </c>
      <c r="AN711">
        <v>-1.22</v>
      </c>
      <c r="AO711" t="s">
        <v>3155</v>
      </c>
      <c r="AQ711">
        <f>(Table2[[#This Row],[Sharpe Ratio]]-AVERAGE(Table2[Sharpe Ratio]))/_xlfn.STDEV.P(Table2[Sharpe Ratio])</f>
        <v>-0.70397246629187049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727</v>
      </c>
      <c r="AT711">
        <f>_xlfn.RANK.AVG(Table2[[#This Row],[6M Return vs Nifty Z-Score]],Table2[6M Return vs Nifty Z-Score])</f>
        <v>709</v>
      </c>
      <c r="AU711">
        <f>_xlfn.RANK.AVG(Table2[[#This Row],[Sharpe Ratio Z-Score]],Table2[Sharpe Ratio Z-Score])</f>
        <v>532.5</v>
      </c>
      <c r="AV711">
        <f>(Table2[[#This Row],[Rank 1Y]]+Table2[[#This Row],[Rank 6M]]+Table2[[#This Row],[Rank Sharpe]])/3</f>
        <v>656.16666666666663</v>
      </c>
    </row>
    <row r="712" spans="1:48" x14ac:dyDescent="0.3">
      <c r="A712" t="s">
        <v>2264</v>
      </c>
      <c r="B712" t="s">
        <v>2265</v>
      </c>
      <c r="C712" t="s">
        <v>3119</v>
      </c>
      <c r="D712" t="s">
        <v>1236</v>
      </c>
      <c r="E712">
        <v>2399.8788320250001</v>
      </c>
      <c r="F712">
        <v>316.75952109463998</v>
      </c>
      <c r="G712">
        <v>-58.6371535870313</v>
      </c>
      <c r="H712">
        <f>(Table2[[#This Row],[1Y Return vs Nifty]]-AVERAGE(Table2[1Y Return vs Nifty]))/_xlfn.STDEV.P(Table2[1Y Return vs Nifty])</f>
        <v>-1.416680048330089</v>
      </c>
      <c r="I712">
        <v>5.6252253085763702</v>
      </c>
      <c r="J712">
        <f>(Table2[[#This Row],[1M Return vs Nifty]]-AVERAGE(Table2[1M Return vs Nifty]))/_xlfn.STDEV.P(Table2[1M Return vs Nifty])</f>
        <v>0.79266822200606979</v>
      </c>
      <c r="K712">
        <v>-20.323350777897598</v>
      </c>
      <c r="L712">
        <f>(Table2[[#This Row],[6M Return vs Nifty]]-AVERAGE(Table2[6M Return vs Nifty]))/_xlfn.STDEV.P(Table2[6M Return vs Nifty])</f>
        <v>-0.82571464629646241</v>
      </c>
      <c r="M712">
        <v>-1.52262831364317</v>
      </c>
      <c r="N712">
        <f>(Table2[[#This Row],[1W Return vs Nifty]]-AVERAGE(Table2[1W Return vs Nifty]))/_xlfn.STDEV.P(Table2[1W Return vs Nifty])</f>
        <v>0.63552236746204593</v>
      </c>
      <c r="O712">
        <v>325.58</v>
      </c>
      <c r="P712">
        <v>329.23048251775401</v>
      </c>
      <c r="Q712">
        <v>377.80516625021397</v>
      </c>
      <c r="R712">
        <v>55.285574196299997</v>
      </c>
      <c r="S712" s="1">
        <f>(Table2[[#This Row],[Close Price]]-Table2[[#This Row],[20D EMA]])/Table2[[#This Row],[20D EMA]]</f>
        <v>-2.7091587030407292E-2</v>
      </c>
      <c r="T712" s="1">
        <f>(Table2[[#This Row],[Close Price]]-Table2[[#This Row],[50D EMA]])/Table2[[#This Row],[50D EMA]]</f>
        <v>-3.7879121422001158E-2</v>
      </c>
      <c r="U712" s="1">
        <f>(Table2[[#This Row],[Close Price]]-Table2[[#This Row],[200D EMA]])/Table2[[#This Row],[200D EMA]]</f>
        <v>-0.16157969929702998</v>
      </c>
      <c r="V712">
        <v>1.3874349205583201</v>
      </c>
      <c r="W712">
        <v>313.89999999999998</v>
      </c>
      <c r="X712">
        <v>335</v>
      </c>
      <c r="Y712">
        <v>305.89999999999998</v>
      </c>
      <c r="Z712">
        <v>348.8</v>
      </c>
      <c r="AA712">
        <v>281.05</v>
      </c>
      <c r="AB712">
        <v>348.8</v>
      </c>
      <c r="AC712" s="1">
        <f>(Table2[[#This Row],[Close Price]]/Table2[[#This Row],[Day Low]])-1</f>
        <v>9.1096562428798489E-3</v>
      </c>
      <c r="AD712" s="1">
        <f>(Table2[[#This Row],[Day High]]/Table2[[#This Row],[Close Price]])-1</f>
        <v>5.7584627108683506E-2</v>
      </c>
      <c r="AE712" s="1">
        <f>(Table2[[#This Row],[Close Price]]/Table2[[#This Row],[Current Week Low]])-1</f>
        <v>3.5500232411376231E-2</v>
      </c>
      <c r="AF712" s="1">
        <f>(Table2[[#This Row],[Current Week High]]/Table2[[#This Row],[Close Price]])-1</f>
        <v>0.10115079980748898</v>
      </c>
      <c r="AG712" s="1">
        <f>(Table2[[#This Row],[Close Price]]/Table2[[#This Row],[Current Month Low]])-1</f>
        <v>0.12705753814139831</v>
      </c>
      <c r="AH712" s="1">
        <f>(Table2[[#This Row],[Current Month High]]/Table2[[#This Row],[Close Price]])-1</f>
        <v>0.10115079980748898</v>
      </c>
      <c r="AI712">
        <v>67.013104383190196</v>
      </c>
      <c r="AJ712">
        <v>18.110656466820799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-0.22</v>
      </c>
      <c r="AM712" t="s">
        <v>3155</v>
      </c>
      <c r="AN712">
        <v>12.45</v>
      </c>
      <c r="AO712" t="s">
        <v>3156</v>
      </c>
      <c r="AP712">
        <v>-4.6314703841757003E-2</v>
      </c>
      <c r="AQ712">
        <f>(Table2[[#This Row],[Sharpe Ratio]]-AVERAGE(Table2[Sharpe Ratio]))/_xlfn.STDEV.P(Table2[Sharpe Ratio])</f>
        <v>-1.2499600819281533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722</v>
      </c>
      <c r="AT712">
        <f>_xlfn.RANK.AVG(Table2[[#This Row],[6M Return vs Nifty Z-Score]],Table2[6M Return vs Nifty Z-Score])</f>
        <v>598</v>
      </c>
      <c r="AU712">
        <f>_xlfn.RANK.AVG(Table2[[#This Row],[Sharpe Ratio Z-Score]],Table2[Sharpe Ratio Z-Score])</f>
        <v>651</v>
      </c>
      <c r="AV712">
        <f>(Table2[[#This Row],[Rank 1Y]]+Table2[[#This Row],[Rank 6M]]+Table2[[#This Row],[Rank Sharpe]])/3</f>
        <v>657</v>
      </c>
    </row>
    <row r="713" spans="1:48" x14ac:dyDescent="0.3">
      <c r="A713" t="s">
        <v>1872</v>
      </c>
      <c r="B713" t="s">
        <v>1873</v>
      </c>
      <c r="C713" t="s">
        <v>3120</v>
      </c>
      <c r="D713" t="s">
        <v>447</v>
      </c>
      <c r="E713">
        <v>3835.1234985000001</v>
      </c>
      <c r="F713">
        <v>999.25</v>
      </c>
      <c r="G713">
        <v>-51.237149510287701</v>
      </c>
      <c r="H713">
        <f>(Table2[[#This Row],[1Y Return vs Nifty]]-AVERAGE(Table2[1Y Return vs Nifty]))/_xlfn.STDEV.P(Table2[1Y Return vs Nifty])</f>
        <v>-1.2901810774303883</v>
      </c>
      <c r="I713">
        <v>-3.35366240613642</v>
      </c>
      <c r="J713">
        <f>(Table2[[#This Row],[1M Return vs Nifty]]-AVERAGE(Table2[1M Return vs Nifty]))/_xlfn.STDEV.P(Table2[1M Return vs Nifty])</f>
        <v>-0.24028197318645142</v>
      </c>
      <c r="K713">
        <v>-15.578710679493399</v>
      </c>
      <c r="L713">
        <f>(Table2[[#This Row],[6M Return vs Nifty]]-AVERAGE(Table2[6M Return vs Nifty]))/_xlfn.STDEV.P(Table2[6M Return vs Nifty])</f>
        <v>-0.65814637065765513</v>
      </c>
      <c r="M713">
        <v>-1.55831615041121</v>
      </c>
      <c r="N713">
        <f>(Table2[[#This Row],[1W Return vs Nifty]]-AVERAGE(Table2[1W Return vs Nifty]))/_xlfn.STDEV.P(Table2[1W Return vs Nifty])</f>
        <v>0.62836564004036477</v>
      </c>
      <c r="O713">
        <v>1039.9000000000001</v>
      </c>
      <c r="P713">
        <v>1076.38229835007</v>
      </c>
      <c r="Q713">
        <v>1164.23297476067</v>
      </c>
      <c r="R713">
        <v>16.482741379046001</v>
      </c>
      <c r="S713" s="1">
        <f>(Table2[[#This Row],[Close Price]]-Table2[[#This Row],[20D EMA]])/Table2[[#This Row],[20D EMA]]</f>
        <v>-3.9090297143956232E-2</v>
      </c>
      <c r="T713" s="1">
        <f>(Table2[[#This Row],[Close Price]]-Table2[[#This Row],[50D EMA]])/Table2[[#This Row],[50D EMA]]</f>
        <v>-7.1658832060228064E-2</v>
      </c>
      <c r="U713" s="1">
        <f>(Table2[[#This Row],[Close Price]]-Table2[[#This Row],[200D EMA]])/Table2[[#This Row],[200D EMA]]</f>
        <v>-0.14170958763179281</v>
      </c>
      <c r="V713">
        <v>0.53905454240692496</v>
      </c>
      <c r="W713">
        <v>992.35</v>
      </c>
      <c r="X713">
        <v>1009</v>
      </c>
      <c r="Y713">
        <v>984.2</v>
      </c>
      <c r="Z713">
        <v>1039.25</v>
      </c>
      <c r="AA713">
        <v>984.2</v>
      </c>
      <c r="AB713">
        <v>1110</v>
      </c>
      <c r="AC713" s="1">
        <f>(Table2[[#This Row],[Close Price]]/Table2[[#This Row],[Day Low]])-1</f>
        <v>6.9531919181740065E-3</v>
      </c>
      <c r="AD713" s="1">
        <f>(Table2[[#This Row],[Day High]]/Table2[[#This Row],[Close Price]])-1</f>
        <v>9.7573179884913319E-3</v>
      </c>
      <c r="AE713" s="1">
        <f>(Table2[[#This Row],[Close Price]]/Table2[[#This Row],[Current Week Low]])-1</f>
        <v>1.5291607396870521E-2</v>
      </c>
      <c r="AF713" s="1">
        <f>(Table2[[#This Row],[Current Week High]]/Table2[[#This Row],[Close Price]])-1</f>
        <v>4.0030022516887698E-2</v>
      </c>
      <c r="AG713" s="1">
        <f>(Table2[[#This Row],[Close Price]]/Table2[[#This Row],[Current Month Low]])-1</f>
        <v>1.5291607396870521E-2</v>
      </c>
      <c r="AH713" s="1">
        <f>(Table2[[#This Row],[Current Month High]]/Table2[[#This Row],[Close Price]])-1</f>
        <v>0.11083312484363272</v>
      </c>
      <c r="AI713">
        <v>44.883662747060299</v>
      </c>
      <c r="AJ713">
        <v>1.5291607396870499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-0.11</v>
      </c>
      <c r="AM713" t="s">
        <v>3155</v>
      </c>
      <c r="AN713">
        <v>-3.55</v>
      </c>
      <c r="AO713" t="s">
        <v>3155</v>
      </c>
      <c r="AP713">
        <v>-0.11613728091226801</v>
      </c>
      <c r="AQ713">
        <f>(Table2[[#This Row],[Sharpe Ratio]]-AVERAGE(Table2[Sharpe Ratio]))/_xlfn.STDEV.P(Table2[Sharpe Ratio])</f>
        <v>-2.0730736767502393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714</v>
      </c>
      <c r="AT713">
        <f>_xlfn.RANK.AVG(Table2[[#This Row],[6M Return vs Nifty Z-Score]],Table2[6M Return vs Nifty Z-Score])</f>
        <v>542</v>
      </c>
      <c r="AU713">
        <f>_xlfn.RANK.AVG(Table2[[#This Row],[Sharpe Ratio Z-Score]],Table2[Sharpe Ratio Z-Score])</f>
        <v>726</v>
      </c>
      <c r="AV713">
        <f>(Table2[[#This Row],[Rank 1Y]]+Table2[[#This Row],[Rank 6M]]+Table2[[#This Row],[Rank Sharpe]])/3</f>
        <v>660.66666666666663</v>
      </c>
    </row>
    <row r="714" spans="1:48" x14ac:dyDescent="0.3">
      <c r="A714" t="s">
        <v>1251</v>
      </c>
      <c r="B714" t="s">
        <v>1252</v>
      </c>
      <c r="C714" t="s">
        <v>3118</v>
      </c>
      <c r="D714" t="s">
        <v>77</v>
      </c>
      <c r="E714">
        <v>8871.4010011350001</v>
      </c>
      <c r="F714">
        <v>1152.05</v>
      </c>
      <c r="G714">
        <v>-30.260444230765899</v>
      </c>
      <c r="H714">
        <f>(Table2[[#This Row],[1Y Return vs Nifty]]-AVERAGE(Table2[1Y Return vs Nifty]))/_xlfn.STDEV.P(Table2[1Y Return vs Nifty])</f>
        <v>-0.93159591947551279</v>
      </c>
      <c r="I714">
        <v>-7.35516096655798</v>
      </c>
      <c r="J714">
        <f>(Table2[[#This Row],[1M Return vs Nifty]]-AVERAGE(Table2[1M Return vs Nifty]))/_xlfn.STDEV.P(Table2[1M Return vs Nifty])</f>
        <v>-0.7006228138762336</v>
      </c>
      <c r="K714">
        <v>-30.647298648446501</v>
      </c>
      <c r="L714">
        <f>(Table2[[#This Row],[6M Return vs Nifty]]-AVERAGE(Table2[6M Return vs Nifty]))/_xlfn.STDEV.P(Table2[6M Return vs Nifty])</f>
        <v>-1.1903294762041448</v>
      </c>
      <c r="M714">
        <v>-7.80454136638122</v>
      </c>
      <c r="N714">
        <f>(Table2[[#This Row],[1W Return vs Nifty]]-AVERAGE(Table2[1W Return vs Nifty]))/_xlfn.STDEV.P(Table2[1W Return vs Nifty])</f>
        <v>-0.62423287344424572</v>
      </c>
      <c r="O714">
        <v>1220.93</v>
      </c>
      <c r="P714">
        <v>1284.5125323367499</v>
      </c>
      <c r="Q714">
        <v>1376.5258000568001</v>
      </c>
      <c r="R714">
        <v>32.617885659874197</v>
      </c>
      <c r="S714" s="1">
        <f>(Table2[[#This Row],[Close Price]]-Table2[[#This Row],[20D EMA]])/Table2[[#This Row],[20D EMA]]</f>
        <v>-5.6416010745906894E-2</v>
      </c>
      <c r="T714" s="1">
        <f>(Table2[[#This Row],[Close Price]]-Table2[[#This Row],[50D EMA]])/Table2[[#This Row],[50D EMA]]</f>
        <v>-0.10312280262130084</v>
      </c>
      <c r="U714" s="1">
        <f>(Table2[[#This Row],[Close Price]]-Table2[[#This Row],[200D EMA]])/Table2[[#This Row],[200D EMA]]</f>
        <v>-0.16307416835015917</v>
      </c>
      <c r="V714">
        <v>1.0164627838765099</v>
      </c>
      <c r="W714">
        <v>1100</v>
      </c>
      <c r="X714">
        <v>1156.95</v>
      </c>
      <c r="Y714">
        <v>1100</v>
      </c>
      <c r="Z714">
        <v>1230.95</v>
      </c>
      <c r="AA714">
        <v>1100</v>
      </c>
      <c r="AB714">
        <v>1298</v>
      </c>
      <c r="AC714" s="1">
        <f>(Table2[[#This Row],[Close Price]]/Table2[[#This Row],[Day Low]])-1</f>
        <v>4.7318181818181815E-2</v>
      </c>
      <c r="AD714" s="1">
        <f>(Table2[[#This Row],[Day High]]/Table2[[#This Row],[Close Price]])-1</f>
        <v>4.2532876177250323E-3</v>
      </c>
      <c r="AE714" s="1">
        <f>(Table2[[#This Row],[Close Price]]/Table2[[#This Row],[Current Week Low]])-1</f>
        <v>4.7318181818181815E-2</v>
      </c>
      <c r="AF714" s="1">
        <f>(Table2[[#This Row],[Current Week High]]/Table2[[#This Row],[Close Price]])-1</f>
        <v>6.8486610824183058E-2</v>
      </c>
      <c r="AG714" s="1">
        <f>(Table2[[#This Row],[Close Price]]/Table2[[#This Row],[Current Month Low]])-1</f>
        <v>4.7318181818181815E-2</v>
      </c>
      <c r="AH714" s="1">
        <f>(Table2[[#This Row],[Current Month High]]/Table2[[#This Row],[Close Price]])-1</f>
        <v>0.12668720975652104</v>
      </c>
      <c r="AI714">
        <v>56.416822186536997</v>
      </c>
      <c r="AJ714">
        <v>4.7318181818181797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-0.17</v>
      </c>
      <c r="AM714" t="s">
        <v>3155</v>
      </c>
      <c r="AN714">
        <v>-5.5</v>
      </c>
      <c r="AO714" t="s">
        <v>3155</v>
      </c>
      <c r="AP714">
        <v>-5.6373311869778002E-2</v>
      </c>
      <c r="AQ714">
        <f>(Table2[[#This Row],[Sharpe Ratio]]-AVERAGE(Table2[Sharpe Ratio]))/_xlfn.STDEV.P(Table2[Sharpe Ratio])</f>
        <v>-1.3685374441542661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637</v>
      </c>
      <c r="AT714">
        <f>_xlfn.RANK.AVG(Table2[[#This Row],[6M Return vs Nifty Z-Score]],Table2[6M Return vs Nifty Z-Score])</f>
        <v>678</v>
      </c>
      <c r="AU714">
        <f>_xlfn.RANK.AVG(Table2[[#This Row],[Sharpe Ratio Z-Score]],Table2[Sharpe Ratio Z-Score])</f>
        <v>672</v>
      </c>
      <c r="AV714">
        <f>(Table2[[#This Row],[Rank 1Y]]+Table2[[#This Row],[Rank 6M]]+Table2[[#This Row],[Rank Sharpe]])/3</f>
        <v>662.33333333333337</v>
      </c>
    </row>
    <row r="715" spans="1:48" x14ac:dyDescent="0.3">
      <c r="A715" t="s">
        <v>1486</v>
      </c>
      <c r="B715" t="s">
        <v>1487</v>
      </c>
      <c r="C715" t="s">
        <v>3119</v>
      </c>
      <c r="D715" t="s">
        <v>453</v>
      </c>
      <c r="E715">
        <v>6698.0642749199997</v>
      </c>
      <c r="F715">
        <v>471.65</v>
      </c>
      <c r="G715">
        <v>-50.3089958769826</v>
      </c>
      <c r="H715">
        <f>(Table2[[#This Row],[1Y Return vs Nifty]]-AVERAGE(Table2[1Y Return vs Nifty]))/_xlfn.STDEV.P(Table2[1Y Return vs Nifty])</f>
        <v>-1.2743148051645519</v>
      </c>
      <c r="I715">
        <v>-7.4342782321307999</v>
      </c>
      <c r="J715">
        <f>(Table2[[#This Row],[1M Return vs Nifty]]-AVERAGE(Table2[1M Return vs Nifty]))/_xlfn.STDEV.P(Table2[1M Return vs Nifty])</f>
        <v>-0.70972463110718409</v>
      </c>
      <c r="K715">
        <v>-23.4858590493218</v>
      </c>
      <c r="L715">
        <f>(Table2[[#This Row],[6M Return vs Nifty]]-AVERAGE(Table2[6M Return vs Nifty]))/_xlfn.STDEV.P(Table2[6M Return vs Nifty])</f>
        <v>-0.93740616488272066</v>
      </c>
      <c r="M715">
        <v>-2.4440129009392102</v>
      </c>
      <c r="N715">
        <f>(Table2[[#This Row],[1W Return vs Nifty]]-AVERAGE(Table2[1W Return vs Nifty]))/_xlfn.STDEV.P(Table2[1W Return vs Nifty])</f>
        <v>0.45075077750338621</v>
      </c>
      <c r="O715">
        <v>517.39</v>
      </c>
      <c r="P715">
        <v>510.34045253269602</v>
      </c>
      <c r="Q715">
        <v>521.27714001702896</v>
      </c>
      <c r="R715">
        <v>31.776923150872001</v>
      </c>
      <c r="S715" s="1">
        <f>(Table2[[#This Row],[Close Price]]-Table2[[#This Row],[20D EMA]])/Table2[[#This Row],[20D EMA]]</f>
        <v>-8.8405264887222418E-2</v>
      </c>
      <c r="T715" s="1">
        <f>(Table2[[#This Row],[Close Price]]-Table2[[#This Row],[50D EMA]])/Table2[[#This Row],[50D EMA]]</f>
        <v>-7.5813023131293428E-2</v>
      </c>
      <c r="U715" s="1">
        <f>(Table2[[#This Row],[Close Price]]-Table2[[#This Row],[200D EMA]])/Table2[[#This Row],[200D EMA]]</f>
        <v>-9.5202985527828382E-2</v>
      </c>
      <c r="V715">
        <v>0.59117368168653905</v>
      </c>
      <c r="W715">
        <v>469</v>
      </c>
      <c r="X715">
        <v>497.5</v>
      </c>
      <c r="Y715">
        <v>469</v>
      </c>
      <c r="Z715">
        <v>525.75</v>
      </c>
      <c r="AA715">
        <v>469</v>
      </c>
      <c r="AB715">
        <v>568</v>
      </c>
      <c r="AC715" s="1">
        <f>(Table2[[#This Row],[Close Price]]/Table2[[#This Row],[Day Low]])-1</f>
        <v>5.6503198294242107E-3</v>
      </c>
      <c r="AD715" s="1">
        <f>(Table2[[#This Row],[Day High]]/Table2[[#This Row],[Close Price]])-1</f>
        <v>5.4807590374218229E-2</v>
      </c>
      <c r="AE715" s="1">
        <f>(Table2[[#This Row],[Close Price]]/Table2[[#This Row],[Current Week Low]])-1</f>
        <v>5.6503198294242107E-3</v>
      </c>
      <c r="AF715" s="1">
        <f>(Table2[[#This Row],[Current Week High]]/Table2[[#This Row],[Close Price]])-1</f>
        <v>0.11470369977737738</v>
      </c>
      <c r="AG715" s="1">
        <f>(Table2[[#This Row],[Close Price]]/Table2[[#This Row],[Current Month Low]])-1</f>
        <v>5.6503198294242107E-3</v>
      </c>
      <c r="AH715" s="1">
        <f>(Table2[[#This Row],[Current Month High]]/Table2[[#This Row],[Close Price]])-1</f>
        <v>0.20428283684935877</v>
      </c>
      <c r="AI715">
        <v>41.588041980281901</v>
      </c>
      <c r="AJ715">
        <v>10.0700116686114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0.12</v>
      </c>
      <c r="AM715" t="s">
        <v>3156</v>
      </c>
      <c r="AN715">
        <v>-13.22</v>
      </c>
      <c r="AO715" t="s">
        <v>3155</v>
      </c>
      <c r="AP715">
        <v>-4.6517779532134998E-2</v>
      </c>
      <c r="AQ715">
        <f>(Table2[[#This Row],[Sharpe Ratio]]-AVERAGE(Table2[Sharpe Ratio]))/_xlfn.STDEV.P(Table2[Sharpe Ratio])</f>
        <v>-1.2523540692105075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710</v>
      </c>
      <c r="AT715">
        <f>_xlfn.RANK.AVG(Table2[[#This Row],[6M Return vs Nifty Z-Score]],Table2[6M Return vs Nifty Z-Score])</f>
        <v>628</v>
      </c>
      <c r="AU715">
        <f>_xlfn.RANK.AVG(Table2[[#This Row],[Sharpe Ratio Z-Score]],Table2[Sharpe Ratio Z-Score])</f>
        <v>652</v>
      </c>
      <c r="AV715">
        <f>(Table2[[#This Row],[Rank 1Y]]+Table2[[#This Row],[Rank 6M]]+Table2[[#This Row],[Rank Sharpe]])/3</f>
        <v>663.33333333333337</v>
      </c>
    </row>
    <row r="716" spans="1:48" x14ac:dyDescent="0.3">
      <c r="A716" t="s">
        <v>1585</v>
      </c>
      <c r="B716" t="s">
        <v>1586</v>
      </c>
      <c r="C716" t="s">
        <v>3111</v>
      </c>
      <c r="D716" t="s">
        <v>740</v>
      </c>
      <c r="E716">
        <v>5819.3341541700001</v>
      </c>
      <c r="F716">
        <v>119.31</v>
      </c>
      <c r="G716">
        <v>-47.475812337199798</v>
      </c>
      <c r="H716">
        <f>(Table2[[#This Row],[1Y Return vs Nifty]]-AVERAGE(Table2[1Y Return vs Nifty]))/_xlfn.STDEV.P(Table2[1Y Return vs Nifty])</f>
        <v>-1.225883101825517</v>
      </c>
      <c r="I716">
        <v>-2.08882568213612</v>
      </c>
      <c r="J716">
        <f>(Table2[[#This Row],[1M Return vs Nifty]]-AVERAGE(Table2[1M Return vs Nifty]))/_xlfn.STDEV.P(Table2[1M Return vs Nifty])</f>
        <v>-9.4772486660416766E-2</v>
      </c>
      <c r="K716">
        <v>-17.803112364945001</v>
      </c>
      <c r="L716">
        <f>(Table2[[#This Row],[6M Return vs Nifty]]-AVERAGE(Table2[6M Return vs Nifty]))/_xlfn.STDEV.P(Table2[6M Return vs Nifty])</f>
        <v>-0.73670641884435484</v>
      </c>
      <c r="M716">
        <v>-2.61596473105149</v>
      </c>
      <c r="N716">
        <f>(Table2[[#This Row],[1W Return vs Nifty]]-AVERAGE(Table2[1W Return vs Nifty]))/_xlfn.STDEV.P(Table2[1W Return vs Nifty])</f>
        <v>0.41626809406781123</v>
      </c>
      <c r="O716">
        <v>122.1</v>
      </c>
      <c r="P716">
        <v>126.684917242249</v>
      </c>
      <c r="Q716">
        <v>134.699805618521</v>
      </c>
      <c r="R716">
        <v>44.474030963530801</v>
      </c>
      <c r="S716" s="1">
        <f>(Table2[[#This Row],[Close Price]]-Table2[[#This Row],[20D EMA]])/Table2[[#This Row],[20D EMA]]</f>
        <v>-2.2850122850122785E-2</v>
      </c>
      <c r="T716" s="1">
        <f>(Table2[[#This Row],[Close Price]]-Table2[[#This Row],[50D EMA]])/Table2[[#This Row],[50D EMA]]</f>
        <v>-5.8214643090831075E-2</v>
      </c>
      <c r="U716" s="1">
        <f>(Table2[[#This Row],[Close Price]]-Table2[[#This Row],[200D EMA]])/Table2[[#This Row],[200D EMA]]</f>
        <v>-0.11425261935496753</v>
      </c>
      <c r="V716">
        <v>0.80956606976990997</v>
      </c>
      <c r="W716">
        <v>118.51</v>
      </c>
      <c r="X716">
        <v>122.3</v>
      </c>
      <c r="Y716">
        <v>112.4</v>
      </c>
      <c r="Z716">
        <v>123.8</v>
      </c>
      <c r="AA716">
        <v>112.4</v>
      </c>
      <c r="AB716">
        <v>128.30000000000001</v>
      </c>
      <c r="AC716" s="1">
        <f>(Table2[[#This Row],[Close Price]]/Table2[[#This Row],[Day Low]])-1</f>
        <v>6.7504851911230901E-3</v>
      </c>
      <c r="AD716" s="1">
        <f>(Table2[[#This Row],[Day High]]/Table2[[#This Row],[Close Price]])-1</f>
        <v>2.5060766071578255E-2</v>
      </c>
      <c r="AE716" s="1">
        <f>(Table2[[#This Row],[Close Price]]/Table2[[#This Row],[Current Week Low]])-1</f>
        <v>6.1476868327402068E-2</v>
      </c>
      <c r="AF716" s="1">
        <f>(Table2[[#This Row],[Current Week High]]/Table2[[#This Row],[Close Price]])-1</f>
        <v>3.7633056742938598E-2</v>
      </c>
      <c r="AG716" s="1">
        <f>(Table2[[#This Row],[Close Price]]/Table2[[#This Row],[Current Month Low]])-1</f>
        <v>6.1476868327402068E-2</v>
      </c>
      <c r="AH716" s="1">
        <f>(Table2[[#This Row],[Current Month High]]/Table2[[#This Row],[Close Price]])-1</f>
        <v>7.5349928757019624E-2</v>
      </c>
      <c r="AI716">
        <v>36.535076690973</v>
      </c>
      <c r="AJ716">
        <v>8.9589041095890298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-0.11</v>
      </c>
      <c r="AM716" t="s">
        <v>3155</v>
      </c>
      <c r="AN716">
        <v>-1.64</v>
      </c>
      <c r="AO716" t="s">
        <v>3155</v>
      </c>
      <c r="AP716">
        <v>-0.105544139046632</v>
      </c>
      <c r="AQ716">
        <f>(Table2[[#This Row],[Sharpe Ratio]]-AVERAGE(Table2[Sharpe Ratio]))/_xlfn.STDEV.P(Table2[Sharpe Ratio])</f>
        <v>-1.9481948847131214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704</v>
      </c>
      <c r="AT716">
        <f>_xlfn.RANK.AVG(Table2[[#This Row],[6M Return vs Nifty Z-Score]],Table2[6M Return vs Nifty Z-Score])</f>
        <v>567</v>
      </c>
      <c r="AU716">
        <f>_xlfn.RANK.AVG(Table2[[#This Row],[Sharpe Ratio Z-Score]],Table2[Sharpe Ratio Z-Score])</f>
        <v>719</v>
      </c>
      <c r="AV716">
        <f>(Table2[[#This Row],[Rank 1Y]]+Table2[[#This Row],[Rank 6M]]+Table2[[#This Row],[Rank Sharpe]])/3</f>
        <v>663.33333333333337</v>
      </c>
    </row>
    <row r="717" spans="1:48" x14ac:dyDescent="0.3">
      <c r="A717" t="s">
        <v>829</v>
      </c>
      <c r="B717" t="s">
        <v>830</v>
      </c>
      <c r="C717" t="s">
        <v>3124</v>
      </c>
      <c r="D717" t="s">
        <v>467</v>
      </c>
      <c r="E717">
        <v>18301.784336249999</v>
      </c>
      <c r="F717">
        <v>504.85</v>
      </c>
      <c r="G717">
        <v>-14.8242246295444</v>
      </c>
      <c r="H717">
        <f>(Table2[[#This Row],[1Y Return vs Nifty]]-AVERAGE(Table2[1Y Return vs Nifty]))/_xlfn.STDEV.P(Table2[1Y Return vs Nifty])</f>
        <v>-0.66772229536859384</v>
      </c>
      <c r="I717">
        <v>-8.5520873032548792</v>
      </c>
      <c r="J717">
        <f>(Table2[[#This Row],[1M Return vs Nifty]]-AVERAGE(Table2[1M Return vs Nifty]))/_xlfn.STDEV.P(Table2[1M Return vs Nifty])</f>
        <v>-0.8383197461027303</v>
      </c>
      <c r="K717">
        <v>-41.411883591044699</v>
      </c>
      <c r="L717">
        <f>(Table2[[#This Row],[6M Return vs Nifty]]-AVERAGE(Table2[6M Return vs Nifty]))/_xlfn.STDEV.P(Table2[6M Return vs Nifty])</f>
        <v>-1.5705064547288881</v>
      </c>
      <c r="M717">
        <v>-6.3231297074983699</v>
      </c>
      <c r="N717">
        <f>(Table2[[#This Row],[1W Return vs Nifty]]-AVERAGE(Table2[1W Return vs Nifty]))/_xlfn.STDEV.P(Table2[1W Return vs Nifty])</f>
        <v>-0.32715520211227139</v>
      </c>
      <c r="O717">
        <v>533.03</v>
      </c>
      <c r="P717">
        <v>574.40555754638399</v>
      </c>
      <c r="Q717">
        <v>620.53600336423801</v>
      </c>
      <c r="R717">
        <v>35.361749948550298</v>
      </c>
      <c r="S717" s="1">
        <f>(Table2[[#This Row],[Close Price]]-Table2[[#This Row],[20D EMA]])/Table2[[#This Row],[20D EMA]]</f>
        <v>-5.2867568429544209E-2</v>
      </c>
      <c r="T717" s="1">
        <f>(Table2[[#This Row],[Close Price]]-Table2[[#This Row],[50D EMA]])/Table2[[#This Row],[50D EMA]]</f>
        <v>-0.12109137286814511</v>
      </c>
      <c r="U717" s="1">
        <f>(Table2[[#This Row],[Close Price]]-Table2[[#This Row],[200D EMA]])/Table2[[#This Row],[200D EMA]]</f>
        <v>-0.18642915598296625</v>
      </c>
      <c r="V717">
        <v>0.52513523458447997</v>
      </c>
      <c r="W717">
        <v>490.85</v>
      </c>
      <c r="X717">
        <v>507.85</v>
      </c>
      <c r="Y717">
        <v>482</v>
      </c>
      <c r="Z717">
        <v>526.75</v>
      </c>
      <c r="AA717">
        <v>482</v>
      </c>
      <c r="AB717">
        <v>592.79999999999995</v>
      </c>
      <c r="AC717" s="1">
        <f>(Table2[[#This Row],[Close Price]]/Table2[[#This Row],[Day Low]])-1</f>
        <v>2.8521951716410365E-2</v>
      </c>
      <c r="AD717" s="1">
        <f>(Table2[[#This Row],[Day High]]/Table2[[#This Row],[Close Price]])-1</f>
        <v>5.9423591165692624E-3</v>
      </c>
      <c r="AE717" s="1">
        <f>(Table2[[#This Row],[Close Price]]/Table2[[#This Row],[Current Week Low]])-1</f>
        <v>4.7406639004149431E-2</v>
      </c>
      <c r="AF717" s="1">
        <f>(Table2[[#This Row],[Current Week High]]/Table2[[#This Row],[Close Price]])-1</f>
        <v>4.3379221550955638E-2</v>
      </c>
      <c r="AG717" s="1">
        <f>(Table2[[#This Row],[Close Price]]/Table2[[#This Row],[Current Month Low]])-1</f>
        <v>4.7406639004149431E-2</v>
      </c>
      <c r="AH717" s="1">
        <f>(Table2[[#This Row],[Current Month High]]/Table2[[#This Row],[Close Price]])-1</f>
        <v>0.17421016143408918</v>
      </c>
      <c r="AI717">
        <v>52.371991680697199</v>
      </c>
      <c r="AJ717">
        <v>15.2625570776255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-0.28000000000000003</v>
      </c>
      <c r="AM717" t="s">
        <v>3155</v>
      </c>
      <c r="AN717">
        <v>-6.14</v>
      </c>
      <c r="AO717" t="s">
        <v>3155</v>
      </c>
      <c r="AP717">
        <v>-0.114358142333987</v>
      </c>
      <c r="AQ717">
        <f>(Table2[[#This Row],[Sharpe Ratio]]-AVERAGE(Table2[Sharpe Ratio]))/_xlfn.STDEV.P(Table2[Sharpe Ratio])</f>
        <v>-2.0521000431162837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548</v>
      </c>
      <c r="AT717">
        <f>_xlfn.RANK.AVG(Table2[[#This Row],[6M Return vs Nifty Z-Score]],Table2[6M Return vs Nifty Z-Score])</f>
        <v>720</v>
      </c>
      <c r="AU717">
        <f>_xlfn.RANK.AVG(Table2[[#This Row],[Sharpe Ratio Z-Score]],Table2[Sharpe Ratio Z-Score])</f>
        <v>723</v>
      </c>
      <c r="AV717">
        <f>(Table2[[#This Row],[Rank 1Y]]+Table2[[#This Row],[Rank 6M]]+Table2[[#This Row],[Rank Sharpe]])/3</f>
        <v>663.66666666666663</v>
      </c>
    </row>
    <row r="718" spans="1:48" x14ac:dyDescent="0.3">
      <c r="A718" t="s">
        <v>1385</v>
      </c>
      <c r="B718" t="s">
        <v>1386</v>
      </c>
      <c r="C718" t="s">
        <v>3124</v>
      </c>
      <c r="D718" t="s">
        <v>467</v>
      </c>
      <c r="E718">
        <v>7659.3219676799999</v>
      </c>
      <c r="F718">
        <v>697.35</v>
      </c>
      <c r="G718">
        <v>-44.630336300485297</v>
      </c>
      <c r="H718">
        <f>(Table2[[#This Row],[1Y Return vs Nifty]]-AVERAGE(Table2[1Y Return vs Nifty]))/_xlfn.STDEV.P(Table2[1Y Return vs Nifty])</f>
        <v>-1.1772412650601323</v>
      </c>
      <c r="I718">
        <v>-0.44812550815857299</v>
      </c>
      <c r="J718">
        <f>(Table2[[#This Row],[1M Return vs Nifty]]-AVERAGE(Table2[1M Return vs Nifty]))/_xlfn.STDEV.P(Table2[1M Return vs Nifty])</f>
        <v>9.3977124517533178E-2</v>
      </c>
      <c r="K718">
        <v>-25.8914244999266</v>
      </c>
      <c r="L718">
        <f>(Table2[[#This Row],[6M Return vs Nifty]]-AVERAGE(Table2[6M Return vs Nifty]))/_xlfn.STDEV.P(Table2[6M Return vs Nifty])</f>
        <v>-1.0223644433050847</v>
      </c>
      <c r="M718">
        <v>-2.6322543034069499</v>
      </c>
      <c r="N718">
        <f>(Table2[[#This Row],[1W Return vs Nifty]]-AVERAGE(Table2[1W Return vs Nifty]))/_xlfn.STDEV.P(Table2[1W Return vs Nifty])</f>
        <v>0.41300143405920625</v>
      </c>
      <c r="O718">
        <v>728.19</v>
      </c>
      <c r="P718">
        <v>747.63060977927</v>
      </c>
      <c r="Q718">
        <v>810.60820168584405</v>
      </c>
      <c r="R718">
        <v>16.495986224776399</v>
      </c>
      <c r="S718" s="1">
        <f>(Table2[[#This Row],[Close Price]]-Table2[[#This Row],[20D EMA]])/Table2[[#This Row],[20D EMA]]</f>
        <v>-4.2351584064598567E-2</v>
      </c>
      <c r="T718" s="1">
        <f>(Table2[[#This Row],[Close Price]]-Table2[[#This Row],[50D EMA]])/Table2[[#This Row],[50D EMA]]</f>
        <v>-6.7253278720242338E-2</v>
      </c>
      <c r="U718" s="1">
        <f>(Table2[[#This Row],[Close Price]]-Table2[[#This Row],[200D EMA]])/Table2[[#This Row],[200D EMA]]</f>
        <v>-0.13972002929442096</v>
      </c>
      <c r="V718">
        <v>0.373569312064854</v>
      </c>
      <c r="W718">
        <v>692.55</v>
      </c>
      <c r="X718">
        <v>701.5</v>
      </c>
      <c r="Y718">
        <v>691</v>
      </c>
      <c r="Z718">
        <v>751</v>
      </c>
      <c r="AA718">
        <v>691</v>
      </c>
      <c r="AB718">
        <v>784.1</v>
      </c>
      <c r="AC718" s="1">
        <f>(Table2[[#This Row],[Close Price]]/Table2[[#This Row],[Day Low]])-1</f>
        <v>6.930907515702911E-3</v>
      </c>
      <c r="AD718" s="1">
        <f>(Table2[[#This Row],[Day High]]/Table2[[#This Row],[Close Price]])-1</f>
        <v>5.9511005951100593E-3</v>
      </c>
      <c r="AE718" s="1">
        <f>(Table2[[#This Row],[Close Price]]/Table2[[#This Row],[Current Week Low]])-1</f>
        <v>9.1895803183792424E-3</v>
      </c>
      <c r="AF718" s="1">
        <f>(Table2[[#This Row],[Current Week High]]/Table2[[#This Row],[Close Price]])-1</f>
        <v>7.6934107693410692E-2</v>
      </c>
      <c r="AG718" s="1">
        <f>(Table2[[#This Row],[Close Price]]/Table2[[#This Row],[Current Month Low]])-1</f>
        <v>9.1895803183792424E-3</v>
      </c>
      <c r="AH718" s="1">
        <f>(Table2[[#This Row],[Current Month High]]/Table2[[#This Row],[Close Price]])-1</f>
        <v>0.12439951243995129</v>
      </c>
      <c r="AI718">
        <v>58.643435864343502</v>
      </c>
      <c r="AJ718">
        <v>0.91895803183792402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-0.09</v>
      </c>
      <c r="AM718" t="s">
        <v>3155</v>
      </c>
      <c r="AN718">
        <v>-5.59</v>
      </c>
      <c r="AO718" t="s">
        <v>3155</v>
      </c>
      <c r="AP718">
        <v>-4.8172304169588002E-2</v>
      </c>
      <c r="AQ718">
        <f>(Table2[[#This Row],[Sharpe Ratio]]-AVERAGE(Table2[Sharpe Ratio]))/_xlfn.STDEV.P(Table2[Sharpe Ratio])</f>
        <v>-1.2718586732969532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697</v>
      </c>
      <c r="AT718">
        <f>_xlfn.RANK.AVG(Table2[[#This Row],[6M Return vs Nifty Z-Score]],Table2[6M Return vs Nifty Z-Score])</f>
        <v>640</v>
      </c>
      <c r="AU718">
        <f>_xlfn.RANK.AVG(Table2[[#This Row],[Sharpe Ratio Z-Score]],Table2[Sharpe Ratio Z-Score])</f>
        <v>655</v>
      </c>
      <c r="AV718">
        <f>(Table2[[#This Row],[Rank 1Y]]+Table2[[#This Row],[Rank 6M]]+Table2[[#This Row],[Rank Sharpe]])/3</f>
        <v>664</v>
      </c>
    </row>
    <row r="719" spans="1:48" x14ac:dyDescent="0.3">
      <c r="A719" t="s">
        <v>1355</v>
      </c>
      <c r="B719" t="s">
        <v>1356</v>
      </c>
      <c r="C719" t="s">
        <v>3110</v>
      </c>
      <c r="D719" t="s">
        <v>24</v>
      </c>
      <c r="E719">
        <v>8041.7246027600004</v>
      </c>
      <c r="F719">
        <v>70.61</v>
      </c>
      <c r="G719">
        <v>-50.329869859309497</v>
      </c>
      <c r="H719">
        <f>(Table2[[#This Row],[1Y Return vs Nifty]]-AVERAGE(Table2[1Y Return vs Nifty]))/_xlfn.STDEV.P(Table2[1Y Return vs Nifty])</f>
        <v>-1.2746716343305289</v>
      </c>
      <c r="I719">
        <v>-8.5925000978834891</v>
      </c>
      <c r="J719">
        <f>(Table2[[#This Row],[1M Return vs Nifty]]-AVERAGE(Table2[1M Return vs Nifty]))/_xlfn.STDEV.P(Table2[1M Return vs Nifty])</f>
        <v>-0.84296891929948337</v>
      </c>
      <c r="K719">
        <v>-36.493710655543303</v>
      </c>
      <c r="L719">
        <f>(Table2[[#This Row],[6M Return vs Nifty]]-AVERAGE(Table2[6M Return vs Nifty]))/_xlfn.STDEV.P(Table2[6M Return vs Nifty])</f>
        <v>-1.3968094532697879</v>
      </c>
      <c r="M719">
        <v>1.0322819476573599</v>
      </c>
      <c r="N719">
        <f>(Table2[[#This Row],[1W Return vs Nifty]]-AVERAGE(Table2[1W Return vs Nifty]))/_xlfn.STDEV.P(Table2[1W Return vs Nifty])</f>
        <v>1.147876098673871</v>
      </c>
      <c r="O719">
        <v>73.34</v>
      </c>
      <c r="P719">
        <v>78.008294955421505</v>
      </c>
      <c r="Q719">
        <v>87.274319007423102</v>
      </c>
      <c r="R719">
        <v>42.867163411784198</v>
      </c>
      <c r="S719" s="1">
        <f>(Table2[[#This Row],[Close Price]]-Table2[[#This Row],[20D EMA]])/Table2[[#This Row],[20D EMA]]</f>
        <v>-3.7223888737387564E-2</v>
      </c>
      <c r="T719" s="1">
        <f>(Table2[[#This Row],[Close Price]]-Table2[[#This Row],[50D EMA]])/Table2[[#This Row],[50D EMA]]</f>
        <v>-9.4839849526890993E-2</v>
      </c>
      <c r="U719" s="1">
        <f>(Table2[[#This Row],[Close Price]]-Table2[[#This Row],[200D EMA]])/Table2[[#This Row],[200D EMA]]</f>
        <v>-0.19094183944312096</v>
      </c>
      <c r="V719">
        <v>0.84795324975487196</v>
      </c>
      <c r="W719">
        <v>69.23</v>
      </c>
      <c r="X719">
        <v>71.680000000000007</v>
      </c>
      <c r="Y719">
        <v>65.599999999999994</v>
      </c>
      <c r="Z719">
        <v>71.680000000000007</v>
      </c>
      <c r="AA719">
        <v>65.599999999999994</v>
      </c>
      <c r="AB719">
        <v>78.25</v>
      </c>
      <c r="AC719" s="1">
        <f>(Table2[[#This Row],[Close Price]]/Table2[[#This Row],[Day Low]])-1</f>
        <v>1.9933554817275656E-2</v>
      </c>
      <c r="AD719" s="1">
        <f>(Table2[[#This Row],[Day High]]/Table2[[#This Row],[Close Price]])-1</f>
        <v>1.5153660954539072E-2</v>
      </c>
      <c r="AE719" s="1">
        <f>(Table2[[#This Row],[Close Price]]/Table2[[#This Row],[Current Week Low]])-1</f>
        <v>7.6371951219512235E-2</v>
      </c>
      <c r="AF719" s="1">
        <f>(Table2[[#This Row],[Current Week High]]/Table2[[#This Row],[Close Price]])-1</f>
        <v>1.5153660954539072E-2</v>
      </c>
      <c r="AG719" s="1">
        <f>(Table2[[#This Row],[Close Price]]/Table2[[#This Row],[Current Month Low]])-1</f>
        <v>7.6371951219512235E-2</v>
      </c>
      <c r="AH719" s="1">
        <f>(Table2[[#This Row],[Current Month High]]/Table2[[#This Row],[Close Price]])-1</f>
        <v>0.10819997167540008</v>
      </c>
      <c r="AI719">
        <v>64.990794505027594</v>
      </c>
      <c r="AJ719">
        <v>7.63719512195122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-0.14000000000000001</v>
      </c>
      <c r="AM719" t="s">
        <v>3155</v>
      </c>
      <c r="AN719">
        <v>-4.7</v>
      </c>
      <c r="AO719" t="s">
        <v>3155</v>
      </c>
      <c r="AP719">
        <v>-7.1634067995840003E-3</v>
      </c>
      <c r="AQ719">
        <f>(Table2[[#This Row],[Sharpe Ratio]]-AVERAGE(Table2[Sharpe Ratio]))/_xlfn.STDEV.P(Table2[Sharpe Ratio])</f>
        <v>-0.78841932817186278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711</v>
      </c>
      <c r="AT719">
        <f>_xlfn.RANK.AVG(Table2[[#This Row],[6M Return vs Nifty Z-Score]],Table2[6M Return vs Nifty Z-Score])</f>
        <v>711</v>
      </c>
      <c r="AU719">
        <f>_xlfn.RANK.AVG(Table2[[#This Row],[Sharpe Ratio Z-Score]],Table2[Sharpe Ratio Z-Score])</f>
        <v>572</v>
      </c>
      <c r="AV719">
        <f>(Table2[[#This Row],[Rank 1Y]]+Table2[[#This Row],[Rank 6M]]+Table2[[#This Row],[Rank Sharpe]])/3</f>
        <v>664.66666666666663</v>
      </c>
    </row>
    <row r="720" spans="1:48" x14ac:dyDescent="0.3">
      <c r="A720" t="s">
        <v>2422</v>
      </c>
      <c r="B720" t="s">
        <v>2423</v>
      </c>
      <c r="C720" t="s">
        <v>3110</v>
      </c>
      <c r="D720" t="s">
        <v>54</v>
      </c>
      <c r="E720">
        <v>2018.3080926599901</v>
      </c>
      <c r="F720">
        <v>200.52</v>
      </c>
      <c r="G720">
        <v>-90.512310802164194</v>
      </c>
      <c r="H720">
        <f>(Table2[[#This Row],[1Y Return vs Nifty]]-AVERAGE(Table2[1Y Return vs Nifty]))/_xlfn.STDEV.P(Table2[1Y Return vs Nifty])</f>
        <v>-1.9615682055748422</v>
      </c>
      <c r="I720">
        <v>-18.466302767723199</v>
      </c>
      <c r="J720">
        <f>(Table2[[#This Row],[1M Return vs Nifty]]-AVERAGE(Table2[1M Return vs Nifty]))/_xlfn.STDEV.P(Table2[1M Return vs Nifty])</f>
        <v>-1.9788720199019176</v>
      </c>
      <c r="K720">
        <v>-68.854289403535901</v>
      </c>
      <c r="L720">
        <f>(Table2[[#This Row],[6M Return vs Nifty]]-AVERAGE(Table2[6M Return vs Nifty]))/_xlfn.STDEV.P(Table2[6M Return vs Nifty])</f>
        <v>-2.539700434884764</v>
      </c>
      <c r="M720">
        <v>-7.8620101617652702</v>
      </c>
      <c r="N720">
        <f>(Table2[[#This Row],[1W Return vs Nifty]]-AVERAGE(Table2[1W Return vs Nifty]))/_xlfn.STDEV.P(Table2[1W Return vs Nifty])</f>
        <v>-0.63575748633936913</v>
      </c>
      <c r="O720">
        <v>228.06</v>
      </c>
      <c r="P720">
        <v>273.74846457740102</v>
      </c>
      <c r="Q720">
        <v>399.203683057901</v>
      </c>
      <c r="R720">
        <v>12.7951405009293</v>
      </c>
      <c r="S720" s="1">
        <f>(Table2[[#This Row],[Close Price]]-Table2[[#This Row],[20D EMA]])/Table2[[#This Row],[20D EMA]]</f>
        <v>-0.12075769534333067</v>
      </c>
      <c r="T720" s="1">
        <f>(Table2[[#This Row],[Close Price]]-Table2[[#This Row],[50D EMA]])/Table2[[#This Row],[50D EMA]]</f>
        <v>-0.26750274084805331</v>
      </c>
      <c r="U720" s="1">
        <f>(Table2[[#This Row],[Close Price]]-Table2[[#This Row],[200D EMA]])/Table2[[#This Row],[200D EMA]]</f>
        <v>-0.49770002504982819</v>
      </c>
      <c r="V720">
        <v>0.51834509238119297</v>
      </c>
      <c r="W720">
        <v>198.2</v>
      </c>
      <c r="X720">
        <v>203.59</v>
      </c>
      <c r="Y720">
        <v>195</v>
      </c>
      <c r="Z720">
        <v>211.2</v>
      </c>
      <c r="AA720">
        <v>195</v>
      </c>
      <c r="AB720">
        <v>249</v>
      </c>
      <c r="AC720" s="1">
        <f>(Table2[[#This Row],[Close Price]]/Table2[[#This Row],[Day Low]])-1</f>
        <v>1.170534813319879E-2</v>
      </c>
      <c r="AD720" s="1">
        <f>(Table2[[#This Row],[Day High]]/Table2[[#This Row],[Close Price]])-1</f>
        <v>1.5310193496907987E-2</v>
      </c>
      <c r="AE720" s="1">
        <f>(Table2[[#This Row],[Close Price]]/Table2[[#This Row],[Current Week Low]])-1</f>
        <v>2.8307692307692367E-2</v>
      </c>
      <c r="AF720" s="1">
        <f>(Table2[[#This Row],[Current Week High]]/Table2[[#This Row],[Close Price]])-1</f>
        <v>5.3261520047875432E-2</v>
      </c>
      <c r="AG720" s="1">
        <f>(Table2[[#This Row],[Close Price]]/Table2[[#This Row],[Current Month Low]])-1</f>
        <v>2.8307692307692367E-2</v>
      </c>
      <c r="AH720" s="1">
        <f>(Table2[[#This Row],[Current Month High]]/Table2[[#This Row],[Close Price]])-1</f>
        <v>0.2417713943746258</v>
      </c>
      <c r="AI720">
        <v>236.54997007779701</v>
      </c>
      <c r="AJ720">
        <v>2.83076923076923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-0.56000000000000005</v>
      </c>
      <c r="AM720" t="s">
        <v>3155</v>
      </c>
      <c r="AN720">
        <v>-12.06</v>
      </c>
      <c r="AO720" t="s">
        <v>3155</v>
      </c>
      <c r="AQ720">
        <f>(Table2[[#This Row],[Sharpe Ratio]]-AVERAGE(Table2[Sharpe Ratio]))/_xlfn.STDEV.P(Table2[Sharpe Ratio])</f>
        <v>-0.70397246629187049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732</v>
      </c>
      <c r="AT720">
        <f>_xlfn.RANK.AVG(Table2[[#This Row],[6M Return vs Nifty Z-Score]],Table2[6M Return vs Nifty Z-Score])</f>
        <v>732</v>
      </c>
      <c r="AU720">
        <f>_xlfn.RANK.AVG(Table2[[#This Row],[Sharpe Ratio Z-Score]],Table2[Sharpe Ratio Z-Score])</f>
        <v>532.5</v>
      </c>
      <c r="AV720">
        <f>(Table2[[#This Row],[Rank 1Y]]+Table2[[#This Row],[Rank 6M]]+Table2[[#This Row],[Rank Sharpe]])/3</f>
        <v>665.5</v>
      </c>
    </row>
    <row r="721" spans="1:48" x14ac:dyDescent="0.3">
      <c r="A721" t="s">
        <v>1234</v>
      </c>
      <c r="B721" t="s">
        <v>1235</v>
      </c>
      <c r="C721" t="s">
        <v>3119</v>
      </c>
      <c r="D721" t="s">
        <v>1236</v>
      </c>
      <c r="E721">
        <v>9134.9245376399995</v>
      </c>
      <c r="F721">
        <v>840.4</v>
      </c>
      <c r="G721">
        <v>-50.9318820368606</v>
      </c>
      <c r="H721">
        <f>(Table2[[#This Row],[1Y Return vs Nifty]]-AVERAGE(Table2[1Y Return vs Nifty]))/_xlfn.STDEV.P(Table2[1Y Return vs Nifty])</f>
        <v>-1.2849626990569167</v>
      </c>
      <c r="I721">
        <v>-3.1631310823718</v>
      </c>
      <c r="J721">
        <f>(Table2[[#This Row],[1M Return vs Nifty]]-AVERAGE(Table2[1M Return vs Nifty]))/_xlfn.STDEV.P(Table2[1M Return vs Nifty])</f>
        <v>-0.21836284753011181</v>
      </c>
      <c r="K721">
        <v>-19.017448592384898</v>
      </c>
      <c r="L721">
        <f>(Table2[[#This Row],[6M Return vs Nifty]]-AVERAGE(Table2[6M Return vs Nifty]))/_xlfn.STDEV.P(Table2[6M Return vs Nifty])</f>
        <v>-0.77959359752546864</v>
      </c>
      <c r="M721">
        <v>-5.3467014430187998</v>
      </c>
      <c r="N721">
        <f>(Table2[[#This Row],[1W Return vs Nifty]]-AVERAGE(Table2[1W Return vs Nifty]))/_xlfn.STDEV.P(Table2[1W Return vs Nifty])</f>
        <v>-0.13134532489484702</v>
      </c>
      <c r="O721">
        <v>888.36</v>
      </c>
      <c r="P721">
        <v>912.67178957226201</v>
      </c>
      <c r="Q721">
        <v>978.33822189732098</v>
      </c>
      <c r="R721">
        <v>18.115989242190999</v>
      </c>
      <c r="S721" s="1">
        <f>(Table2[[#This Row],[Close Price]]-Table2[[#This Row],[20D EMA]])/Table2[[#This Row],[20D EMA]]</f>
        <v>-5.3987122337791023E-2</v>
      </c>
      <c r="T721" s="1">
        <f>(Table2[[#This Row],[Close Price]]-Table2[[#This Row],[50D EMA]])/Table2[[#This Row],[50D EMA]]</f>
        <v>-7.9187053218916018E-2</v>
      </c>
      <c r="U721" s="1">
        <f>(Table2[[#This Row],[Close Price]]-Table2[[#This Row],[200D EMA]])/Table2[[#This Row],[200D EMA]]</f>
        <v>-0.14099236727132383</v>
      </c>
      <c r="V721">
        <v>0.50387932416153902</v>
      </c>
      <c r="W721">
        <v>837.65</v>
      </c>
      <c r="X721">
        <v>850.2</v>
      </c>
      <c r="Y721">
        <v>833.55</v>
      </c>
      <c r="Z721">
        <v>895</v>
      </c>
      <c r="AA721">
        <v>833.55</v>
      </c>
      <c r="AB721">
        <v>930</v>
      </c>
      <c r="AC721" s="1">
        <f>(Table2[[#This Row],[Close Price]]/Table2[[#This Row],[Day Low]])-1</f>
        <v>3.2829940906107247E-3</v>
      </c>
      <c r="AD721" s="1">
        <f>(Table2[[#This Row],[Day High]]/Table2[[#This Row],[Close Price]])-1</f>
        <v>1.1661113755354613E-2</v>
      </c>
      <c r="AE721" s="1">
        <f>(Table2[[#This Row],[Close Price]]/Table2[[#This Row],[Current Week Low]])-1</f>
        <v>8.2178633555276548E-3</v>
      </c>
      <c r="AF721" s="1">
        <f>(Table2[[#This Row],[Current Week High]]/Table2[[#This Row],[Close Price]])-1</f>
        <v>6.496906235126132E-2</v>
      </c>
      <c r="AG721" s="1">
        <f>(Table2[[#This Row],[Close Price]]/Table2[[#This Row],[Current Month Low]])-1</f>
        <v>8.2178633555276548E-3</v>
      </c>
      <c r="AH721" s="1">
        <f>(Table2[[#This Row],[Current Month High]]/Table2[[#This Row],[Close Price]])-1</f>
        <v>0.10661589719181341</v>
      </c>
      <c r="AI721">
        <v>54.331270823417398</v>
      </c>
      <c r="AJ721">
        <v>0.82178633555276503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-7.0000000000000007E-2</v>
      </c>
      <c r="AM721" t="s">
        <v>3155</v>
      </c>
      <c r="AN721">
        <v>-7.43</v>
      </c>
      <c r="AO721" t="s">
        <v>3155</v>
      </c>
      <c r="AP721">
        <v>-8.9659749311794004E-2</v>
      </c>
      <c r="AQ721">
        <f>(Table2[[#This Row],[Sharpe Ratio]]-AVERAGE(Table2[Sharpe Ratio]))/_xlfn.STDEV.P(Table2[Sharpe Ratio])</f>
        <v>-1.7609394483663077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713</v>
      </c>
      <c r="AT721">
        <f>_xlfn.RANK.AVG(Table2[[#This Row],[6M Return vs Nifty Z-Score]],Table2[6M Return vs Nifty Z-Score])</f>
        <v>580</v>
      </c>
      <c r="AU721">
        <f>_xlfn.RANK.AVG(Table2[[#This Row],[Sharpe Ratio Z-Score]],Table2[Sharpe Ratio Z-Score])</f>
        <v>705</v>
      </c>
      <c r="AV721">
        <f>(Table2[[#This Row],[Rank 1Y]]+Table2[[#This Row],[Rank 6M]]+Table2[[#This Row],[Rank Sharpe]])/3</f>
        <v>666</v>
      </c>
    </row>
    <row r="722" spans="1:48" x14ac:dyDescent="0.3">
      <c r="A722" t="s">
        <v>1712</v>
      </c>
      <c r="B722" t="s">
        <v>1713</v>
      </c>
      <c r="C722" t="s">
        <v>3121</v>
      </c>
      <c r="D722" t="s">
        <v>280</v>
      </c>
      <c r="E722">
        <v>4721.2896225900004</v>
      </c>
      <c r="F722">
        <v>1534.9</v>
      </c>
      <c r="G722">
        <v>-66.164579740646303</v>
      </c>
      <c r="H722">
        <f>(Table2[[#This Row],[1Y Return vs Nifty]]-AVERAGE(Table2[1Y Return vs Nifty]))/_xlfn.STDEV.P(Table2[1Y Return vs Nifty])</f>
        <v>-1.5453572290560238</v>
      </c>
      <c r="I722">
        <v>-4.7086621095935</v>
      </c>
      <c r="J722">
        <f>(Table2[[#This Row],[1M Return vs Nifty]]-AVERAGE(Table2[1M Return vs Nifty]))/_xlfn.STDEV.P(Table2[1M Return vs Nifty])</f>
        <v>-0.39616399918376283</v>
      </c>
      <c r="K722">
        <v>-28.3420449983658</v>
      </c>
      <c r="L722">
        <f>(Table2[[#This Row],[6M Return vs Nifty]]-AVERAGE(Table2[6M Return vs Nifty]))/_xlfn.STDEV.P(Table2[6M Return vs Nifty])</f>
        <v>-1.1089139481467032</v>
      </c>
      <c r="M722">
        <v>-10.6060123091258</v>
      </c>
      <c r="N722">
        <f>(Table2[[#This Row],[1W Return vs Nifty]]-AVERAGE(Table2[1W Return vs Nifty]))/_xlfn.STDEV.P(Table2[1W Return vs Nifty])</f>
        <v>-1.1860311143210345</v>
      </c>
      <c r="O722">
        <v>1694.26</v>
      </c>
      <c r="P722">
        <v>1745.7047072457899</v>
      </c>
      <c r="Q722">
        <v>1869.37251642874</v>
      </c>
      <c r="R722">
        <v>19.113136223166801</v>
      </c>
      <c r="S722" s="1">
        <f>(Table2[[#This Row],[Close Price]]-Table2[[#This Row],[20D EMA]])/Table2[[#This Row],[20D EMA]]</f>
        <v>-9.4058763117821298E-2</v>
      </c>
      <c r="T722" s="1">
        <f>(Table2[[#This Row],[Close Price]]-Table2[[#This Row],[50D EMA]])/Table2[[#This Row],[50D EMA]]</f>
        <v>-0.12075622318643903</v>
      </c>
      <c r="U722" s="1">
        <f>(Table2[[#This Row],[Close Price]]-Table2[[#This Row],[200D EMA]])/Table2[[#This Row],[200D EMA]]</f>
        <v>-0.17892234612912689</v>
      </c>
      <c r="V722">
        <v>1.3267803329358501</v>
      </c>
      <c r="W722">
        <v>1530.1</v>
      </c>
      <c r="X722">
        <v>1599.9</v>
      </c>
      <c r="Y722">
        <v>1530.1</v>
      </c>
      <c r="Z722">
        <v>1709.8</v>
      </c>
      <c r="AA722">
        <v>1530.1</v>
      </c>
      <c r="AB722">
        <v>1841.95</v>
      </c>
      <c r="AC722" s="1">
        <f>(Table2[[#This Row],[Close Price]]/Table2[[#This Row],[Day Low]])-1</f>
        <v>3.1370498660219237E-3</v>
      </c>
      <c r="AD722" s="1">
        <f>(Table2[[#This Row],[Day High]]/Table2[[#This Row],[Close Price]])-1</f>
        <v>4.2348035702651554E-2</v>
      </c>
      <c r="AE722" s="1">
        <f>(Table2[[#This Row],[Close Price]]/Table2[[#This Row],[Current Week Low]])-1</f>
        <v>3.1370498660219237E-3</v>
      </c>
      <c r="AF722" s="1">
        <f>(Table2[[#This Row],[Current Week High]]/Table2[[#This Row],[Close Price]])-1</f>
        <v>0.11394879145221171</v>
      </c>
      <c r="AG722" s="1">
        <f>(Table2[[#This Row],[Close Price]]/Table2[[#This Row],[Current Month Low]])-1</f>
        <v>3.1370498660219237E-3</v>
      </c>
      <c r="AH722" s="1">
        <f>(Table2[[#This Row],[Current Month High]]/Table2[[#This Row],[Close Price]])-1</f>
        <v>0.20004560557691042</v>
      </c>
      <c r="AI722">
        <v>75.057006971138094</v>
      </c>
      <c r="AJ722">
        <v>0.31370498660219198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-0.12</v>
      </c>
      <c r="AM722" t="s">
        <v>3155</v>
      </c>
      <c r="AN722">
        <v>-11.64</v>
      </c>
      <c r="AO722" t="s">
        <v>3155</v>
      </c>
      <c r="AP722">
        <v>-1.8871611211754E-2</v>
      </c>
      <c r="AQ722">
        <f>(Table2[[#This Row],[Sharpe Ratio]]-AVERAGE(Table2[Sharpe Ratio]))/_xlfn.STDEV.P(Table2[Sharpe Ratio])</f>
        <v>-0.92644319705428546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728</v>
      </c>
      <c r="AT722">
        <f>_xlfn.RANK.AVG(Table2[[#This Row],[6M Return vs Nifty Z-Score]],Table2[6M Return vs Nifty Z-Score])</f>
        <v>667</v>
      </c>
      <c r="AU722">
        <f>_xlfn.RANK.AVG(Table2[[#This Row],[Sharpe Ratio Z-Score]],Table2[Sharpe Ratio Z-Score])</f>
        <v>605</v>
      </c>
      <c r="AV722">
        <f>(Table2[[#This Row],[Rank 1Y]]+Table2[[#This Row],[Rank 6M]]+Table2[[#This Row],[Rank Sharpe]])/3</f>
        <v>666.66666666666663</v>
      </c>
    </row>
    <row r="723" spans="1:48" x14ac:dyDescent="0.3">
      <c r="A723" t="s">
        <v>1170</v>
      </c>
      <c r="B723" t="s">
        <v>1171</v>
      </c>
      <c r="C723" t="s">
        <v>3110</v>
      </c>
      <c r="D723" t="s">
        <v>24</v>
      </c>
      <c r="E723">
        <v>10082.663792448</v>
      </c>
      <c r="F723">
        <v>165.92</v>
      </c>
      <c r="G723">
        <v>-52.946386541122401</v>
      </c>
      <c r="H723">
        <f>(Table2[[#This Row],[1Y Return vs Nifty]]-AVERAGE(Table2[1Y Return vs Nifty]))/_xlfn.STDEV.P(Table2[1Y Return vs Nifty])</f>
        <v>-1.3193995377422907</v>
      </c>
      <c r="I723">
        <v>-16.848099972011401</v>
      </c>
      <c r="J723">
        <f>(Table2[[#This Row],[1M Return vs Nifty]]-AVERAGE(Table2[1M Return vs Nifty]))/_xlfn.STDEV.P(Table2[1M Return vs Nifty])</f>
        <v>-1.7927105546067643</v>
      </c>
      <c r="K723">
        <v>-45.646349310183801</v>
      </c>
      <c r="L723">
        <f>(Table2[[#This Row],[6M Return vs Nifty]]-AVERAGE(Table2[6M Return vs Nifty]))/_xlfn.STDEV.P(Table2[6M Return vs Nifty])</f>
        <v>-1.7200567059790164</v>
      </c>
      <c r="M723">
        <v>-19.8776916553687</v>
      </c>
      <c r="N723">
        <f>(Table2[[#This Row],[1W Return vs Nifty]]-AVERAGE(Table2[1W Return vs Nifty]))/_xlfn.STDEV.P(Table2[1W Return vs Nifty])</f>
        <v>-3.0453447581705335</v>
      </c>
      <c r="O723">
        <v>193.33</v>
      </c>
      <c r="P723">
        <v>206.84351533414599</v>
      </c>
      <c r="Q723">
        <v>228.27510670593</v>
      </c>
      <c r="R723">
        <v>18.181180456557801</v>
      </c>
      <c r="S723" s="1">
        <f>(Table2[[#This Row],[Close Price]]-Table2[[#This Row],[20D EMA]])/Table2[[#This Row],[20D EMA]]</f>
        <v>-0.14177830652252638</v>
      </c>
      <c r="T723" s="1">
        <f>(Table2[[#This Row],[Close Price]]-Table2[[#This Row],[50D EMA]])/Table2[[#This Row],[50D EMA]]</f>
        <v>-0.19784770756789732</v>
      </c>
      <c r="U723" s="1">
        <f>(Table2[[#This Row],[Close Price]]-Table2[[#This Row],[200D EMA]])/Table2[[#This Row],[200D EMA]]</f>
        <v>-0.2731577157305089</v>
      </c>
      <c r="V723">
        <v>1.5520286550960301</v>
      </c>
      <c r="W723">
        <v>165.31</v>
      </c>
      <c r="X723">
        <v>169</v>
      </c>
      <c r="Y723">
        <v>163.16999999999999</v>
      </c>
      <c r="Z723">
        <v>195.7</v>
      </c>
      <c r="AA723">
        <v>163.16999999999999</v>
      </c>
      <c r="AB723">
        <v>212.01</v>
      </c>
      <c r="AC723" s="1">
        <f>(Table2[[#This Row],[Close Price]]/Table2[[#This Row],[Day Low]])-1</f>
        <v>3.6900369003689537E-3</v>
      </c>
      <c r="AD723" s="1">
        <f>(Table2[[#This Row],[Day High]]/Table2[[#This Row],[Close Price]])-1</f>
        <v>1.8563162970106184E-2</v>
      </c>
      <c r="AE723" s="1">
        <f>(Table2[[#This Row],[Close Price]]/Table2[[#This Row],[Current Week Low]])-1</f>
        <v>1.6853588282159659E-2</v>
      </c>
      <c r="AF723" s="1">
        <f>(Table2[[#This Row],[Current Week High]]/Table2[[#This Row],[Close Price]])-1</f>
        <v>0.17948408871745425</v>
      </c>
      <c r="AG723" s="1">
        <f>(Table2[[#This Row],[Close Price]]/Table2[[#This Row],[Current Month Low]])-1</f>
        <v>1.6853588282159659E-2</v>
      </c>
      <c r="AH723" s="1">
        <f>(Table2[[#This Row],[Current Month High]]/Table2[[#This Row],[Close Price]])-1</f>
        <v>0.27778447444551602</v>
      </c>
      <c r="AI723">
        <v>81.231918997107002</v>
      </c>
      <c r="AJ723">
        <v>1.6853588282159599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-0.24</v>
      </c>
      <c r="AM723" t="s">
        <v>3155</v>
      </c>
      <c r="AN723">
        <v>-15.35</v>
      </c>
      <c r="AO723" t="s">
        <v>3155</v>
      </c>
      <c r="AP723">
        <v>-3.362266561657E-3</v>
      </c>
      <c r="AQ723">
        <f>(Table2[[#This Row],[Sharpe Ratio]]-AVERAGE(Table2[Sharpe Ratio]))/_xlfn.STDEV.P(Table2[Sharpe Ratio])</f>
        <v>-0.74360903418194957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717</v>
      </c>
      <c r="AT723">
        <f>_xlfn.RANK.AVG(Table2[[#This Row],[6M Return vs Nifty Z-Score]],Table2[6M Return vs Nifty Z-Score])</f>
        <v>726</v>
      </c>
      <c r="AU723">
        <f>_xlfn.RANK.AVG(Table2[[#This Row],[Sharpe Ratio Z-Score]],Table2[Sharpe Ratio Z-Score])</f>
        <v>569</v>
      </c>
      <c r="AV723">
        <f>(Table2[[#This Row],[Rank 1Y]]+Table2[[#This Row],[Rank 6M]]+Table2[[#This Row],[Rank Sharpe]])/3</f>
        <v>670.66666666666663</v>
      </c>
    </row>
    <row r="724" spans="1:48" x14ac:dyDescent="0.3">
      <c r="A724" t="s">
        <v>398</v>
      </c>
      <c r="B724" t="s">
        <v>399</v>
      </c>
      <c r="C724" t="s">
        <v>3111</v>
      </c>
      <c r="D724" t="s">
        <v>27</v>
      </c>
      <c r="E724">
        <v>56665.9509283199</v>
      </c>
      <c r="F724">
        <v>8.1300000000000008</v>
      </c>
      <c r="G724">
        <v>-51.610543122991999</v>
      </c>
      <c r="H724">
        <f>(Table2[[#This Row],[1Y Return vs Nifty]]-AVERAGE(Table2[1Y Return vs Nifty]))/_xlfn.STDEV.P(Table2[1Y Return vs Nifty])</f>
        <v>-1.2965640344203797</v>
      </c>
      <c r="I724">
        <v>-18.648124824005901</v>
      </c>
      <c r="J724">
        <f>(Table2[[#This Row],[1M Return vs Nifty]]-AVERAGE(Table2[1M Return vs Nifty]))/_xlfn.STDEV.P(Table2[1M Return vs Nifty])</f>
        <v>-1.9997892130437558</v>
      </c>
      <c r="K724">
        <v>-46.853154773766001</v>
      </c>
      <c r="L724">
        <f>(Table2[[#This Row],[6M Return vs Nifty]]-AVERAGE(Table2[6M Return vs Nifty]))/_xlfn.STDEV.P(Table2[6M Return vs Nifty])</f>
        <v>-1.7626779177821994</v>
      </c>
      <c r="M724">
        <v>-10.254267368453601</v>
      </c>
      <c r="N724">
        <f>(Table2[[#This Row],[1W Return vs Nifty]]-AVERAGE(Table2[1W Return vs Nifty]))/_xlfn.STDEV.P(Table2[1W Return vs Nifty])</f>
        <v>-1.1154932815376055</v>
      </c>
      <c r="O724">
        <v>9.48</v>
      </c>
      <c r="P724">
        <v>11.426795008963801</v>
      </c>
      <c r="Q724">
        <v>13.2424656627707</v>
      </c>
      <c r="R724">
        <v>15.3223459987677</v>
      </c>
      <c r="S724" s="1">
        <f>(Table2[[#This Row],[Close Price]]-Table2[[#This Row],[20D EMA]])/Table2[[#This Row],[20D EMA]]</f>
        <v>-0.14240506329113919</v>
      </c>
      <c r="T724" s="1">
        <f>(Table2[[#This Row],[Close Price]]-Table2[[#This Row],[50D EMA]])/Table2[[#This Row],[50D EMA]]</f>
        <v>-0.28851440901649272</v>
      </c>
      <c r="U724" s="1">
        <f>(Table2[[#This Row],[Close Price]]-Table2[[#This Row],[200D EMA]])/Table2[[#This Row],[200D EMA]]</f>
        <v>-0.38606599352140786</v>
      </c>
      <c r="V724">
        <v>0.62285344641617202</v>
      </c>
      <c r="W724">
        <v>8.1</v>
      </c>
      <c r="X724">
        <v>8.33</v>
      </c>
      <c r="Y724">
        <v>8.07</v>
      </c>
      <c r="Z724">
        <v>9.1</v>
      </c>
      <c r="AA724">
        <v>8.07</v>
      </c>
      <c r="AB724">
        <v>10.53</v>
      </c>
      <c r="AC724" s="1">
        <f>(Table2[[#This Row],[Close Price]]/Table2[[#This Row],[Day Low]])-1</f>
        <v>3.7037037037037646E-3</v>
      </c>
      <c r="AD724" s="1">
        <f>(Table2[[#This Row],[Day High]]/Table2[[#This Row],[Close Price]])-1</f>
        <v>2.4600246002459913E-2</v>
      </c>
      <c r="AE724" s="1">
        <f>(Table2[[#This Row],[Close Price]]/Table2[[#This Row],[Current Week Low]])-1</f>
        <v>7.4349442379182396E-3</v>
      </c>
      <c r="AF724" s="1">
        <f>(Table2[[#This Row],[Current Week High]]/Table2[[#This Row],[Close Price]])-1</f>
        <v>0.11931119311193106</v>
      </c>
      <c r="AG724" s="1">
        <f>(Table2[[#This Row],[Close Price]]/Table2[[#This Row],[Current Month Low]])-1</f>
        <v>7.4349442379182396E-3</v>
      </c>
      <c r="AH724" s="1">
        <f>(Table2[[#This Row],[Current Month High]]/Table2[[#This Row],[Close Price]])-1</f>
        <v>0.29520295202952007</v>
      </c>
      <c r="AI724">
        <v>135.91635916359101</v>
      </c>
      <c r="AJ724">
        <v>0.74349442379182396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-0.49</v>
      </c>
      <c r="AM724" t="s">
        <v>3155</v>
      </c>
      <c r="AN724">
        <v>-14.42</v>
      </c>
      <c r="AO724" t="s">
        <v>3155</v>
      </c>
      <c r="AP724">
        <v>-8.328810534034E-3</v>
      </c>
      <c r="AQ724">
        <f>(Table2[[#This Row],[Sharpe Ratio]]-AVERAGE(Table2[Sharpe Ratio]))/_xlfn.STDEV.P(Table2[Sharpe Ratio])</f>
        <v>-0.8021578594253499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715</v>
      </c>
      <c r="AT724">
        <f>_xlfn.RANK.AVG(Table2[[#This Row],[6M Return vs Nifty Z-Score]],Table2[6M Return vs Nifty Z-Score])</f>
        <v>728</v>
      </c>
      <c r="AU724">
        <f>_xlfn.RANK.AVG(Table2[[#This Row],[Sharpe Ratio Z-Score]],Table2[Sharpe Ratio Z-Score])</f>
        <v>574</v>
      </c>
      <c r="AV724">
        <f>(Table2[[#This Row],[Rank 1Y]]+Table2[[#This Row],[Rank 6M]]+Table2[[#This Row],[Rank Sharpe]])/3</f>
        <v>672.33333333333337</v>
      </c>
    </row>
    <row r="725" spans="1:48" x14ac:dyDescent="0.3">
      <c r="A725" t="s">
        <v>660</v>
      </c>
      <c r="B725" t="s">
        <v>661</v>
      </c>
      <c r="C725" t="s">
        <v>3120</v>
      </c>
      <c r="D725" t="s">
        <v>447</v>
      </c>
      <c r="E725">
        <v>27257.7825933399</v>
      </c>
      <c r="F725">
        <v>367.9</v>
      </c>
      <c r="G725">
        <v>-39.143865545447603</v>
      </c>
      <c r="H725">
        <f>(Table2[[#This Row],[1Y Return vs Nifty]]-AVERAGE(Table2[1Y Return vs Nifty]))/_xlfn.STDEV.P(Table2[1Y Return vs Nifty])</f>
        <v>-1.0834530864069949</v>
      </c>
      <c r="I725">
        <v>-8.3731397077527099</v>
      </c>
      <c r="J725">
        <f>(Table2[[#This Row],[1M Return vs Nifty]]-AVERAGE(Table2[1M Return vs Nifty]))/_xlfn.STDEV.P(Table2[1M Return vs Nifty])</f>
        <v>-0.81773323699645062</v>
      </c>
      <c r="K725">
        <v>-26.912663239791701</v>
      </c>
      <c r="L725">
        <f>(Table2[[#This Row],[6M Return vs Nifty]]-AVERAGE(Table2[6M Return vs Nifty]))/_xlfn.STDEV.P(Table2[6M Return vs Nifty])</f>
        <v>-1.0584319238948769</v>
      </c>
      <c r="M725">
        <v>-7.2049332101100401</v>
      </c>
      <c r="N725">
        <f>(Table2[[#This Row],[1W Return vs Nifty]]-AVERAGE(Table2[1W Return vs Nifty]))/_xlfn.STDEV.P(Table2[1W Return vs Nifty])</f>
        <v>-0.50398932486097703</v>
      </c>
      <c r="O725">
        <v>400.87</v>
      </c>
      <c r="P725">
        <v>409.15532203995201</v>
      </c>
      <c r="Q725">
        <v>414.83536847972698</v>
      </c>
      <c r="R725">
        <v>13.675504618463799</v>
      </c>
      <c r="S725" s="1">
        <f>(Table2[[#This Row],[Close Price]]-Table2[[#This Row],[20D EMA]])/Table2[[#This Row],[20D EMA]]</f>
        <v>-8.2246114700526424E-2</v>
      </c>
      <c r="T725" s="1">
        <f>(Table2[[#This Row],[Close Price]]-Table2[[#This Row],[50D EMA]])/Table2[[#This Row],[50D EMA]]</f>
        <v>-0.10083046661659617</v>
      </c>
      <c r="U725" s="1">
        <f>(Table2[[#This Row],[Close Price]]-Table2[[#This Row],[200D EMA]])/Table2[[#This Row],[200D EMA]]</f>
        <v>-0.11314215721705209</v>
      </c>
      <c r="V725">
        <v>0.371878057744572</v>
      </c>
      <c r="W725">
        <v>363.55</v>
      </c>
      <c r="X725">
        <v>375.95</v>
      </c>
      <c r="Y725">
        <v>363.55</v>
      </c>
      <c r="Z725">
        <v>400</v>
      </c>
      <c r="AA725">
        <v>363.55</v>
      </c>
      <c r="AB725">
        <v>428.45</v>
      </c>
      <c r="AC725" s="1">
        <f>(Table2[[#This Row],[Close Price]]/Table2[[#This Row],[Day Low]])-1</f>
        <v>1.1965341768670035E-2</v>
      </c>
      <c r="AD725" s="1">
        <f>(Table2[[#This Row],[Day High]]/Table2[[#This Row],[Close Price]])-1</f>
        <v>2.1880945909214411E-2</v>
      </c>
      <c r="AE725" s="1">
        <f>(Table2[[#This Row],[Close Price]]/Table2[[#This Row],[Current Week Low]])-1</f>
        <v>1.1965341768670035E-2</v>
      </c>
      <c r="AF725" s="1">
        <f>(Table2[[#This Row],[Current Week High]]/Table2[[#This Row],[Close Price]])-1</f>
        <v>8.7251970644196764E-2</v>
      </c>
      <c r="AG725" s="1">
        <f>(Table2[[#This Row],[Close Price]]/Table2[[#This Row],[Current Month Low]])-1</f>
        <v>1.1965341768670035E-2</v>
      </c>
      <c r="AH725" s="1">
        <f>(Table2[[#This Row],[Current Month High]]/Table2[[#This Row],[Close Price]])-1</f>
        <v>0.1645827670562654</v>
      </c>
      <c r="AI725">
        <v>32.644740418592001</v>
      </c>
      <c r="AJ725">
        <v>3.8678712591756002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-0.08</v>
      </c>
      <c r="AM725" t="s">
        <v>3155</v>
      </c>
      <c r="AN725">
        <v>-11.75</v>
      </c>
      <c r="AO725" t="s">
        <v>3155</v>
      </c>
      <c r="AP725">
        <v>-8.1701191411146998E-2</v>
      </c>
      <c r="AQ725">
        <f>(Table2[[#This Row],[Sharpe Ratio]]-AVERAGE(Table2[Sharpe Ratio]))/_xlfn.STDEV.P(Table2[Sharpe Ratio])</f>
        <v>-1.6671188321981898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673</v>
      </c>
      <c r="AT725">
        <f>_xlfn.RANK.AVG(Table2[[#This Row],[6M Return vs Nifty Z-Score]],Table2[6M Return vs Nifty Z-Score])</f>
        <v>655</v>
      </c>
      <c r="AU725">
        <f>_xlfn.RANK.AVG(Table2[[#This Row],[Sharpe Ratio Z-Score]],Table2[Sharpe Ratio Z-Score])</f>
        <v>695</v>
      </c>
      <c r="AV725">
        <f>(Table2[[#This Row],[Rank 1Y]]+Table2[[#This Row],[Rank 6M]]+Table2[[#This Row],[Rank Sharpe]])/3</f>
        <v>674.33333333333337</v>
      </c>
    </row>
    <row r="726" spans="1:48" x14ac:dyDescent="0.3">
      <c r="A726" t="s">
        <v>2346</v>
      </c>
      <c r="B726" t="s">
        <v>2347</v>
      </c>
      <c r="C726" t="s">
        <v>3124</v>
      </c>
      <c r="D726" t="s">
        <v>418</v>
      </c>
      <c r="E726">
        <v>2190.2947586519999</v>
      </c>
      <c r="F726">
        <v>190.19</v>
      </c>
      <c r="G726">
        <v>-55.654351982666597</v>
      </c>
      <c r="H726">
        <f>(Table2[[#This Row],[1Y Return vs Nifty]]-AVERAGE(Table2[1Y Return vs Nifty]))/_xlfn.STDEV.P(Table2[1Y Return vs Nifty])</f>
        <v>-1.3656907070490565</v>
      </c>
      <c r="I726">
        <v>-3.0878953950656598</v>
      </c>
      <c r="J726">
        <f>(Table2[[#This Row],[1M Return vs Nifty]]-AVERAGE(Table2[1M Return vs Nifty]))/_xlfn.STDEV.P(Table2[1M Return vs Nifty])</f>
        <v>-0.20970757525613318</v>
      </c>
      <c r="K726">
        <v>-26.060814632666901</v>
      </c>
      <c r="L726">
        <f>(Table2[[#This Row],[6M Return vs Nifty]]-AVERAGE(Table2[6M Return vs Nifty]))/_xlfn.STDEV.P(Table2[6M Return vs Nifty])</f>
        <v>-1.0283468596453815</v>
      </c>
      <c r="M726">
        <v>-3.4651021891148099</v>
      </c>
      <c r="N726">
        <f>(Table2[[#This Row],[1W Return vs Nifty]]-AVERAGE(Table2[1W Return vs Nifty]))/_xlfn.STDEV.P(Table2[1W Return vs Nifty])</f>
        <v>0.24598471795854313</v>
      </c>
      <c r="O726">
        <v>200.67</v>
      </c>
      <c r="P726">
        <v>207.70512303896001</v>
      </c>
      <c r="Q726">
        <v>238.30304033958799</v>
      </c>
      <c r="R726">
        <v>24.2279529261208</v>
      </c>
      <c r="S726" s="1">
        <f>(Table2[[#This Row],[Close Price]]-Table2[[#This Row],[20D EMA]])/Table2[[#This Row],[20D EMA]]</f>
        <v>-5.2225046095579757E-2</v>
      </c>
      <c r="T726" s="1">
        <f>(Table2[[#This Row],[Close Price]]-Table2[[#This Row],[50D EMA]])/Table2[[#This Row],[50D EMA]]</f>
        <v>-8.4326870626463254E-2</v>
      </c>
      <c r="U726" s="1">
        <f>(Table2[[#This Row],[Close Price]]-Table2[[#This Row],[200D EMA]])/Table2[[#This Row],[200D EMA]]</f>
        <v>-0.20189855853717045</v>
      </c>
      <c r="V726">
        <v>0.45575924703438497</v>
      </c>
      <c r="W726">
        <v>189.71</v>
      </c>
      <c r="X726">
        <v>193</v>
      </c>
      <c r="Y726">
        <v>189.71</v>
      </c>
      <c r="Z726">
        <v>203</v>
      </c>
      <c r="AA726">
        <v>189.71</v>
      </c>
      <c r="AB726">
        <v>210.51</v>
      </c>
      <c r="AC726" s="1">
        <f>(Table2[[#This Row],[Close Price]]/Table2[[#This Row],[Day Low]])-1</f>
        <v>2.5301776395549869E-3</v>
      </c>
      <c r="AD726" s="1">
        <f>(Table2[[#This Row],[Day High]]/Table2[[#This Row],[Close Price]])-1</f>
        <v>1.4774698985225321E-2</v>
      </c>
      <c r="AE726" s="1">
        <f>(Table2[[#This Row],[Close Price]]/Table2[[#This Row],[Current Week Low]])-1</f>
        <v>2.5301776395549869E-3</v>
      </c>
      <c r="AF726" s="1">
        <f>(Table2[[#This Row],[Current Week High]]/Table2[[#This Row],[Close Price]])-1</f>
        <v>6.7353698932646422E-2</v>
      </c>
      <c r="AG726" s="1">
        <f>(Table2[[#This Row],[Close Price]]/Table2[[#This Row],[Current Month Low]])-1</f>
        <v>2.5301776395549869E-3</v>
      </c>
      <c r="AH726" s="1">
        <f>(Table2[[#This Row],[Current Month High]]/Table2[[#This Row],[Close Price]])-1</f>
        <v>0.10684052789315945</v>
      </c>
      <c r="AI726">
        <v>127.00983227299</v>
      </c>
      <c r="AJ726">
        <v>0.25301776395549802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-0.08</v>
      </c>
      <c r="AM726" t="s">
        <v>3155</v>
      </c>
      <c r="AN726">
        <v>-5.0599999999999996</v>
      </c>
      <c r="AO726" t="s">
        <v>3155</v>
      </c>
      <c r="AP726">
        <v>-5.5751713633996003E-2</v>
      </c>
      <c r="AQ726">
        <f>(Table2[[#This Row],[Sharpe Ratio]]-AVERAGE(Table2[Sharpe Ratio]))/_xlfn.STDEV.P(Table2[Sharpe Ratio])</f>
        <v>-1.361209643035254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718</v>
      </c>
      <c r="AT726">
        <f>_xlfn.RANK.AVG(Table2[[#This Row],[6M Return vs Nifty Z-Score]],Table2[6M Return vs Nifty Z-Score])</f>
        <v>644</v>
      </c>
      <c r="AU726">
        <f>_xlfn.RANK.AVG(Table2[[#This Row],[Sharpe Ratio Z-Score]],Table2[Sharpe Ratio Z-Score])</f>
        <v>671</v>
      </c>
      <c r="AV726">
        <f>(Table2[[#This Row],[Rank 1Y]]+Table2[[#This Row],[Rank 6M]]+Table2[[#This Row],[Rank Sharpe]])/3</f>
        <v>677.66666666666663</v>
      </c>
    </row>
    <row r="727" spans="1:48" x14ac:dyDescent="0.3">
      <c r="A727" t="s">
        <v>2280</v>
      </c>
      <c r="B727" t="s">
        <v>2281</v>
      </c>
      <c r="C727" t="s">
        <v>3127</v>
      </c>
      <c r="D727" t="s">
        <v>1982</v>
      </c>
      <c r="E727">
        <v>2336.5540594259901</v>
      </c>
      <c r="F727">
        <v>12.69</v>
      </c>
      <c r="G727">
        <v>-48.449111006721097</v>
      </c>
      <c r="H727">
        <f>(Table2[[#This Row],[1Y Return vs Nifty]]-AVERAGE(Table2[1Y Return vs Nifty]))/_xlfn.STDEV.P(Table2[1Y Return vs Nifty])</f>
        <v>-1.242521103480061</v>
      </c>
      <c r="I727">
        <v>-1.3216235010175299</v>
      </c>
      <c r="J727">
        <f>(Table2[[#This Row],[1M Return vs Nifty]]-AVERAGE(Table2[1M Return vs Nifty]))/_xlfn.STDEV.P(Table2[1M Return vs Nifty])</f>
        <v>-6.5119283464936985E-3</v>
      </c>
      <c r="K727">
        <v>-38.217844645972498</v>
      </c>
      <c r="L727">
        <f>(Table2[[#This Row],[6M Return vs Nifty]]-AVERAGE(Table2[6M Return vs Nifty]))/_xlfn.STDEV.P(Table2[6M Return vs Nifty])</f>
        <v>-1.4577013552379998</v>
      </c>
      <c r="M727">
        <v>-7.1083871232747002</v>
      </c>
      <c r="N727">
        <f>(Table2[[#This Row],[1W Return vs Nifty]]-AVERAGE(Table2[1W Return vs Nifty]))/_xlfn.STDEV.P(Table2[1W Return vs Nifty])</f>
        <v>-0.48462827387877633</v>
      </c>
      <c r="O727">
        <v>13.7</v>
      </c>
      <c r="P727">
        <v>14.183198074495101</v>
      </c>
      <c r="Q727">
        <v>15.9624036177264</v>
      </c>
      <c r="R727">
        <v>23.657020728221202</v>
      </c>
      <c r="S727" s="1">
        <f>(Table2[[#This Row],[Close Price]]-Table2[[#This Row],[20D EMA]])/Table2[[#This Row],[20D EMA]]</f>
        <v>-7.3722627737226265E-2</v>
      </c>
      <c r="T727" s="1">
        <f>(Table2[[#This Row],[Close Price]]-Table2[[#This Row],[50D EMA]])/Table2[[#This Row],[50D EMA]]</f>
        <v>-0.10527936412170967</v>
      </c>
      <c r="U727" s="1">
        <f>(Table2[[#This Row],[Close Price]]-Table2[[#This Row],[200D EMA]])/Table2[[#This Row],[200D EMA]]</f>
        <v>-0.20500694607749206</v>
      </c>
      <c r="V727">
        <v>0.61843026440346405</v>
      </c>
      <c r="W727">
        <v>12.65</v>
      </c>
      <c r="X727">
        <v>12.93</v>
      </c>
      <c r="Y727">
        <v>12.65</v>
      </c>
      <c r="Z727">
        <v>13.95</v>
      </c>
      <c r="AA727">
        <v>12.65</v>
      </c>
      <c r="AB727">
        <v>15.6</v>
      </c>
      <c r="AC727" s="1">
        <f>(Table2[[#This Row],[Close Price]]/Table2[[#This Row],[Day Low]])-1</f>
        <v>3.1620553359683612E-3</v>
      </c>
      <c r="AD727" s="1">
        <f>(Table2[[#This Row],[Day High]]/Table2[[#This Row],[Close Price]])-1</f>
        <v>1.891252955082745E-2</v>
      </c>
      <c r="AE727" s="1">
        <f>(Table2[[#This Row],[Close Price]]/Table2[[#This Row],[Current Week Low]])-1</f>
        <v>3.1620553359683612E-3</v>
      </c>
      <c r="AF727" s="1">
        <f>(Table2[[#This Row],[Current Week High]]/Table2[[#This Row],[Close Price]])-1</f>
        <v>9.9290780141843893E-2</v>
      </c>
      <c r="AG727" s="1">
        <f>(Table2[[#This Row],[Close Price]]/Table2[[#This Row],[Current Month Low]])-1</f>
        <v>3.1620553359683612E-3</v>
      </c>
      <c r="AH727" s="1">
        <f>(Table2[[#This Row],[Current Month High]]/Table2[[#This Row],[Close Price]])-1</f>
        <v>0.2293144208037825</v>
      </c>
      <c r="AI727">
        <v>105.27974783293899</v>
      </c>
      <c r="AJ727">
        <v>0.31620553359683601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-0.12</v>
      </c>
      <c r="AM727" t="s">
        <v>3155</v>
      </c>
      <c r="AN727">
        <v>-12.54</v>
      </c>
      <c r="AO727" t="s">
        <v>3155</v>
      </c>
      <c r="AP727">
        <v>-2.1842087087648E-2</v>
      </c>
      <c r="AQ727">
        <f>(Table2[[#This Row],[Sharpe Ratio]]-AVERAGE(Table2[Sharpe Ratio]))/_xlfn.STDEV.P(Table2[Sharpe Ratio])</f>
        <v>-0.96146108351914972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706</v>
      </c>
      <c r="AT727">
        <f>_xlfn.RANK.AVG(Table2[[#This Row],[6M Return vs Nifty Z-Score]],Table2[6M Return vs Nifty Z-Score])</f>
        <v>713</v>
      </c>
      <c r="AU727">
        <f>_xlfn.RANK.AVG(Table2[[#This Row],[Sharpe Ratio Z-Score]],Table2[Sharpe Ratio Z-Score])</f>
        <v>616</v>
      </c>
      <c r="AV727">
        <f>(Table2[[#This Row],[Rank 1Y]]+Table2[[#This Row],[Rank 6M]]+Table2[[#This Row],[Rank Sharpe]])/3</f>
        <v>678.33333333333337</v>
      </c>
    </row>
    <row r="728" spans="1:48" x14ac:dyDescent="0.3">
      <c r="A728" t="s">
        <v>1983</v>
      </c>
      <c r="B728" t="s">
        <v>1984</v>
      </c>
      <c r="C728" t="s">
        <v>3110</v>
      </c>
      <c r="D728" t="s">
        <v>54</v>
      </c>
      <c r="E728">
        <v>3319.61097892</v>
      </c>
      <c r="F728">
        <v>465.55</v>
      </c>
      <c r="G728">
        <v>-68.525342931068195</v>
      </c>
      <c r="H728">
        <f>(Table2[[#This Row],[1Y Return vs Nifty]]-AVERAGE(Table2[1Y Return vs Nifty]))/_xlfn.STDEV.P(Table2[1Y Return vs Nifty])</f>
        <v>-1.585713168191895</v>
      </c>
      <c r="I728">
        <v>-14.899141109644701</v>
      </c>
      <c r="J728">
        <f>(Table2[[#This Row],[1M Return vs Nifty]]-AVERAGE(Table2[1M Return vs Nifty]))/_xlfn.STDEV.P(Table2[1M Return vs Nifty])</f>
        <v>-1.5684982132490382</v>
      </c>
      <c r="K728">
        <v>-57.062577878239097</v>
      </c>
      <c r="L728">
        <f>(Table2[[#This Row],[6M Return vs Nifty]]-AVERAGE(Table2[6M Return vs Nifty]))/_xlfn.STDEV.P(Table2[6M Return vs Nifty])</f>
        <v>-2.1232480325647631</v>
      </c>
      <c r="M728">
        <v>-6.2185997236496604</v>
      </c>
      <c r="N728">
        <f>(Table2[[#This Row],[1W Return vs Nifty]]-AVERAGE(Table2[1W Return vs Nifty]))/_xlfn.STDEV.P(Table2[1W Return vs Nifty])</f>
        <v>-0.30619308533673495</v>
      </c>
      <c r="O728">
        <v>522.73</v>
      </c>
      <c r="P728">
        <v>573.98220117535402</v>
      </c>
      <c r="Q728">
        <v>712.53906038418995</v>
      </c>
      <c r="R728">
        <v>12.229731706966</v>
      </c>
      <c r="S728" s="1">
        <f>(Table2[[#This Row],[Close Price]]-Table2[[#This Row],[20D EMA]])/Table2[[#This Row],[20D EMA]]</f>
        <v>-0.10938725537084155</v>
      </c>
      <c r="T728" s="1">
        <f>(Table2[[#This Row],[Close Price]]-Table2[[#This Row],[50D EMA]])/Table2[[#This Row],[50D EMA]]</f>
        <v>-0.18891213168860529</v>
      </c>
      <c r="U728" s="1">
        <f>(Table2[[#This Row],[Close Price]]-Table2[[#This Row],[200D EMA]])/Table2[[#This Row],[200D EMA]]</f>
        <v>-0.34663230988490273</v>
      </c>
      <c r="V728">
        <v>1.1341417549622399</v>
      </c>
      <c r="W728">
        <v>460</v>
      </c>
      <c r="X728">
        <v>472.9</v>
      </c>
      <c r="Y728">
        <v>455.05</v>
      </c>
      <c r="Z728">
        <v>504.45</v>
      </c>
      <c r="AA728">
        <v>455.05</v>
      </c>
      <c r="AB728">
        <v>590.70000000000005</v>
      </c>
      <c r="AC728" s="1">
        <f>(Table2[[#This Row],[Close Price]]/Table2[[#This Row],[Day Low]])-1</f>
        <v>1.2065217391304284E-2</v>
      </c>
      <c r="AD728" s="1">
        <f>(Table2[[#This Row],[Day High]]/Table2[[#This Row],[Close Price]])-1</f>
        <v>1.5787777897110944E-2</v>
      </c>
      <c r="AE728" s="1">
        <f>(Table2[[#This Row],[Close Price]]/Table2[[#This Row],[Current Week Low]])-1</f>
        <v>2.3074387429952825E-2</v>
      </c>
      <c r="AF728" s="1">
        <f>(Table2[[#This Row],[Current Week High]]/Table2[[#This Row],[Close Price]])-1</f>
        <v>8.35570830200838E-2</v>
      </c>
      <c r="AG728" s="1">
        <f>(Table2[[#This Row],[Close Price]]/Table2[[#This Row],[Current Month Low]])-1</f>
        <v>2.3074387429952825E-2</v>
      </c>
      <c r="AH728" s="1">
        <f>(Table2[[#This Row],[Current Month High]]/Table2[[#This Row],[Close Price]])-1</f>
        <v>0.26882182364944707</v>
      </c>
      <c r="AI728">
        <v>167.03898614541899</v>
      </c>
      <c r="AJ728">
        <v>2.3074387429952798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-0.27</v>
      </c>
      <c r="AM728" t="s">
        <v>3155</v>
      </c>
      <c r="AN728">
        <v>-14.95</v>
      </c>
      <c r="AO728" t="s">
        <v>3155</v>
      </c>
      <c r="AP728">
        <v>-1.2975341629405999E-2</v>
      </c>
      <c r="AQ728">
        <f>(Table2[[#This Row],[Sharpe Ratio]]-AVERAGE(Table2[Sharpe Ratio]))/_xlfn.STDEV.P(Table2[Sharpe Ratio])</f>
        <v>-0.85693416637119524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729</v>
      </c>
      <c r="AT728">
        <f>_xlfn.RANK.AVG(Table2[[#This Row],[6M Return vs Nifty Z-Score]],Table2[6M Return vs Nifty Z-Score])</f>
        <v>731</v>
      </c>
      <c r="AU728">
        <f>_xlfn.RANK.AVG(Table2[[#This Row],[Sharpe Ratio Z-Score]],Table2[Sharpe Ratio Z-Score])</f>
        <v>584</v>
      </c>
      <c r="AV728">
        <f>(Table2[[#This Row],[Rank 1Y]]+Table2[[#This Row],[Rank 6M]]+Table2[[#This Row],[Rank Sharpe]])/3</f>
        <v>681.33333333333337</v>
      </c>
    </row>
    <row r="729" spans="1:48" x14ac:dyDescent="0.3">
      <c r="A729" t="s">
        <v>1163</v>
      </c>
      <c r="B729" t="s">
        <v>1164</v>
      </c>
      <c r="C729" t="s">
        <v>3109</v>
      </c>
      <c r="D729" t="s">
        <v>287</v>
      </c>
      <c r="E729">
        <v>10143.014684625001</v>
      </c>
      <c r="F729">
        <v>753.75</v>
      </c>
      <c r="G729">
        <v>-47.299408606514099</v>
      </c>
      <c r="H729">
        <f>(Table2[[#This Row],[1Y Return vs Nifty]]-AVERAGE(Table2[1Y Return vs Nifty]))/_xlfn.STDEV.P(Table2[1Y Return vs Nifty])</f>
        <v>-1.222867577757802</v>
      </c>
      <c r="I729">
        <v>-14.126331258074099</v>
      </c>
      <c r="J729">
        <f>(Table2[[#This Row],[1M Return vs Nifty]]-AVERAGE(Table2[1M Return vs Nifty]))/_xlfn.STDEV.P(Table2[1M Return vs Nifty])</f>
        <v>-1.4795925366897351</v>
      </c>
      <c r="K729">
        <v>-32.391380836462197</v>
      </c>
      <c r="L729">
        <f>(Table2[[#This Row],[6M Return vs Nifty]]-AVERAGE(Table2[6M Return vs Nifty]))/_xlfn.STDEV.P(Table2[6M Return vs Nifty])</f>
        <v>-1.2519258963238591</v>
      </c>
      <c r="M729">
        <v>-13.685497436845701</v>
      </c>
      <c r="N729">
        <f>(Table2[[#This Row],[1W Return vs Nifty]]-AVERAGE(Table2[1W Return vs Nifty]))/_xlfn.STDEV.P(Table2[1W Return vs Nifty])</f>
        <v>-1.8035814523103901</v>
      </c>
      <c r="O729">
        <v>842.08</v>
      </c>
      <c r="P729">
        <v>884.23092913886603</v>
      </c>
      <c r="Q729">
        <v>926.64223387754203</v>
      </c>
      <c r="R729">
        <v>12.8123939901875</v>
      </c>
      <c r="S729" s="1">
        <f>(Table2[[#This Row],[Close Price]]-Table2[[#This Row],[20D EMA]])/Table2[[#This Row],[20D EMA]]</f>
        <v>-0.10489502185065556</v>
      </c>
      <c r="T729" s="1">
        <f>(Table2[[#This Row],[Close Price]]-Table2[[#This Row],[50D EMA]])/Table2[[#This Row],[50D EMA]]</f>
        <v>-0.14756431248784599</v>
      </c>
      <c r="U729" s="1">
        <f>(Table2[[#This Row],[Close Price]]-Table2[[#This Row],[200D EMA]])/Table2[[#This Row],[200D EMA]]</f>
        <v>-0.18657927251391623</v>
      </c>
      <c r="V729">
        <v>0.72248431916739098</v>
      </c>
      <c r="W729">
        <v>750</v>
      </c>
      <c r="X729">
        <v>769.45</v>
      </c>
      <c r="Y729">
        <v>739.75</v>
      </c>
      <c r="Z729">
        <v>829</v>
      </c>
      <c r="AA729">
        <v>739.75</v>
      </c>
      <c r="AB729">
        <v>917.45</v>
      </c>
      <c r="AC729" s="1">
        <f>(Table2[[#This Row],[Close Price]]/Table2[[#This Row],[Day Low]])-1</f>
        <v>4.9999999999998934E-3</v>
      </c>
      <c r="AD729" s="1">
        <f>(Table2[[#This Row],[Day High]]/Table2[[#This Row],[Close Price]])-1</f>
        <v>2.0829187396351534E-2</v>
      </c>
      <c r="AE729" s="1">
        <f>(Table2[[#This Row],[Close Price]]/Table2[[#This Row],[Current Week Low]])-1</f>
        <v>1.8925312605609923E-2</v>
      </c>
      <c r="AF729" s="1">
        <f>(Table2[[#This Row],[Current Week High]]/Table2[[#This Row],[Close Price]])-1</f>
        <v>9.9834162520729741E-2</v>
      </c>
      <c r="AG729" s="1">
        <f>(Table2[[#This Row],[Close Price]]/Table2[[#This Row],[Current Month Low]])-1</f>
        <v>1.8925312605609923E-2</v>
      </c>
      <c r="AH729" s="1">
        <f>(Table2[[#This Row],[Current Month High]]/Table2[[#This Row],[Close Price]])-1</f>
        <v>0.21718076285240473</v>
      </c>
      <c r="AI729">
        <v>65.572139303482501</v>
      </c>
      <c r="AJ729">
        <v>1.8925312605609901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-0.22</v>
      </c>
      <c r="AM729" t="s">
        <v>3155</v>
      </c>
      <c r="AN729">
        <v>-12.01</v>
      </c>
      <c r="AO729" t="s">
        <v>3155</v>
      </c>
      <c r="AP729">
        <v>-4.7537878965596997E-2</v>
      </c>
      <c r="AQ729">
        <f>(Table2[[#This Row],[Sharpe Ratio]]-AVERAGE(Table2[Sharpe Ratio]))/_xlfn.STDEV.P(Table2[Sharpe Ratio])</f>
        <v>-1.2643796595994865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703</v>
      </c>
      <c r="AT729">
        <f>_xlfn.RANK.AVG(Table2[[#This Row],[6M Return vs Nifty Z-Score]],Table2[6M Return vs Nifty Z-Score])</f>
        <v>690</v>
      </c>
      <c r="AU729">
        <f>_xlfn.RANK.AVG(Table2[[#This Row],[Sharpe Ratio Z-Score]],Table2[Sharpe Ratio Z-Score])</f>
        <v>654</v>
      </c>
      <c r="AV729">
        <f>(Table2[[#This Row],[Rank 1Y]]+Table2[[#This Row],[Rank 6M]]+Table2[[#This Row],[Rank Sharpe]])/3</f>
        <v>682.33333333333337</v>
      </c>
    </row>
    <row r="730" spans="1:48" x14ac:dyDescent="0.3">
      <c r="A730" t="s">
        <v>1072</v>
      </c>
      <c r="B730" t="s">
        <v>1073</v>
      </c>
      <c r="C730" t="s">
        <v>3127</v>
      </c>
      <c r="D730" t="s">
        <v>632</v>
      </c>
      <c r="E730">
        <v>11933.49327408</v>
      </c>
      <c r="F730">
        <v>124.24</v>
      </c>
      <c r="G730">
        <v>-75.508352360971699</v>
      </c>
      <c r="H730">
        <f>(Table2[[#This Row],[1Y Return vs Nifty]]-AVERAGE(Table2[1Y Return vs Nifty]))/_xlfn.STDEV.P(Table2[1Y Return vs Nifty])</f>
        <v>-1.7050838465732532</v>
      </c>
      <c r="I730">
        <v>2.55508323530684</v>
      </c>
      <c r="J730">
        <f>(Table2[[#This Row],[1M Return vs Nifty]]-AVERAGE(Table2[1M Return vs Nifty]))/_xlfn.STDEV.P(Table2[1M Return vs Nifty])</f>
        <v>0.43947259749056994</v>
      </c>
      <c r="K730">
        <v>-20.234708843650701</v>
      </c>
      <c r="L730">
        <f>(Table2[[#This Row],[6M Return vs Nifty]]-AVERAGE(Table2[6M Return vs Nifty]))/_xlfn.STDEV.P(Table2[6M Return vs Nifty])</f>
        <v>-0.82258404507846128</v>
      </c>
      <c r="M730">
        <v>-2.71902018548725</v>
      </c>
      <c r="N730">
        <f>(Table2[[#This Row],[1W Return vs Nifty]]-AVERAGE(Table2[1W Return vs Nifty]))/_xlfn.STDEV.P(Table2[1W Return vs Nifty])</f>
        <v>0.39560167481948327</v>
      </c>
      <c r="O730">
        <v>128.9</v>
      </c>
      <c r="P730">
        <v>133.175878877147</v>
      </c>
      <c r="Q730">
        <v>158.23031390277001</v>
      </c>
      <c r="R730">
        <v>38.611196949788102</v>
      </c>
      <c r="S730" s="1">
        <f>(Table2[[#This Row],[Close Price]]-Table2[[#This Row],[20D EMA]])/Table2[[#This Row],[20D EMA]]</f>
        <v>-3.615205585725377E-2</v>
      </c>
      <c r="T730" s="1">
        <f>(Table2[[#This Row],[Close Price]]-Table2[[#This Row],[50D EMA]])/Table2[[#This Row],[50D EMA]]</f>
        <v>-6.7098328559860573E-2</v>
      </c>
      <c r="U730" s="1">
        <f>(Table2[[#This Row],[Close Price]]-Table2[[#This Row],[200D EMA]])/Table2[[#This Row],[200D EMA]]</f>
        <v>-0.21481543621063987</v>
      </c>
      <c r="V730">
        <v>0.82310332878194903</v>
      </c>
      <c r="W730">
        <v>122.9</v>
      </c>
      <c r="X730">
        <v>126.42</v>
      </c>
      <c r="Y730">
        <v>121.55</v>
      </c>
      <c r="Z730">
        <v>136.4</v>
      </c>
      <c r="AA730">
        <v>121.55</v>
      </c>
      <c r="AB730">
        <v>143.55000000000001</v>
      </c>
      <c r="AC730" s="1">
        <f>(Table2[[#This Row],[Close Price]]/Table2[[#This Row],[Day Low]])-1</f>
        <v>1.0903173311635372E-2</v>
      </c>
      <c r="AD730" s="1">
        <f>(Table2[[#This Row],[Day High]]/Table2[[#This Row],[Close Price]])-1</f>
        <v>1.754668383773339E-2</v>
      </c>
      <c r="AE730" s="1">
        <f>(Table2[[#This Row],[Close Price]]/Table2[[#This Row],[Current Week Low]])-1</f>
        <v>2.2130810366104425E-2</v>
      </c>
      <c r="AF730" s="1">
        <f>(Table2[[#This Row],[Current Week High]]/Table2[[#This Row],[Close Price]])-1</f>
        <v>9.7875080489375543E-2</v>
      </c>
      <c r="AG730" s="1">
        <f>(Table2[[#This Row],[Close Price]]/Table2[[#This Row],[Current Month Low]])-1</f>
        <v>2.2130810366104425E-2</v>
      </c>
      <c r="AH730" s="1">
        <f>(Table2[[#This Row],[Current Month High]]/Table2[[#This Row],[Close Price]])-1</f>
        <v>0.15542498390212511</v>
      </c>
      <c r="AI730">
        <v>141.226658081133</v>
      </c>
      <c r="AJ730">
        <v>2.2130810366104399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-0.04</v>
      </c>
      <c r="AM730" t="s">
        <v>3155</v>
      </c>
      <c r="AN730">
        <v>-2.0099999999999998</v>
      </c>
      <c r="AO730" t="s">
        <v>3155</v>
      </c>
      <c r="AP730">
        <v>-0.108871643147536</v>
      </c>
      <c r="AQ730">
        <f>(Table2[[#This Row],[Sharpe Ratio]]-AVERAGE(Table2[Sharpe Ratio]))/_xlfn.STDEV.P(Table2[Sharpe Ratio])</f>
        <v>-1.9874216502837247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731</v>
      </c>
      <c r="AT730">
        <f>_xlfn.RANK.AVG(Table2[[#This Row],[6M Return vs Nifty Z-Score]],Table2[6M Return vs Nifty Z-Score])</f>
        <v>597</v>
      </c>
      <c r="AU730">
        <f>_xlfn.RANK.AVG(Table2[[#This Row],[Sharpe Ratio Z-Score]],Table2[Sharpe Ratio Z-Score])</f>
        <v>720</v>
      </c>
      <c r="AV730">
        <f>(Table2[[#This Row],[Rank 1Y]]+Table2[[#This Row],[Rank 6M]]+Table2[[#This Row],[Rank Sharpe]])/3</f>
        <v>682.66666666666663</v>
      </c>
    </row>
    <row r="731" spans="1:48" x14ac:dyDescent="0.3">
      <c r="A731" t="s">
        <v>1613</v>
      </c>
      <c r="B731" t="s">
        <v>1614</v>
      </c>
      <c r="C731" t="s">
        <v>3121</v>
      </c>
      <c r="D731" t="s">
        <v>460</v>
      </c>
      <c r="E731">
        <v>5623.6892833350003</v>
      </c>
      <c r="F731">
        <v>508.65</v>
      </c>
      <c r="G731">
        <v>-45.841751873707601</v>
      </c>
      <c r="H731">
        <f>(Table2[[#This Row],[1Y Return vs Nifty]]-AVERAGE(Table2[1Y Return vs Nifty]))/_xlfn.STDEV.P(Table2[1Y Return vs Nifty])</f>
        <v>-1.1979497432927451</v>
      </c>
      <c r="I731">
        <v>-5.1503999016961304</v>
      </c>
      <c r="J731">
        <f>(Table2[[#This Row],[1M Return vs Nifty]]-AVERAGE(Table2[1M Return vs Nifty]))/_xlfn.STDEV.P(Table2[1M Return vs Nifty])</f>
        <v>-0.4469824472002854</v>
      </c>
      <c r="K731">
        <v>-27.757462407049299</v>
      </c>
      <c r="L731">
        <f>(Table2[[#This Row],[6M Return vs Nifty]]-AVERAGE(Table2[6M Return vs Nifty]))/_xlfn.STDEV.P(Table2[6M Return vs Nifty])</f>
        <v>-1.0882680203705757</v>
      </c>
      <c r="M731">
        <v>-3.57248447830424</v>
      </c>
      <c r="N731">
        <f>(Table2[[#This Row],[1W Return vs Nifty]]-AVERAGE(Table2[1W Return vs Nifty]))/_xlfn.STDEV.P(Table2[1W Return vs Nifty])</f>
        <v>0.22445060877058834</v>
      </c>
      <c r="O731">
        <v>542.17999999999995</v>
      </c>
      <c r="P731">
        <v>567.30947083698402</v>
      </c>
      <c r="Q731">
        <v>613.82804048353603</v>
      </c>
      <c r="R731">
        <v>6.0737757519144697</v>
      </c>
      <c r="S731" s="1">
        <f>(Table2[[#This Row],[Close Price]]-Table2[[#This Row],[20D EMA]])/Table2[[#This Row],[20D EMA]]</f>
        <v>-6.1842930392120653E-2</v>
      </c>
      <c r="T731" s="1">
        <f>(Table2[[#This Row],[Close Price]]-Table2[[#This Row],[50D EMA]])/Table2[[#This Row],[50D EMA]]</f>
        <v>-0.10339942104340402</v>
      </c>
      <c r="U731" s="1">
        <f>(Table2[[#This Row],[Close Price]]-Table2[[#This Row],[200D EMA]])/Table2[[#This Row],[200D EMA]]</f>
        <v>-0.17134772859298389</v>
      </c>
      <c r="V731">
        <v>0.66075337321490502</v>
      </c>
      <c r="W731">
        <v>507</v>
      </c>
      <c r="X731">
        <v>516</v>
      </c>
      <c r="Y731">
        <v>507</v>
      </c>
      <c r="Z731">
        <v>540.70000000000005</v>
      </c>
      <c r="AA731">
        <v>507</v>
      </c>
      <c r="AB731">
        <v>566.95000000000005</v>
      </c>
      <c r="AC731" s="1">
        <f>(Table2[[#This Row],[Close Price]]/Table2[[#This Row],[Day Low]])-1</f>
        <v>3.2544378698224907E-3</v>
      </c>
      <c r="AD731" s="1">
        <f>(Table2[[#This Row],[Day High]]/Table2[[#This Row],[Close Price]])-1</f>
        <v>1.4450014744913142E-2</v>
      </c>
      <c r="AE731" s="1">
        <f>(Table2[[#This Row],[Close Price]]/Table2[[#This Row],[Current Week Low]])-1</f>
        <v>3.2544378698224907E-3</v>
      </c>
      <c r="AF731" s="1">
        <f>(Table2[[#This Row],[Current Week High]]/Table2[[#This Row],[Close Price]])-1</f>
        <v>6.3009928241423596E-2</v>
      </c>
      <c r="AG731" s="1">
        <f>(Table2[[#This Row],[Close Price]]/Table2[[#This Row],[Current Month Low]])-1</f>
        <v>3.2544378698224907E-3</v>
      </c>
      <c r="AH731" s="1">
        <f>(Table2[[#This Row],[Current Month High]]/Table2[[#This Row],[Close Price]])-1</f>
        <v>0.11461712375896993</v>
      </c>
      <c r="AI731">
        <v>52.560699891870598</v>
      </c>
      <c r="AJ731">
        <v>0.32544378698224902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-0.15</v>
      </c>
      <c r="AM731" t="s">
        <v>3155</v>
      </c>
      <c r="AN731">
        <v>-7.11</v>
      </c>
      <c r="AO731" t="s">
        <v>3155</v>
      </c>
      <c r="AP731">
        <v>-9.5557751761638998E-2</v>
      </c>
      <c r="AQ731">
        <f>(Table2[[#This Row],[Sharpe Ratio]]-AVERAGE(Table2[Sharpe Ratio]))/_xlfn.STDEV.P(Table2[Sharpe Ratio])</f>
        <v>-1.8304689072096672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700</v>
      </c>
      <c r="AT731">
        <f>_xlfn.RANK.AVG(Table2[[#This Row],[6M Return vs Nifty Z-Score]],Table2[6M Return vs Nifty Z-Score])</f>
        <v>661</v>
      </c>
      <c r="AU731">
        <f>_xlfn.RANK.AVG(Table2[[#This Row],[Sharpe Ratio Z-Score]],Table2[Sharpe Ratio Z-Score])</f>
        <v>713</v>
      </c>
      <c r="AV731">
        <f>(Table2[[#This Row],[Rank 1Y]]+Table2[[#This Row],[Rank 6M]]+Table2[[#This Row],[Rank Sharpe]])/3</f>
        <v>691.33333333333337</v>
      </c>
    </row>
    <row r="732" spans="1:48" x14ac:dyDescent="0.3">
      <c r="A732" t="s">
        <v>1418</v>
      </c>
      <c r="B732" t="s">
        <v>1419</v>
      </c>
      <c r="C732" t="s">
        <v>3119</v>
      </c>
      <c r="D732" t="s">
        <v>83</v>
      </c>
      <c r="E732">
        <v>7347.5440797149904</v>
      </c>
      <c r="F732">
        <v>248.85</v>
      </c>
      <c r="G732">
        <v>-68.590129300748004</v>
      </c>
      <c r="H732">
        <f>(Table2[[#This Row],[1Y Return vs Nifty]]-AVERAGE(Table2[1Y Return vs Nifty]))/_xlfn.STDEV.P(Table2[1Y Return vs Nifty])</f>
        <v>-1.5868206552970143</v>
      </c>
      <c r="I732">
        <v>-10.657397520438201</v>
      </c>
      <c r="J732">
        <f>(Table2[[#This Row],[1M Return vs Nifty]]-AVERAGE(Table2[1M Return vs Nifty]))/_xlfn.STDEV.P(Table2[1M Return vs Nifty])</f>
        <v>-1.0805190773424889</v>
      </c>
      <c r="K732">
        <v>-30.474507163999402</v>
      </c>
      <c r="L732">
        <f>(Table2[[#This Row],[6M Return vs Nifty]]-AVERAGE(Table2[6M Return vs Nifty]))/_xlfn.STDEV.P(Table2[6M Return vs Nifty])</f>
        <v>-1.1842269330199717</v>
      </c>
      <c r="M732">
        <v>-12.443836613896901</v>
      </c>
      <c r="N732">
        <f>(Table2[[#This Row],[1W Return vs Nifty]]-AVERAGE(Table2[1W Return vs Nifty]))/_xlfn.STDEV.P(Table2[1W Return vs Nifty])</f>
        <v>-1.5545826654749053</v>
      </c>
      <c r="O732">
        <v>275.08999999999997</v>
      </c>
      <c r="P732">
        <v>284.24965291110499</v>
      </c>
      <c r="Q732">
        <v>322.62015116470798</v>
      </c>
      <c r="R732">
        <v>24.4894736503608</v>
      </c>
      <c r="S732" s="1">
        <f>(Table2[[#This Row],[Close Price]]-Table2[[#This Row],[20D EMA]])/Table2[[#This Row],[20D EMA]]</f>
        <v>-9.5386964266240076E-2</v>
      </c>
      <c r="T732" s="1">
        <f>(Table2[[#This Row],[Close Price]]-Table2[[#This Row],[50D EMA]])/Table2[[#This Row],[50D EMA]]</f>
        <v>-0.12453718957460162</v>
      </c>
      <c r="U732" s="1">
        <f>(Table2[[#This Row],[Close Price]]-Table2[[#This Row],[200D EMA]])/Table2[[#This Row],[200D EMA]]</f>
        <v>-0.22865946500361642</v>
      </c>
      <c r="V732">
        <v>1.67460805251165</v>
      </c>
      <c r="W732">
        <v>247.85</v>
      </c>
      <c r="X732">
        <v>257.8</v>
      </c>
      <c r="Y732">
        <v>236.2</v>
      </c>
      <c r="Z732">
        <v>281.85000000000002</v>
      </c>
      <c r="AA732">
        <v>236.2</v>
      </c>
      <c r="AB732">
        <v>298.5</v>
      </c>
      <c r="AC732" s="1">
        <f>(Table2[[#This Row],[Close Price]]/Table2[[#This Row],[Day Low]])-1</f>
        <v>4.0346984062942237E-3</v>
      </c>
      <c r="AD732" s="1">
        <f>(Table2[[#This Row],[Day High]]/Table2[[#This Row],[Close Price]])-1</f>
        <v>3.5965441028732226E-2</v>
      </c>
      <c r="AE732" s="1">
        <f>(Table2[[#This Row],[Close Price]]/Table2[[#This Row],[Current Week Low]])-1</f>
        <v>5.3556308213378534E-2</v>
      </c>
      <c r="AF732" s="1">
        <f>(Table2[[#This Row],[Current Week High]]/Table2[[#This Row],[Close Price]])-1</f>
        <v>0.13261000602772777</v>
      </c>
      <c r="AG732" s="1">
        <f>(Table2[[#This Row],[Close Price]]/Table2[[#This Row],[Current Month Low]])-1</f>
        <v>5.3556308213378534E-2</v>
      </c>
      <c r="AH732" s="1">
        <f>(Table2[[#This Row],[Current Month High]]/Table2[[#This Row],[Close Price]])-1</f>
        <v>0.19951778179626278</v>
      </c>
      <c r="AI732">
        <v>82.861161342174</v>
      </c>
      <c r="AJ732">
        <v>5.3556308213378498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-0.15</v>
      </c>
      <c r="AM732" t="s">
        <v>3155</v>
      </c>
      <c r="AN732">
        <v>-9.5399999999999991</v>
      </c>
      <c r="AO732" t="s">
        <v>3155</v>
      </c>
      <c r="AP732">
        <v>-0.11354408398846</v>
      </c>
      <c r="AQ732">
        <f>(Table2[[#This Row],[Sharpe Ratio]]-AVERAGE(Table2[Sharpe Ratio]))/_xlfn.STDEV.P(Table2[Sharpe Ratio])</f>
        <v>-2.0425033980296239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730</v>
      </c>
      <c r="AT732">
        <f>_xlfn.RANK.AVG(Table2[[#This Row],[6M Return vs Nifty Z-Score]],Table2[6M Return vs Nifty Z-Score])</f>
        <v>677</v>
      </c>
      <c r="AU732">
        <f>_xlfn.RANK.AVG(Table2[[#This Row],[Sharpe Ratio Z-Score]],Table2[Sharpe Ratio Z-Score])</f>
        <v>722</v>
      </c>
      <c r="AV732">
        <f>(Table2[[#This Row],[Rank 1Y]]+Table2[[#This Row],[Rank 6M]]+Table2[[#This Row],[Rank Sharpe]])/3</f>
        <v>709.66666666666663</v>
      </c>
    </row>
    <row r="733" spans="1:48" x14ac:dyDescent="0.3">
      <c r="A733" t="s">
        <v>1718</v>
      </c>
      <c r="B733" t="s">
        <v>1719</v>
      </c>
      <c r="C733" t="s">
        <v>3119</v>
      </c>
      <c r="D733" t="s">
        <v>453</v>
      </c>
      <c r="E733">
        <v>4695.82706263</v>
      </c>
      <c r="F733">
        <v>283.10000000000002</v>
      </c>
      <c r="G733">
        <v>-57.2051463502657</v>
      </c>
      <c r="H733">
        <f>(Table2[[#This Row],[1Y Return vs Nifty]]-AVERAGE(Table2[1Y Return vs Nifty]))/_xlfn.STDEV.P(Table2[1Y Return vs Nifty])</f>
        <v>-1.3922006777928382</v>
      </c>
      <c r="I733">
        <v>-2.3617736664465401</v>
      </c>
      <c r="J733">
        <f>(Table2[[#This Row],[1M Return vs Nifty]]-AVERAGE(Table2[1M Return vs Nifty]))/_xlfn.STDEV.P(Table2[1M Return vs Nifty])</f>
        <v>-0.12617299890970846</v>
      </c>
      <c r="K733">
        <v>-39.390647837549203</v>
      </c>
      <c r="L733">
        <f>(Table2[[#This Row],[6M Return vs Nifty]]-AVERAGE(Table2[6M Return vs Nifty]))/_xlfn.STDEV.P(Table2[6M Return vs Nifty])</f>
        <v>-1.4991216957486102</v>
      </c>
      <c r="M733">
        <v>-3.8823771341316098</v>
      </c>
      <c r="N733">
        <f>(Table2[[#This Row],[1W Return vs Nifty]]-AVERAGE(Table2[1W Return vs Nifty]))/_xlfn.STDEV.P(Table2[1W Return vs Nifty])</f>
        <v>0.1623057025900192</v>
      </c>
      <c r="O733">
        <v>294.92</v>
      </c>
      <c r="P733">
        <v>305.25062407069498</v>
      </c>
      <c r="Q733">
        <v>343.39348211137701</v>
      </c>
      <c r="R733">
        <v>31.487142235754799</v>
      </c>
      <c r="S733" s="1">
        <f>(Table2[[#This Row],[Close Price]]-Table2[[#This Row],[20D EMA]])/Table2[[#This Row],[20D EMA]]</f>
        <v>-4.0078665400786626E-2</v>
      </c>
      <c r="T733" s="1">
        <f>(Table2[[#This Row],[Close Price]]-Table2[[#This Row],[50D EMA]])/Table2[[#This Row],[50D EMA]]</f>
        <v>-7.2565368664291252E-2</v>
      </c>
      <c r="U733" s="1">
        <f>(Table2[[#This Row],[Close Price]]-Table2[[#This Row],[200D EMA]])/Table2[[#This Row],[200D EMA]]</f>
        <v>-0.17558132361936113</v>
      </c>
      <c r="V733">
        <v>0.34550338535471098</v>
      </c>
      <c r="W733">
        <v>279.35000000000002</v>
      </c>
      <c r="X733">
        <v>287.8</v>
      </c>
      <c r="Y733">
        <v>271.45</v>
      </c>
      <c r="Z733">
        <v>294.95</v>
      </c>
      <c r="AA733">
        <v>271.45</v>
      </c>
      <c r="AB733">
        <v>311.7</v>
      </c>
      <c r="AC733" s="1">
        <f>(Table2[[#This Row],[Close Price]]/Table2[[#This Row],[Day Low]])-1</f>
        <v>1.3424020046536533E-2</v>
      </c>
      <c r="AD733" s="1">
        <f>(Table2[[#This Row],[Day High]]/Table2[[#This Row],[Close Price]])-1</f>
        <v>1.6601907453196674E-2</v>
      </c>
      <c r="AE733" s="1">
        <f>(Table2[[#This Row],[Close Price]]/Table2[[#This Row],[Current Week Low]])-1</f>
        <v>4.2917664394916288E-2</v>
      </c>
      <c r="AF733" s="1">
        <f>(Table2[[#This Row],[Current Week High]]/Table2[[#This Row],[Close Price]])-1</f>
        <v>4.1858000706463949E-2</v>
      </c>
      <c r="AG733" s="1">
        <f>(Table2[[#This Row],[Close Price]]/Table2[[#This Row],[Current Month Low]])-1</f>
        <v>4.2917664394916288E-2</v>
      </c>
      <c r="AH733" s="1">
        <f>(Table2[[#This Row],[Current Month High]]/Table2[[#This Row],[Close Price]])-1</f>
        <v>0.10102437301306955</v>
      </c>
      <c r="AI733">
        <v>91.593076651359894</v>
      </c>
      <c r="AJ733">
        <v>7.7860270321721003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-0.09</v>
      </c>
      <c r="AM733" t="s">
        <v>3155</v>
      </c>
      <c r="AN733">
        <v>-5.98</v>
      </c>
      <c r="AO733" t="s">
        <v>3155</v>
      </c>
      <c r="AP733">
        <v>-9.4069818920789999E-2</v>
      </c>
      <c r="AQ733">
        <f>(Table2[[#This Row],[Sharpe Ratio]]-AVERAGE(Table2[Sharpe Ratio]))/_xlfn.STDEV.P(Table2[Sharpe Ratio])</f>
        <v>-1.8129281947228129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719</v>
      </c>
      <c r="AT733">
        <f>_xlfn.RANK.AVG(Table2[[#This Row],[6M Return vs Nifty Z-Score]],Table2[6M Return vs Nifty Z-Score])</f>
        <v>715</v>
      </c>
      <c r="AU733">
        <f>_xlfn.RANK.AVG(Table2[[#This Row],[Sharpe Ratio Z-Score]],Table2[Sharpe Ratio Z-Score])</f>
        <v>709</v>
      </c>
      <c r="AV733">
        <f>(Table2[[#This Row],[Rank 1Y]]+Table2[[#This Row],[Rank 6M]]+Table2[[#This Row],[Rank Sharpe]])/3</f>
        <v>714.33333333333337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18D5-48E6-4D0C-AC3A-695AE811374D}">
  <dimension ref="A1:Q1466"/>
  <sheetViews>
    <sheetView topLeftCell="D897" workbookViewId="0">
      <selection sqref="A1:Q114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3107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3108</v>
      </c>
      <c r="D2" t="s">
        <v>18</v>
      </c>
      <c r="E2">
        <v>1813067.32087403</v>
      </c>
      <c r="F2">
        <v>2679.6</v>
      </c>
      <c r="G2">
        <v>-7.8674002309494204</v>
      </c>
      <c r="H2">
        <v>-4.2903330746144102</v>
      </c>
      <c r="I2">
        <v>-16.525373854458699</v>
      </c>
      <c r="J2">
        <v>-0.57744203658312998</v>
      </c>
      <c r="K2">
        <v>2859.0377367648998</v>
      </c>
      <c r="L2">
        <v>2846.6662996612299</v>
      </c>
      <c r="M2">
        <v>29.500114490923899</v>
      </c>
      <c r="N2">
        <v>1.19522430846474</v>
      </c>
      <c r="O2">
        <v>20.077623525899298</v>
      </c>
      <c r="P2">
        <v>20.686393730576899</v>
      </c>
      <c r="Q2">
        <v>-3.0108924116521999E-2</v>
      </c>
    </row>
    <row r="3" spans="1:17" x14ac:dyDescent="0.3">
      <c r="A3" t="s">
        <v>19</v>
      </c>
      <c r="B3" t="s">
        <v>20</v>
      </c>
      <c r="C3" t="s">
        <v>3109</v>
      </c>
      <c r="D3" t="s">
        <v>21</v>
      </c>
      <c r="E3">
        <v>1464565.6464112101</v>
      </c>
      <c r="F3">
        <v>4047.9</v>
      </c>
      <c r="G3">
        <v>-7.1378612818435396</v>
      </c>
      <c r="H3">
        <v>1.57988064482474</v>
      </c>
      <c r="I3">
        <v>-3.2538953675741298</v>
      </c>
      <c r="J3">
        <v>0.46958441105058302</v>
      </c>
      <c r="K3">
        <v>4237.9306666574703</v>
      </c>
      <c r="L3">
        <v>4055.8143139990402</v>
      </c>
      <c r="M3">
        <v>30.167084007475101</v>
      </c>
      <c r="N3">
        <v>1.15134021636666</v>
      </c>
      <c r="O3">
        <v>13.447713629289201</v>
      </c>
      <c r="P3">
        <v>22.2561159770462</v>
      </c>
      <c r="Q3">
        <v>-1.6886512150768002E-2</v>
      </c>
    </row>
    <row r="4" spans="1:17" x14ac:dyDescent="0.3">
      <c r="A4" t="s">
        <v>22</v>
      </c>
      <c r="B4" t="s">
        <v>23</v>
      </c>
      <c r="C4" t="s">
        <v>3110</v>
      </c>
      <c r="D4" t="s">
        <v>24</v>
      </c>
      <c r="E4">
        <v>1335117.00765811</v>
      </c>
      <c r="F4">
        <v>1749.65</v>
      </c>
      <c r="G4">
        <v>-10.550773861073599</v>
      </c>
      <c r="H4">
        <v>4.6188044594847604</v>
      </c>
      <c r="I4">
        <v>6.82633351276439</v>
      </c>
      <c r="J4">
        <v>3.7566320535356099</v>
      </c>
      <c r="K4">
        <v>1678.1702026935</v>
      </c>
      <c r="L4">
        <v>1609.6568969759001</v>
      </c>
      <c r="M4">
        <v>66.862003058740001</v>
      </c>
      <c r="N4">
        <v>0.67200705078408696</v>
      </c>
      <c r="O4">
        <v>2.5347926728202599</v>
      </c>
      <c r="P4">
        <v>28.315793333577801</v>
      </c>
      <c r="Q4">
        <v>-5.2446139563563997E-2</v>
      </c>
    </row>
    <row r="5" spans="1:17" x14ac:dyDescent="0.3">
      <c r="A5" t="s">
        <v>25</v>
      </c>
      <c r="B5" t="s">
        <v>26</v>
      </c>
      <c r="C5" t="s">
        <v>3111</v>
      </c>
      <c r="D5" t="s">
        <v>27</v>
      </c>
      <c r="E5">
        <v>1004656.51577584</v>
      </c>
      <c r="F5">
        <v>1678.45</v>
      </c>
      <c r="G5">
        <v>55.384659774849197</v>
      </c>
      <c r="H5">
        <v>1.88817864324285</v>
      </c>
      <c r="I5">
        <v>16.680658295868401</v>
      </c>
      <c r="J5">
        <v>-1.4197666927321</v>
      </c>
      <c r="K5">
        <v>1631.9515900654401</v>
      </c>
      <c r="L5">
        <v>1397.58553904372</v>
      </c>
      <c r="M5">
        <v>41.932181857953999</v>
      </c>
      <c r="N5">
        <v>0.60196134294944903</v>
      </c>
      <c r="O5">
        <v>5.9906461318478303</v>
      </c>
      <c r="P5">
        <v>87.4420682338489</v>
      </c>
      <c r="Q5">
        <v>0.17601627729428601</v>
      </c>
    </row>
    <row r="6" spans="1:17" x14ac:dyDescent="0.3">
      <c r="A6" t="s">
        <v>28</v>
      </c>
      <c r="B6" t="s">
        <v>29</v>
      </c>
      <c r="C6" t="s">
        <v>3110</v>
      </c>
      <c r="D6" t="s">
        <v>24</v>
      </c>
      <c r="E6">
        <v>882972.99826312496</v>
      </c>
      <c r="F6">
        <v>1252.75</v>
      </c>
      <c r="G6">
        <v>10.2067528979583</v>
      </c>
      <c r="H6">
        <v>0.70846672368724195</v>
      </c>
      <c r="I6">
        <v>5.3096196969550302</v>
      </c>
      <c r="J6">
        <v>1.4719278865944001</v>
      </c>
      <c r="K6">
        <v>1244.2433709915899</v>
      </c>
      <c r="L6">
        <v>1154.4088328866301</v>
      </c>
      <c r="M6">
        <v>49.344886937473298</v>
      </c>
      <c r="N6">
        <v>0.78805152360623398</v>
      </c>
      <c r="O6">
        <v>8.7487527439632693</v>
      </c>
      <c r="P6">
        <v>39.349276974416</v>
      </c>
      <c r="Q6">
        <v>6.2764385431693007E-2</v>
      </c>
    </row>
    <row r="7" spans="1:17" x14ac:dyDescent="0.3">
      <c r="A7" t="s">
        <v>30</v>
      </c>
      <c r="B7" t="s">
        <v>31</v>
      </c>
      <c r="C7" t="s">
        <v>3109</v>
      </c>
      <c r="D7" t="s">
        <v>21</v>
      </c>
      <c r="E7">
        <v>771782.71711725998</v>
      </c>
      <c r="F7">
        <v>1863.35</v>
      </c>
      <c r="G7">
        <v>9.4645664839936199</v>
      </c>
      <c r="H7">
        <v>5.1672355391459304</v>
      </c>
      <c r="I7">
        <v>21.321666791286098</v>
      </c>
      <c r="J7">
        <v>-1.7599886149313</v>
      </c>
      <c r="K7">
        <v>1879.4375900563</v>
      </c>
      <c r="L7">
        <v>1701.4934632552099</v>
      </c>
      <c r="M7">
        <v>38.783038727579097</v>
      </c>
      <c r="N7">
        <v>0.85639556608756295</v>
      </c>
      <c r="O7">
        <v>6.8747148952156003</v>
      </c>
      <c r="P7">
        <v>37.857433507194898</v>
      </c>
      <c r="Q7">
        <v>-2.6100660590673001E-2</v>
      </c>
    </row>
    <row r="8" spans="1:17" x14ac:dyDescent="0.3">
      <c r="A8" t="s">
        <v>32</v>
      </c>
      <c r="B8" t="s">
        <v>33</v>
      </c>
      <c r="C8" t="s">
        <v>3110</v>
      </c>
      <c r="D8" t="s">
        <v>34</v>
      </c>
      <c r="E8">
        <v>709105.68480147002</v>
      </c>
      <c r="F8">
        <v>794.55</v>
      </c>
      <c r="G8">
        <v>16.311871484358299</v>
      </c>
      <c r="H8">
        <v>4.2335438127868299</v>
      </c>
      <c r="I8">
        <v>-6.1396794325947504</v>
      </c>
      <c r="J8">
        <v>-1.57094863307913</v>
      </c>
      <c r="K8">
        <v>803.78726236913303</v>
      </c>
      <c r="L8">
        <v>772.18339359412698</v>
      </c>
      <c r="M8">
        <v>45.7768488662905</v>
      </c>
      <c r="N8">
        <v>0.77275768836916203</v>
      </c>
      <c r="O8">
        <v>14.781952048329201</v>
      </c>
      <c r="P8">
        <v>46.272091310751001</v>
      </c>
      <c r="Q8">
        <v>5.3600116481932997E-2</v>
      </c>
    </row>
    <row r="9" spans="1:17" x14ac:dyDescent="0.3">
      <c r="A9" t="s">
        <v>35</v>
      </c>
      <c r="B9" t="s">
        <v>36</v>
      </c>
      <c r="C9" t="s">
        <v>3112</v>
      </c>
      <c r="D9" t="s">
        <v>37</v>
      </c>
      <c r="E9">
        <v>590082.18772497005</v>
      </c>
      <c r="F9">
        <v>471.7</v>
      </c>
      <c r="G9">
        <v>-17.528245599883899</v>
      </c>
      <c r="H9">
        <v>-0.95935277663162</v>
      </c>
      <c r="I9">
        <v>1.06479261160998</v>
      </c>
      <c r="J9">
        <v>-1.24867214662988</v>
      </c>
      <c r="K9">
        <v>495.54540701973099</v>
      </c>
      <c r="L9">
        <v>465.73161641222299</v>
      </c>
      <c r="M9">
        <v>17.704016426289499</v>
      </c>
      <c r="N9">
        <v>0.85691392066435901</v>
      </c>
      <c r="O9">
        <v>12.0415518337926</v>
      </c>
      <c r="P9">
        <v>18.1169400275447</v>
      </c>
      <c r="Q9">
        <v>0.12279211142285699</v>
      </c>
    </row>
    <row r="10" spans="1:17" x14ac:dyDescent="0.3">
      <c r="A10" t="s">
        <v>38</v>
      </c>
      <c r="B10" t="s">
        <v>39</v>
      </c>
      <c r="C10" t="s">
        <v>3112</v>
      </c>
      <c r="D10" t="s">
        <v>40</v>
      </c>
      <c r="E10">
        <v>588596.10704361997</v>
      </c>
      <c r="F10">
        <v>2505.1</v>
      </c>
      <c r="G10">
        <v>-19.194710589393299</v>
      </c>
      <c r="H10">
        <v>-5.7795450235264303</v>
      </c>
      <c r="I10">
        <v>1.9186489938033799</v>
      </c>
      <c r="J10">
        <v>-2.4468013757654101</v>
      </c>
      <c r="K10">
        <v>2780.05159460907</v>
      </c>
      <c r="L10">
        <v>2625.0819466890598</v>
      </c>
      <c r="M10">
        <v>7.0087935464629103</v>
      </c>
      <c r="N10">
        <v>1.06078466705067</v>
      </c>
      <c r="O10">
        <v>21.152848189693</v>
      </c>
      <c r="P10">
        <v>15.3334407587302</v>
      </c>
      <c r="Q10">
        <v>-5.0941937502213E-2</v>
      </c>
    </row>
    <row r="11" spans="1:17" x14ac:dyDescent="0.3">
      <c r="A11" t="s">
        <v>41</v>
      </c>
      <c r="B11" t="s">
        <v>42</v>
      </c>
      <c r="C11" t="s">
        <v>3110</v>
      </c>
      <c r="D11" t="s">
        <v>43</v>
      </c>
      <c r="E11">
        <v>577092.79023924004</v>
      </c>
      <c r="F11">
        <v>912.4</v>
      </c>
      <c r="G11">
        <v>22.7753311577749</v>
      </c>
      <c r="H11">
        <v>-6.0197691534558304</v>
      </c>
      <c r="I11">
        <v>-16.822373867173901</v>
      </c>
      <c r="J11">
        <v>-2.4730674895220899</v>
      </c>
      <c r="K11">
        <v>995.35078745032797</v>
      </c>
      <c r="L11">
        <v>966.05345642551902</v>
      </c>
      <c r="M11">
        <v>25.7922238190604</v>
      </c>
      <c r="N11">
        <v>0.44058738381961399</v>
      </c>
      <c r="O11">
        <v>33.932485751863197</v>
      </c>
      <c r="P11">
        <v>52.741273959989897</v>
      </c>
      <c r="Q11">
        <v>-3.8650353127016E-2</v>
      </c>
    </row>
    <row r="12" spans="1:17" x14ac:dyDescent="0.3">
      <c r="A12" t="s">
        <v>44</v>
      </c>
      <c r="B12" t="s">
        <v>45</v>
      </c>
      <c r="C12" t="s">
        <v>3109</v>
      </c>
      <c r="D12" t="s">
        <v>21</v>
      </c>
      <c r="E12">
        <v>499254.52310800902</v>
      </c>
      <c r="F12">
        <v>1844.9</v>
      </c>
      <c r="G12">
        <v>23.572495051988199</v>
      </c>
      <c r="H12">
        <v>11.7050880839953</v>
      </c>
      <c r="I12">
        <v>15.8043839263437</v>
      </c>
      <c r="J12">
        <v>0.69787877948905497</v>
      </c>
      <c r="K12">
        <v>1766.28617501812</v>
      </c>
      <c r="L12">
        <v>1580.7092960975001</v>
      </c>
      <c r="M12">
        <v>56.189651649447399</v>
      </c>
      <c r="N12">
        <v>1.0018797307812199</v>
      </c>
      <c r="O12">
        <v>2.36327172204455</v>
      </c>
      <c r="P12">
        <v>52.213192525060798</v>
      </c>
      <c r="Q12">
        <v>5.3358794213748E-2</v>
      </c>
    </row>
    <row r="13" spans="1:17" x14ac:dyDescent="0.3">
      <c r="A13" t="s">
        <v>46</v>
      </c>
      <c r="B13" t="s">
        <v>47</v>
      </c>
      <c r="C13" t="s">
        <v>3113</v>
      </c>
      <c r="D13" t="s">
        <v>48</v>
      </c>
      <c r="E13">
        <v>473362.61924849998</v>
      </c>
      <c r="F13">
        <v>3442.65</v>
      </c>
      <c r="G13">
        <v>-8.4847676925476101</v>
      </c>
      <c r="H13">
        <v>-2.8879554183246601</v>
      </c>
      <c r="I13">
        <v>-14.201924481599599</v>
      </c>
      <c r="J13">
        <v>-1.8916208083116599</v>
      </c>
      <c r="K13">
        <v>3590.4636499394401</v>
      </c>
      <c r="L13">
        <v>3485.15763361889</v>
      </c>
      <c r="M13">
        <v>30.184123214941899</v>
      </c>
      <c r="N13">
        <v>0.86439469375567701</v>
      </c>
      <c r="O13">
        <v>13.8628672679476</v>
      </c>
      <c r="P13">
        <v>20.534635785935599</v>
      </c>
      <c r="Q13">
        <v>0.108258261109433</v>
      </c>
    </row>
    <row r="14" spans="1:17" x14ac:dyDescent="0.3">
      <c r="A14" t="s">
        <v>49</v>
      </c>
      <c r="B14" t="s">
        <v>50</v>
      </c>
      <c r="C14" t="s">
        <v>3114</v>
      </c>
      <c r="D14" t="s">
        <v>51</v>
      </c>
      <c r="E14">
        <v>443613.04260330001</v>
      </c>
      <c r="F14">
        <v>1848.9</v>
      </c>
      <c r="G14">
        <v>38.494732331944903</v>
      </c>
      <c r="H14">
        <v>4.6790327193368402</v>
      </c>
      <c r="I14">
        <v>15.527977432575801</v>
      </c>
      <c r="J14">
        <v>-2.58455374308316</v>
      </c>
      <c r="K14">
        <v>1838.5106625711301</v>
      </c>
      <c r="L14">
        <v>1615.3058977548901</v>
      </c>
      <c r="M14">
        <v>33.336646977339598</v>
      </c>
      <c r="N14">
        <v>0.648306158498275</v>
      </c>
      <c r="O14">
        <v>6.0279084861268597</v>
      </c>
      <c r="P14">
        <v>73.061262694809699</v>
      </c>
      <c r="Q14">
        <v>0.14309784677413601</v>
      </c>
    </row>
    <row r="15" spans="1:17" x14ac:dyDescent="0.3">
      <c r="A15" t="s">
        <v>52</v>
      </c>
      <c r="B15" t="s">
        <v>53</v>
      </c>
      <c r="C15" t="s">
        <v>3110</v>
      </c>
      <c r="D15" t="s">
        <v>54</v>
      </c>
      <c r="E15">
        <v>435595.71311379998</v>
      </c>
      <c r="F15">
        <v>7040.9</v>
      </c>
      <c r="G15">
        <v>-35.0352031800509</v>
      </c>
      <c r="H15">
        <v>-1.4826240963914901</v>
      </c>
      <c r="I15">
        <v>-12.847148849394101</v>
      </c>
      <c r="J15">
        <v>1.52758809744752</v>
      </c>
      <c r="K15">
        <v>7157.2806110093798</v>
      </c>
      <c r="L15">
        <v>7060.4698115148603</v>
      </c>
      <c r="M15">
        <v>48.9406921312668</v>
      </c>
      <c r="N15">
        <v>0.95500025035313096</v>
      </c>
      <c r="O15">
        <v>11.590137624451399</v>
      </c>
      <c r="P15">
        <v>13.7868062962603</v>
      </c>
      <c r="Q15">
        <v>-5.8619435083338001E-2</v>
      </c>
    </row>
    <row r="16" spans="1:17" x14ac:dyDescent="0.3">
      <c r="A16" t="s">
        <v>55</v>
      </c>
      <c r="B16" t="s">
        <v>56</v>
      </c>
      <c r="C16" t="s">
        <v>3115</v>
      </c>
      <c r="D16" t="s">
        <v>57</v>
      </c>
      <c r="E16">
        <v>399405.67805946001</v>
      </c>
      <c r="F16">
        <v>411.9</v>
      </c>
      <c r="G16">
        <v>50.963429394054401</v>
      </c>
      <c r="H16">
        <v>0.73970477527316703</v>
      </c>
      <c r="I16">
        <v>8.2192899605996299</v>
      </c>
      <c r="J16">
        <v>-2.5586320105618401</v>
      </c>
      <c r="K16">
        <v>414.37135759690602</v>
      </c>
      <c r="L16">
        <v>366.48875701783197</v>
      </c>
      <c r="M16">
        <v>37.463316224683297</v>
      </c>
      <c r="N16">
        <v>0.63289836995610305</v>
      </c>
      <c r="O16">
        <v>8.8735129885894697</v>
      </c>
      <c r="P16">
        <v>80.856201975850695</v>
      </c>
      <c r="Q16">
        <v>0.194502276289265</v>
      </c>
    </row>
    <row r="17" spans="1:17" x14ac:dyDescent="0.3">
      <c r="A17" t="s">
        <v>58</v>
      </c>
      <c r="B17" t="s">
        <v>59</v>
      </c>
      <c r="C17" t="s">
        <v>3116</v>
      </c>
      <c r="D17" t="s">
        <v>60</v>
      </c>
      <c r="E17">
        <v>369853.75597637898</v>
      </c>
      <c r="F17">
        <v>11763.7</v>
      </c>
      <c r="G17">
        <v>-13.6283072657759</v>
      </c>
      <c r="H17">
        <v>0.531104668844399</v>
      </c>
      <c r="I17">
        <v>-18.033085037932</v>
      </c>
      <c r="J17">
        <v>-1.51765092686361</v>
      </c>
      <c r="K17">
        <v>12445.627181558501</v>
      </c>
      <c r="L17">
        <v>11985.851919536501</v>
      </c>
      <c r="M17">
        <v>22.868742440163299</v>
      </c>
      <c r="N17">
        <v>0.93764200173103096</v>
      </c>
      <c r="O17">
        <v>16.289942790108501</v>
      </c>
      <c r="P17">
        <v>20.806354715973502</v>
      </c>
      <c r="Q17">
        <v>4.4659286391425003E-2</v>
      </c>
    </row>
    <row r="18" spans="1:17" x14ac:dyDescent="0.3">
      <c r="A18" t="s">
        <v>61</v>
      </c>
      <c r="B18" t="s">
        <v>62</v>
      </c>
      <c r="C18" t="s">
        <v>3110</v>
      </c>
      <c r="D18" t="s">
        <v>24</v>
      </c>
      <c r="E18">
        <v>361136.06166447903</v>
      </c>
      <c r="F18">
        <v>1167.3499999999999</v>
      </c>
      <c r="G18">
        <v>-4.3633874048742998</v>
      </c>
      <c r="H18">
        <v>-0.66334685648981095</v>
      </c>
      <c r="I18">
        <v>0.87651247503719998</v>
      </c>
      <c r="J18">
        <v>2.4829019405949602</v>
      </c>
      <c r="K18">
        <v>1189.6356641565201</v>
      </c>
      <c r="L18">
        <v>1148.1806848020699</v>
      </c>
      <c r="M18">
        <v>46.347874883361001</v>
      </c>
      <c r="N18">
        <v>0.87964007313401704</v>
      </c>
      <c r="O18">
        <v>14.7599263288645</v>
      </c>
      <c r="P18">
        <v>22.6981290729451</v>
      </c>
      <c r="Q18">
        <v>4.8777125206063997E-2</v>
      </c>
    </row>
    <row r="19" spans="1:17" x14ac:dyDescent="0.3">
      <c r="A19" t="s">
        <v>63</v>
      </c>
      <c r="B19" t="s">
        <v>64</v>
      </c>
      <c r="C19" t="s">
        <v>3110</v>
      </c>
      <c r="D19" t="s">
        <v>24</v>
      </c>
      <c r="E19">
        <v>350354.28651300003</v>
      </c>
      <c r="F19">
        <v>1762.2</v>
      </c>
      <c r="G19">
        <v>-24.5652027330556</v>
      </c>
      <c r="H19">
        <v>-2.5607921573510302</v>
      </c>
      <c r="I19">
        <v>-13.288002507964</v>
      </c>
      <c r="J19">
        <v>-4.15531540769366</v>
      </c>
      <c r="K19">
        <v>1824.7711694878201</v>
      </c>
      <c r="L19">
        <v>1792.1492779134001</v>
      </c>
      <c r="M19">
        <v>28.793011878857101</v>
      </c>
      <c r="N19">
        <v>1.06482804076347</v>
      </c>
      <c r="O19">
        <v>10.2031551469753</v>
      </c>
      <c r="P19">
        <v>14.1432133950837</v>
      </c>
      <c r="Q19">
        <v>-0.11486017499338599</v>
      </c>
    </row>
    <row r="20" spans="1:17" x14ac:dyDescent="0.3">
      <c r="A20" t="s">
        <v>65</v>
      </c>
      <c r="B20" t="s">
        <v>66</v>
      </c>
      <c r="C20" t="s">
        <v>3116</v>
      </c>
      <c r="D20" t="s">
        <v>60</v>
      </c>
      <c r="E20">
        <v>338790.356737895</v>
      </c>
      <c r="F20">
        <v>2826.35</v>
      </c>
      <c r="G20">
        <v>53.584130979130499</v>
      </c>
      <c r="H20">
        <v>-2.21484067840484</v>
      </c>
      <c r="I20">
        <v>28.390544674736901</v>
      </c>
      <c r="J20">
        <v>-6.8057977361727904</v>
      </c>
      <c r="K20">
        <v>2927.7225148883899</v>
      </c>
      <c r="L20">
        <v>2494.42949040248</v>
      </c>
      <c r="M20">
        <v>29.586878145247599</v>
      </c>
      <c r="N20">
        <v>1.13649146337008</v>
      </c>
      <c r="O20">
        <v>14.0021582606542</v>
      </c>
      <c r="P20">
        <v>94.920689655172396</v>
      </c>
      <c r="Q20">
        <v>0.18151089102745199</v>
      </c>
    </row>
    <row r="21" spans="1:17" x14ac:dyDescent="0.3">
      <c r="A21" t="s">
        <v>67</v>
      </c>
      <c r="B21" t="s">
        <v>68</v>
      </c>
      <c r="C21" t="s">
        <v>3108</v>
      </c>
      <c r="D21" t="s">
        <v>69</v>
      </c>
      <c r="E21">
        <v>338535.31343346002</v>
      </c>
      <c r="F21">
        <v>269.10000000000002</v>
      </c>
      <c r="G21">
        <v>19.430916532866899</v>
      </c>
      <c r="H21">
        <v>-2.7719635891180698</v>
      </c>
      <c r="I21">
        <v>-12.583455622109399</v>
      </c>
      <c r="J21">
        <v>-3.2143135125559299</v>
      </c>
      <c r="K21">
        <v>294.15842013075002</v>
      </c>
      <c r="L21">
        <v>275.82107079334099</v>
      </c>
      <c r="M21">
        <v>21.261710513788699</v>
      </c>
      <c r="N21">
        <v>0.60321456295322695</v>
      </c>
      <c r="O21">
        <v>28.205128205128101</v>
      </c>
      <c r="P21">
        <v>49.583101723179503</v>
      </c>
      <c r="Q21">
        <v>6.5660090913192998E-2</v>
      </c>
    </row>
    <row r="22" spans="1:17" x14ac:dyDescent="0.3">
      <c r="A22" t="s">
        <v>70</v>
      </c>
      <c r="B22" t="s">
        <v>71</v>
      </c>
      <c r="C22" t="s">
        <v>3117</v>
      </c>
      <c r="D22" t="s">
        <v>72</v>
      </c>
      <c r="E22">
        <v>326656.22992158</v>
      </c>
      <c r="F22">
        <v>2830.2</v>
      </c>
      <c r="G22">
        <v>-1.14487461396021</v>
      </c>
      <c r="H22">
        <v>-1.24276543175478</v>
      </c>
      <c r="I22">
        <v>-15.924129671124399</v>
      </c>
      <c r="J22">
        <v>-6.8082643406614904</v>
      </c>
      <c r="K22">
        <v>3044.1598101505801</v>
      </c>
      <c r="L22">
        <v>3011.3668530150198</v>
      </c>
      <c r="M22">
        <v>20.033442350104099</v>
      </c>
      <c r="N22">
        <v>0.748041883570147</v>
      </c>
      <c r="O22">
        <v>32.283937530916504</v>
      </c>
      <c r="P22">
        <v>32.128851540616203</v>
      </c>
      <c r="Q22">
        <v>7.3710092582971995E-2</v>
      </c>
    </row>
    <row r="23" spans="1:17" x14ac:dyDescent="0.3">
      <c r="A23" t="s">
        <v>73</v>
      </c>
      <c r="B23" t="s">
        <v>74</v>
      </c>
      <c r="C23" t="s">
        <v>3116</v>
      </c>
      <c r="D23" t="s">
        <v>60</v>
      </c>
      <c r="E23">
        <v>323927.27602400002</v>
      </c>
      <c r="F23">
        <v>880</v>
      </c>
      <c r="G23">
        <v>11.422052336481</v>
      </c>
      <c r="H23">
        <v>-3.95165650136498</v>
      </c>
      <c r="I23">
        <v>-20.173236232573</v>
      </c>
      <c r="J23">
        <v>-2.5032392229296301</v>
      </c>
      <c r="K23">
        <v>966.96228898820698</v>
      </c>
      <c r="L23">
        <v>935.82138296393305</v>
      </c>
      <c r="M23">
        <v>27.7309617910167</v>
      </c>
      <c r="N23">
        <v>0.69973809256895603</v>
      </c>
      <c r="O23">
        <v>33.977272727272698</v>
      </c>
      <c r="P23">
        <v>41.513226662378301</v>
      </c>
      <c r="Q23">
        <v>7.9046906824579002E-2</v>
      </c>
    </row>
    <row r="24" spans="1:17" x14ac:dyDescent="0.3">
      <c r="A24" t="s">
        <v>75</v>
      </c>
      <c r="B24" t="s">
        <v>76</v>
      </c>
      <c r="C24" t="s">
        <v>3118</v>
      </c>
      <c r="D24" t="s">
        <v>77</v>
      </c>
      <c r="E24">
        <v>318280.70991540002</v>
      </c>
      <c r="F24">
        <v>11043.6</v>
      </c>
      <c r="G24">
        <v>7.2174456901988</v>
      </c>
      <c r="H24">
        <v>-4.1656711559602604</v>
      </c>
      <c r="I24">
        <v>5.4223693895541496</v>
      </c>
      <c r="J24">
        <v>-3.84392054537226</v>
      </c>
      <c r="K24">
        <v>11360.7623294285</v>
      </c>
      <c r="L24">
        <v>10619.7060232887</v>
      </c>
      <c r="M24">
        <v>43.705449115921702</v>
      </c>
      <c r="N24">
        <v>1.0707104146303901</v>
      </c>
      <c r="O24">
        <v>9.9098120178202596</v>
      </c>
      <c r="P24">
        <v>35.412081343379597</v>
      </c>
      <c r="Q24">
        <v>3.2921518952404E-2</v>
      </c>
    </row>
    <row r="25" spans="1:17" x14ac:dyDescent="0.3">
      <c r="A25" t="s">
        <v>78</v>
      </c>
      <c r="B25" t="s">
        <v>79</v>
      </c>
      <c r="C25" t="s">
        <v>3115</v>
      </c>
      <c r="D25" t="s">
        <v>80</v>
      </c>
      <c r="E25">
        <v>296828.77088338498</v>
      </c>
      <c r="F25">
        <v>319.14999999999998</v>
      </c>
      <c r="G25">
        <v>33.433518644329503</v>
      </c>
      <c r="H25">
        <v>-1.9373663528525</v>
      </c>
      <c r="I25">
        <v>0.98591426499069501</v>
      </c>
      <c r="J25">
        <v>-1.9829039455670601</v>
      </c>
      <c r="K25">
        <v>334.47372017089998</v>
      </c>
      <c r="L25">
        <v>305.48540492834701</v>
      </c>
      <c r="M25">
        <v>30.089288761728302</v>
      </c>
      <c r="N25">
        <v>0.83656614251126105</v>
      </c>
      <c r="O25">
        <v>14.7579508068306</v>
      </c>
      <c r="P25">
        <v>62.582781456953597</v>
      </c>
      <c r="Q25">
        <v>0.11473274052057</v>
      </c>
    </row>
    <row r="26" spans="1:17" x14ac:dyDescent="0.3">
      <c r="A26" t="s">
        <v>81</v>
      </c>
      <c r="B26" t="s">
        <v>82</v>
      </c>
      <c r="C26" t="s">
        <v>3119</v>
      </c>
      <c r="D26" t="s">
        <v>83</v>
      </c>
      <c r="E26">
        <v>295465.9056534</v>
      </c>
      <c r="F26">
        <v>3330.9</v>
      </c>
      <c r="G26">
        <v>-22.0540682904462</v>
      </c>
      <c r="H26">
        <v>-7.8169334136620696</v>
      </c>
      <c r="I26">
        <v>-16.639135173542101</v>
      </c>
      <c r="J26">
        <v>-3.9412517662959501</v>
      </c>
      <c r="K26">
        <v>3537.27335565763</v>
      </c>
      <c r="L26">
        <v>3469.07822002271</v>
      </c>
      <c r="M26">
        <v>27.328484596869401</v>
      </c>
      <c r="N26">
        <v>0.67823423202596</v>
      </c>
      <c r="O26">
        <v>16.693686391065398</v>
      </c>
      <c r="P26">
        <v>9.0079033920769707</v>
      </c>
      <c r="Q26">
        <v>2.3662335383767E-2</v>
      </c>
    </row>
    <row r="27" spans="1:17" x14ac:dyDescent="0.3">
      <c r="A27" t="s">
        <v>84</v>
      </c>
      <c r="B27" t="s">
        <v>85</v>
      </c>
      <c r="C27" t="s">
        <v>3108</v>
      </c>
      <c r="D27" t="s">
        <v>86</v>
      </c>
      <c r="E27">
        <v>294116.20940607501</v>
      </c>
      <c r="F27">
        <v>477.25</v>
      </c>
      <c r="G27">
        <v>27.261352812411602</v>
      </c>
      <c r="H27">
        <v>-9.4540141146461004E-2</v>
      </c>
      <c r="I27">
        <v>-1.3891587019207301</v>
      </c>
      <c r="J27">
        <v>-2.8062540446373099</v>
      </c>
      <c r="K27">
        <v>495.60955052517699</v>
      </c>
      <c r="L27">
        <v>457.691144417896</v>
      </c>
      <c r="M27">
        <v>38.5101155551422</v>
      </c>
      <c r="N27">
        <v>0.62110628247189104</v>
      </c>
      <c r="O27">
        <v>13.892090099528501</v>
      </c>
      <c r="P27">
        <v>57.560250907890399</v>
      </c>
      <c r="Q27">
        <v>0.138570910725794</v>
      </c>
    </row>
    <row r="28" spans="1:17" x14ac:dyDescent="0.3">
      <c r="A28" t="s">
        <v>87</v>
      </c>
      <c r="B28" t="s">
        <v>88</v>
      </c>
      <c r="C28" t="s">
        <v>3120</v>
      </c>
      <c r="D28" t="s">
        <v>89</v>
      </c>
      <c r="E28">
        <v>292569.21871079999</v>
      </c>
      <c r="F28">
        <v>1354.4</v>
      </c>
      <c r="G28">
        <v>49.560518630317098</v>
      </c>
      <c r="H28">
        <v>-1.9955857497346801</v>
      </c>
      <c r="I28">
        <v>-6.3470140856736901</v>
      </c>
      <c r="J28">
        <v>-3.3071820107724799</v>
      </c>
      <c r="K28">
        <v>1429.30832758164</v>
      </c>
      <c r="L28">
        <v>1335.8095082842001</v>
      </c>
      <c r="M28">
        <v>34.276308377530903</v>
      </c>
      <c r="N28">
        <v>0.62785308351244595</v>
      </c>
      <c r="O28">
        <v>19.7135262847017</v>
      </c>
      <c r="P28">
        <v>79.509609012591099</v>
      </c>
      <c r="Q28">
        <v>7.5658533208623993E-2</v>
      </c>
    </row>
    <row r="29" spans="1:17" x14ac:dyDescent="0.3">
      <c r="A29" t="s">
        <v>90</v>
      </c>
      <c r="B29" t="s">
        <v>91</v>
      </c>
      <c r="C29" t="s">
        <v>3116</v>
      </c>
      <c r="D29" t="s">
        <v>92</v>
      </c>
      <c r="E29">
        <v>287705.15064200002</v>
      </c>
      <c r="F29">
        <v>10302.5</v>
      </c>
      <c r="G29">
        <v>66.1259087372473</v>
      </c>
      <c r="H29">
        <v>-8.3294985292346908</v>
      </c>
      <c r="I29">
        <v>9.54480309601961</v>
      </c>
      <c r="J29">
        <v>-1.78159593142671</v>
      </c>
      <c r="K29">
        <v>11050.832097811201</v>
      </c>
      <c r="L29">
        <v>9395.5616941234603</v>
      </c>
      <c r="M29">
        <v>31.461888803967401</v>
      </c>
      <c r="N29">
        <v>2.0560159258541502</v>
      </c>
      <c r="O29">
        <v>23.9893229798592</v>
      </c>
      <c r="P29">
        <v>96.762796027501906</v>
      </c>
      <c r="Q29">
        <v>0.15460897374444599</v>
      </c>
    </row>
    <row r="30" spans="1:17" x14ac:dyDescent="0.3">
      <c r="A30" t="s">
        <v>93</v>
      </c>
      <c r="B30" t="s">
        <v>94</v>
      </c>
      <c r="C30" t="s">
        <v>3109</v>
      </c>
      <c r="D30" t="s">
        <v>21</v>
      </c>
      <c r="E30">
        <v>285791.81152286998</v>
      </c>
      <c r="F30">
        <v>546.9</v>
      </c>
      <c r="G30">
        <v>16.682360271771099</v>
      </c>
      <c r="H30">
        <v>8.8847603586297303</v>
      </c>
      <c r="I30">
        <v>10.002932427401101</v>
      </c>
      <c r="J30">
        <v>3.5817635472637699</v>
      </c>
      <c r="K30">
        <v>531.53924758444896</v>
      </c>
      <c r="L30">
        <v>497.838345270616</v>
      </c>
      <c r="M30">
        <v>59.0630793507462</v>
      </c>
      <c r="N30">
        <v>1.4729407494588</v>
      </c>
      <c r="O30">
        <v>6.0340098738343304</v>
      </c>
      <c r="P30">
        <v>45.8205572590321</v>
      </c>
      <c r="Q30">
        <v>-9.1203926758180995E-2</v>
      </c>
    </row>
    <row r="31" spans="1:17" x14ac:dyDescent="0.3">
      <c r="A31" t="s">
        <v>95</v>
      </c>
      <c r="B31" t="s">
        <v>96</v>
      </c>
      <c r="C31" t="s">
        <v>3119</v>
      </c>
      <c r="D31" t="s">
        <v>97</v>
      </c>
      <c r="E31">
        <v>284926.29889239999</v>
      </c>
      <c r="F31">
        <v>2972</v>
      </c>
      <c r="G31">
        <v>-29.4426209990811</v>
      </c>
      <c r="H31">
        <v>-2.93229526979278</v>
      </c>
      <c r="I31">
        <v>-5.2789693569732297</v>
      </c>
      <c r="J31">
        <v>-1.6731728272773301</v>
      </c>
      <c r="K31">
        <v>3115.5606144691401</v>
      </c>
      <c r="L31">
        <v>3057.3016981460701</v>
      </c>
      <c r="M31">
        <v>29.7424007230866</v>
      </c>
      <c r="N31">
        <v>0.709065031978102</v>
      </c>
      <c r="O31">
        <v>15.173283983849201</v>
      </c>
      <c r="P31">
        <v>11.3066926332347</v>
      </c>
      <c r="Q31">
        <v>-6.5471989412498002E-2</v>
      </c>
    </row>
    <row r="32" spans="1:17" x14ac:dyDescent="0.3">
      <c r="A32" t="s">
        <v>98</v>
      </c>
      <c r="B32" t="s">
        <v>99</v>
      </c>
      <c r="C32" t="s">
        <v>3121</v>
      </c>
      <c r="D32" t="s">
        <v>100</v>
      </c>
      <c r="E32">
        <v>280694.899125</v>
      </c>
      <c r="F32">
        <v>4197.1499999999996</v>
      </c>
      <c r="G32">
        <v>105.36454035835099</v>
      </c>
      <c r="H32">
        <v>1.2974180310404999</v>
      </c>
      <c r="I32">
        <v>-2.5684155859200701</v>
      </c>
      <c r="J32">
        <v>-7.16406680330517</v>
      </c>
      <c r="K32">
        <v>4527.0611649380999</v>
      </c>
      <c r="L32">
        <v>4106.5289474193396</v>
      </c>
      <c r="M32">
        <v>29.327018105508799</v>
      </c>
      <c r="N32">
        <v>0.85213953571104795</v>
      </c>
      <c r="O32">
        <v>35.2048413804605</v>
      </c>
      <c r="P32">
        <v>137.42221970811099</v>
      </c>
      <c r="Q32">
        <v>0.246499913763953</v>
      </c>
    </row>
    <row r="33" spans="1:17" x14ac:dyDescent="0.3">
      <c r="A33" t="s">
        <v>101</v>
      </c>
      <c r="B33" t="s">
        <v>102</v>
      </c>
      <c r="C33" t="s">
        <v>3110</v>
      </c>
      <c r="D33" t="s">
        <v>43</v>
      </c>
      <c r="E33">
        <v>277776.59783061</v>
      </c>
      <c r="F33">
        <v>1742.1</v>
      </c>
      <c r="G33">
        <v>-18.433813746967001</v>
      </c>
      <c r="H33">
        <v>-3.2135063734973399</v>
      </c>
      <c r="I33">
        <v>-2.0598670495219502</v>
      </c>
      <c r="J33">
        <v>-5.5245758326854899</v>
      </c>
      <c r="K33">
        <v>1802.9967142416101</v>
      </c>
      <c r="L33">
        <v>1681.6475612214399</v>
      </c>
      <c r="M33">
        <v>26.069551658306899</v>
      </c>
      <c r="N33">
        <v>0.71299959575614502</v>
      </c>
      <c r="O33">
        <v>16.520291602089401</v>
      </c>
      <c r="P33">
        <v>22.765230259680699</v>
      </c>
      <c r="Q33">
        <v>-5.1257717700316001E-2</v>
      </c>
    </row>
    <row r="34" spans="1:17" x14ac:dyDescent="0.3">
      <c r="A34" t="s">
        <v>103</v>
      </c>
      <c r="B34" t="s">
        <v>104</v>
      </c>
      <c r="C34" t="s">
        <v>3115</v>
      </c>
      <c r="D34" t="s">
        <v>105</v>
      </c>
      <c r="E34">
        <v>268081.65657672001</v>
      </c>
      <c r="F34">
        <v>1692.4</v>
      </c>
      <c r="G34">
        <v>66.621852430343907</v>
      </c>
      <c r="H34">
        <v>-10.302939348551901</v>
      </c>
      <c r="I34">
        <v>-15.3235582103369</v>
      </c>
      <c r="J34">
        <v>-1.7858061627244699</v>
      </c>
      <c r="K34">
        <v>1824.21453328592</v>
      </c>
      <c r="L34">
        <v>1740.9438921076701</v>
      </c>
      <c r="M34">
        <v>26.664970060725601</v>
      </c>
      <c r="N34">
        <v>0.28994606518691202</v>
      </c>
      <c r="O34">
        <v>28.4625384069959</v>
      </c>
      <c r="P34">
        <v>107.51639997547601</v>
      </c>
      <c r="Q34">
        <v>4.9282716064485997E-2</v>
      </c>
    </row>
    <row r="35" spans="1:17" x14ac:dyDescent="0.3">
      <c r="A35" t="s">
        <v>106</v>
      </c>
      <c r="B35" t="s">
        <v>107</v>
      </c>
      <c r="C35" t="s">
        <v>3122</v>
      </c>
      <c r="D35" t="s">
        <v>108</v>
      </c>
      <c r="E35">
        <v>266189.01079680002</v>
      </c>
      <c r="F35">
        <v>7488</v>
      </c>
      <c r="G35">
        <v>249.12646039290601</v>
      </c>
      <c r="H35">
        <v>4.2817294167693998</v>
      </c>
      <c r="I35">
        <v>68.452982066668994</v>
      </c>
      <c r="J35">
        <v>-1.6677834191274801</v>
      </c>
      <c r="K35">
        <v>7266.9786481870196</v>
      </c>
      <c r="L35">
        <v>5446.9443099135297</v>
      </c>
      <c r="M35">
        <v>35.633430369679999</v>
      </c>
      <c r="N35">
        <v>0.59828992223072297</v>
      </c>
      <c r="O35">
        <v>11.4449786324786</v>
      </c>
      <c r="P35">
        <v>284.98714652956301</v>
      </c>
      <c r="Q35">
        <v>0.290143773409761</v>
      </c>
    </row>
    <row r="36" spans="1:17" x14ac:dyDescent="0.3">
      <c r="A36" t="s">
        <v>109</v>
      </c>
      <c r="B36" t="s">
        <v>110</v>
      </c>
      <c r="C36" t="s">
        <v>3122</v>
      </c>
      <c r="D36" t="s">
        <v>111</v>
      </c>
      <c r="E36">
        <v>264204.13293868001</v>
      </c>
      <c r="F36">
        <v>4060.1</v>
      </c>
      <c r="G36">
        <v>-17.998557355108801</v>
      </c>
      <c r="H36">
        <v>-15.832878789234799</v>
      </c>
      <c r="I36">
        <v>-24.2856109550818</v>
      </c>
      <c r="J36">
        <v>1.0193377388948699</v>
      </c>
      <c r="K36">
        <v>4710.8489621695398</v>
      </c>
      <c r="L36">
        <v>4584.1907813820799</v>
      </c>
      <c r="M36">
        <v>30.880903253891098</v>
      </c>
      <c r="N36">
        <v>1.70725989988469</v>
      </c>
      <c r="O36">
        <v>35.0915002093544</v>
      </c>
      <c r="P36">
        <v>12.157458563535901</v>
      </c>
      <c r="Q36">
        <v>-5.7154997068678E-2</v>
      </c>
    </row>
    <row r="37" spans="1:17" x14ac:dyDescent="0.3">
      <c r="A37" t="s">
        <v>112</v>
      </c>
      <c r="B37" t="s">
        <v>113</v>
      </c>
      <c r="C37" t="s">
        <v>3121</v>
      </c>
      <c r="D37" t="s">
        <v>114</v>
      </c>
      <c r="E37">
        <v>243871.32182400001</v>
      </c>
      <c r="F37">
        <v>6848</v>
      </c>
      <c r="G37">
        <v>72.942974734998202</v>
      </c>
      <c r="H37">
        <v>4.94146262809834</v>
      </c>
      <c r="I37">
        <v>11.8841607044358</v>
      </c>
      <c r="J37">
        <v>-12.5758966534538</v>
      </c>
      <c r="K37">
        <v>7195.6317789225504</v>
      </c>
      <c r="L37">
        <v>6288.9360405224397</v>
      </c>
      <c r="M37">
        <v>27.781646071274899</v>
      </c>
      <c r="N37">
        <v>1.0978025331438599</v>
      </c>
      <c r="O37">
        <v>18.7193341121495</v>
      </c>
      <c r="P37">
        <v>110.967344423906</v>
      </c>
      <c r="Q37">
        <v>0.16253608730733701</v>
      </c>
    </row>
    <row r="38" spans="1:17" x14ac:dyDescent="0.3">
      <c r="A38" t="s">
        <v>115</v>
      </c>
      <c r="B38" t="s">
        <v>116</v>
      </c>
      <c r="C38" t="s">
        <v>3117</v>
      </c>
      <c r="D38" t="s">
        <v>117</v>
      </c>
      <c r="E38">
        <v>233735.81066836001</v>
      </c>
      <c r="F38">
        <v>958.1</v>
      </c>
      <c r="G38">
        <v>1.49546490380421</v>
      </c>
      <c r="H38">
        <v>1.8651637394695799</v>
      </c>
      <c r="I38">
        <v>-0.37224998562903899</v>
      </c>
      <c r="J38">
        <v>-2.5870491721762101</v>
      </c>
      <c r="K38">
        <v>969.14019456909705</v>
      </c>
      <c r="L38">
        <v>902.49722940527704</v>
      </c>
      <c r="M38">
        <v>31.249243728903799</v>
      </c>
      <c r="N38">
        <v>0.59261799146323602</v>
      </c>
      <c r="O38">
        <v>10.9487527397975</v>
      </c>
      <c r="P38">
        <v>32.517289073305598</v>
      </c>
      <c r="Q38">
        <v>2.7928252417587E-2</v>
      </c>
    </row>
    <row r="39" spans="1:17" x14ac:dyDescent="0.3">
      <c r="A39" t="s">
        <v>118</v>
      </c>
      <c r="B39" t="s">
        <v>119</v>
      </c>
      <c r="C39" t="s">
        <v>3115</v>
      </c>
      <c r="D39" t="s">
        <v>57</v>
      </c>
      <c r="E39">
        <v>233286.951846385</v>
      </c>
      <c r="F39">
        <v>604.85</v>
      </c>
      <c r="G39">
        <v>66.8867872491642</v>
      </c>
      <c r="H39">
        <v>-6.4579393701474901</v>
      </c>
      <c r="I39">
        <v>-7.5143911206495897</v>
      </c>
      <c r="J39">
        <v>-4.7756858557670396</v>
      </c>
      <c r="K39">
        <v>645.86075369149705</v>
      </c>
      <c r="L39">
        <v>611.99813447624501</v>
      </c>
      <c r="M39">
        <v>39.299373629589397</v>
      </c>
      <c r="N39">
        <v>0.37212633599811801</v>
      </c>
      <c r="O39">
        <v>48.111101926097298</v>
      </c>
      <c r="P39">
        <v>109.037497839986</v>
      </c>
      <c r="Q39">
        <v>0.16785465547591399</v>
      </c>
    </row>
    <row r="40" spans="1:17" x14ac:dyDescent="0.3">
      <c r="A40" t="s">
        <v>120</v>
      </c>
      <c r="B40" t="s">
        <v>121</v>
      </c>
      <c r="C40" t="s">
        <v>3117</v>
      </c>
      <c r="D40" t="s">
        <v>122</v>
      </c>
      <c r="E40">
        <v>227955.96004999999</v>
      </c>
      <c r="F40">
        <v>539.5</v>
      </c>
      <c r="G40">
        <v>53.471927980984397</v>
      </c>
      <c r="H40">
        <v>9.6229797448578402</v>
      </c>
      <c r="I40">
        <v>22.7996437114438</v>
      </c>
      <c r="J40">
        <v>3.8211304771547199</v>
      </c>
      <c r="K40">
        <v>524.29674467666996</v>
      </c>
      <c r="L40">
        <v>494.30478552399001</v>
      </c>
      <c r="M40">
        <v>72.8488173713273</v>
      </c>
      <c r="N40">
        <v>0.75221581328077602</v>
      </c>
      <c r="O40">
        <v>49.712696941612599</v>
      </c>
      <c r="P40">
        <v>89.564300773014693</v>
      </c>
      <c r="Q40">
        <v>5.3505360346575E-2</v>
      </c>
    </row>
    <row r="41" spans="1:17" x14ac:dyDescent="0.3">
      <c r="A41" t="s">
        <v>123</v>
      </c>
      <c r="B41" t="s">
        <v>124</v>
      </c>
      <c r="C41" t="s">
        <v>3122</v>
      </c>
      <c r="D41" t="s">
        <v>125</v>
      </c>
      <c r="E41">
        <v>221449.23953105</v>
      </c>
      <c r="F41">
        <v>254.3</v>
      </c>
      <c r="G41">
        <v>108.377749892195</v>
      </c>
      <c r="H41">
        <v>-4.9737643693606604</v>
      </c>
      <c r="I41">
        <v>28.992501035874401</v>
      </c>
      <c r="J41">
        <v>-2.3734287981848099</v>
      </c>
      <c r="K41">
        <v>263.54020313057202</v>
      </c>
      <c r="L41">
        <v>210.636763600769</v>
      </c>
      <c r="M41">
        <v>35.481160793137803</v>
      </c>
      <c r="N41">
        <v>0.91264843982668697</v>
      </c>
      <c r="O41">
        <v>17.2827369248918</v>
      </c>
      <c r="P41">
        <v>151.16049382716</v>
      </c>
      <c r="Q41">
        <v>7.0321401013515E-2</v>
      </c>
    </row>
    <row r="42" spans="1:17" x14ac:dyDescent="0.3">
      <c r="A42" t="s">
        <v>126</v>
      </c>
      <c r="B42" t="s">
        <v>127</v>
      </c>
      <c r="C42" t="s">
        <v>3112</v>
      </c>
      <c r="D42" t="s">
        <v>128</v>
      </c>
      <c r="E42">
        <v>217769.35694339999</v>
      </c>
      <c r="F42">
        <v>2258.65</v>
      </c>
      <c r="G42">
        <v>-33.449965563145398</v>
      </c>
      <c r="H42">
        <v>-8.5951651364050292</v>
      </c>
      <c r="I42">
        <v>-18.57364391083</v>
      </c>
      <c r="J42">
        <v>-3.98636104336589</v>
      </c>
      <c r="K42">
        <v>2516.26426220139</v>
      </c>
      <c r="L42">
        <v>2495.6234834256902</v>
      </c>
      <c r="M42">
        <v>7.6678942213037402</v>
      </c>
      <c r="N42">
        <v>1.1732275452554</v>
      </c>
      <c r="O42">
        <v>22.993823744271999</v>
      </c>
      <c r="P42">
        <v>1.92463898916968</v>
      </c>
      <c r="Q42">
        <v>-2.6838530505259001E-2</v>
      </c>
    </row>
    <row r="43" spans="1:17" x14ac:dyDescent="0.3">
      <c r="A43" t="s">
        <v>129</v>
      </c>
      <c r="B43" t="s">
        <v>130</v>
      </c>
      <c r="C43" t="s">
        <v>3108</v>
      </c>
      <c r="D43" t="s">
        <v>18</v>
      </c>
      <c r="E43">
        <v>216436.22069623999</v>
      </c>
      <c r="F43">
        <v>153.27000000000001</v>
      </c>
      <c r="G43">
        <v>48.424334725628597</v>
      </c>
      <c r="H43">
        <v>-3.7974197160516501</v>
      </c>
      <c r="I43">
        <v>-18.087556809389401</v>
      </c>
      <c r="J43">
        <v>-7.6024732263413197</v>
      </c>
      <c r="K43">
        <v>167.770756106589</v>
      </c>
      <c r="L43">
        <v>158.93982675820899</v>
      </c>
      <c r="M43">
        <v>23.0447812308309</v>
      </c>
      <c r="N43">
        <v>0.722260443451606</v>
      </c>
      <c r="O43">
        <v>28.4008612252887</v>
      </c>
      <c r="P43">
        <v>79.263157894736807</v>
      </c>
      <c r="Q43">
        <v>6.9906608052991995E-2</v>
      </c>
    </row>
    <row r="44" spans="1:17" x14ac:dyDescent="0.3">
      <c r="A44" t="s">
        <v>131</v>
      </c>
      <c r="B44" t="s">
        <v>132</v>
      </c>
      <c r="C44" t="s">
        <v>3110</v>
      </c>
      <c r="D44" t="s">
        <v>54</v>
      </c>
      <c r="E44">
        <v>200822.80670302999</v>
      </c>
      <c r="F44">
        <v>316.10000000000002</v>
      </c>
      <c r="G44">
        <v>23.8749505610234</v>
      </c>
      <c r="H44">
        <v>-5.0731735002423397</v>
      </c>
      <c r="I44">
        <v>-26.133026671027899</v>
      </c>
      <c r="J44">
        <v>-4.6156830615909596</v>
      </c>
      <c r="K44">
        <v>337.94598399713402</v>
      </c>
      <c r="L44">
        <v>316.172136050988</v>
      </c>
      <c r="M44">
        <v>21.9025160195411</v>
      </c>
      <c r="N44">
        <v>0.54451894741748397</v>
      </c>
      <c r="O44">
        <v>24.865548876937599</v>
      </c>
      <c r="P44">
        <v>53.112133688544397</v>
      </c>
    </row>
    <row r="45" spans="1:17" x14ac:dyDescent="0.3">
      <c r="A45" t="s">
        <v>133</v>
      </c>
      <c r="B45" t="s">
        <v>134</v>
      </c>
      <c r="C45" t="s">
        <v>3123</v>
      </c>
      <c r="D45" t="s">
        <v>135</v>
      </c>
      <c r="E45">
        <v>198371.48011884</v>
      </c>
      <c r="F45">
        <v>801.4</v>
      </c>
      <c r="G45">
        <v>24.623345990210002</v>
      </c>
      <c r="H45">
        <v>-5.7244807647229798</v>
      </c>
      <c r="I45">
        <v>-19.222001875608399</v>
      </c>
      <c r="J45">
        <v>-7.7892178427082097</v>
      </c>
      <c r="K45">
        <v>854.77368426189003</v>
      </c>
      <c r="L45">
        <v>809.53567242289796</v>
      </c>
      <c r="M45">
        <v>28.858689217953</v>
      </c>
      <c r="N45">
        <v>0.97143505020763199</v>
      </c>
      <c r="O45">
        <v>20.738707262290902</v>
      </c>
      <c r="P45">
        <v>56.066212268743897</v>
      </c>
      <c r="Q45">
        <v>9.9221212126065994E-2</v>
      </c>
    </row>
    <row r="46" spans="1:17" x14ac:dyDescent="0.3">
      <c r="A46" t="s">
        <v>136</v>
      </c>
      <c r="B46" t="s">
        <v>137</v>
      </c>
      <c r="C46" t="s">
        <v>3121</v>
      </c>
      <c r="D46" t="s">
        <v>138</v>
      </c>
      <c r="E46">
        <v>198350.848524915</v>
      </c>
      <c r="F46">
        <v>271.35000000000002</v>
      </c>
      <c r="G46">
        <v>80.280227642434497</v>
      </c>
      <c r="H46">
        <v>2.2137542119659199E-2</v>
      </c>
      <c r="I46">
        <v>5.8215059108360503</v>
      </c>
      <c r="J46">
        <v>-4.6997054201784998</v>
      </c>
      <c r="K46">
        <v>286.65855843032898</v>
      </c>
      <c r="L46">
        <v>256.29274338733001</v>
      </c>
      <c r="M46">
        <v>34.276446771670301</v>
      </c>
      <c r="N46">
        <v>0.52328859524261795</v>
      </c>
      <c r="O46">
        <v>25.483692647871699</v>
      </c>
      <c r="P46">
        <v>113.661417322834</v>
      </c>
      <c r="Q46">
        <v>0.19496570773153099</v>
      </c>
    </row>
    <row r="47" spans="1:17" x14ac:dyDescent="0.3">
      <c r="A47" t="s">
        <v>139</v>
      </c>
      <c r="B47" t="s">
        <v>140</v>
      </c>
      <c r="C47" t="s">
        <v>3112</v>
      </c>
      <c r="D47" t="s">
        <v>141</v>
      </c>
      <c r="E47">
        <v>197944.83892665</v>
      </c>
      <c r="F47">
        <v>609.29999999999995</v>
      </c>
      <c r="G47">
        <v>45.732953614927197</v>
      </c>
      <c r="H47">
        <v>1.78657720925754</v>
      </c>
      <c r="I47">
        <v>-3.50629322901441</v>
      </c>
      <c r="J47">
        <v>6.3125314074814698</v>
      </c>
      <c r="K47">
        <v>608.96937926168005</v>
      </c>
      <c r="L47">
        <v>570.24972672229399</v>
      </c>
      <c r="M47">
        <v>54.203716042600398</v>
      </c>
      <c r="N47">
        <v>0.90159484388328104</v>
      </c>
      <c r="O47">
        <v>11.787296898079701</v>
      </c>
      <c r="P47">
        <v>83.934069914870406</v>
      </c>
      <c r="Q47">
        <v>0.218397387071259</v>
      </c>
    </row>
    <row r="48" spans="1:17" x14ac:dyDescent="0.3">
      <c r="A48" t="s">
        <v>142</v>
      </c>
      <c r="B48" t="s">
        <v>143</v>
      </c>
      <c r="C48" t="s">
        <v>3117</v>
      </c>
      <c r="D48" t="s">
        <v>117</v>
      </c>
      <c r="E48">
        <v>185979.652897817</v>
      </c>
      <c r="F48">
        <v>148.97999999999999</v>
      </c>
      <c r="G48">
        <v>-3.7725682663960001</v>
      </c>
      <c r="H48">
        <v>1.83483646662452</v>
      </c>
      <c r="I48">
        <v>-18.9232841827912</v>
      </c>
      <c r="J48">
        <v>-3.2977502802093701</v>
      </c>
      <c r="K48">
        <v>157.07964490347001</v>
      </c>
      <c r="L48">
        <v>153.792545771839</v>
      </c>
      <c r="M48">
        <v>25.702001587614198</v>
      </c>
      <c r="N48">
        <v>0.76056564575831098</v>
      </c>
      <c r="O48">
        <v>23.909249563699799</v>
      </c>
      <c r="P48">
        <v>30</v>
      </c>
      <c r="Q48">
        <v>-9.8967607220290001E-3</v>
      </c>
    </row>
    <row r="49" spans="1:17" x14ac:dyDescent="0.3">
      <c r="A49" t="s">
        <v>144</v>
      </c>
      <c r="B49" t="s">
        <v>145</v>
      </c>
      <c r="C49" t="s">
        <v>3117</v>
      </c>
      <c r="D49" t="s">
        <v>146</v>
      </c>
      <c r="E49">
        <v>183118.25566386001</v>
      </c>
      <c r="F49">
        <v>469.05</v>
      </c>
      <c r="G49">
        <v>89.8100573157312</v>
      </c>
      <c r="H49">
        <v>7.0432810977425397</v>
      </c>
      <c r="I49">
        <v>13.409417155056101</v>
      </c>
      <c r="J49">
        <v>-4.4783407655045204</v>
      </c>
      <c r="K49">
        <v>470.67100393843299</v>
      </c>
      <c r="L49">
        <v>405.28527873373099</v>
      </c>
      <c r="M49">
        <v>38.911114525756702</v>
      </c>
      <c r="N49">
        <v>0.57380789834023205</v>
      </c>
      <c r="O49">
        <v>11.640550047969199</v>
      </c>
      <c r="P49">
        <v>122.088068181818</v>
      </c>
      <c r="Q49">
        <v>4.1601342736221E-2</v>
      </c>
    </row>
    <row r="50" spans="1:17" x14ac:dyDescent="0.3">
      <c r="A50" t="s">
        <v>147</v>
      </c>
      <c r="B50" t="s">
        <v>148</v>
      </c>
      <c r="C50" t="s">
        <v>3110</v>
      </c>
      <c r="D50" t="s">
        <v>149</v>
      </c>
      <c r="E50">
        <v>181691.438918</v>
      </c>
      <c r="F50">
        <v>139.03</v>
      </c>
      <c r="G50">
        <v>71.225295383474602</v>
      </c>
      <c r="H50">
        <v>-6.8892705553005102</v>
      </c>
      <c r="I50">
        <v>-15.605498643841299</v>
      </c>
      <c r="J50">
        <v>-6.6183326139718304</v>
      </c>
      <c r="K50">
        <v>159.72025398294301</v>
      </c>
      <c r="L50">
        <v>151.54202488517299</v>
      </c>
      <c r="M50">
        <v>23.491474359916001</v>
      </c>
      <c r="N50">
        <v>0.53829772549786603</v>
      </c>
      <c r="O50">
        <v>64.712651945623193</v>
      </c>
      <c r="P50">
        <v>111.452471482889</v>
      </c>
      <c r="Q50">
        <v>0.15489084771252901</v>
      </c>
    </row>
    <row r="51" spans="1:17" x14ac:dyDescent="0.3">
      <c r="A51" t="s">
        <v>150</v>
      </c>
      <c r="B51" t="s">
        <v>151</v>
      </c>
      <c r="C51" t="s">
        <v>3118</v>
      </c>
      <c r="D51" t="s">
        <v>77</v>
      </c>
      <c r="E51">
        <v>178855.19580782999</v>
      </c>
      <c r="F51">
        <v>2666.7</v>
      </c>
      <c r="G51">
        <v>16.061759128558101</v>
      </c>
      <c r="H51">
        <v>4.4718508448499801</v>
      </c>
      <c r="I51">
        <v>5.1569988531065096</v>
      </c>
      <c r="J51">
        <v>-3.8492725987997698</v>
      </c>
      <c r="K51">
        <v>2703.6577575309002</v>
      </c>
      <c r="L51">
        <v>2478.9702522376901</v>
      </c>
      <c r="M51">
        <v>41.031635539903199</v>
      </c>
      <c r="N51">
        <v>0.60469576176814899</v>
      </c>
      <c r="O51">
        <v>7.9142760715491001</v>
      </c>
      <c r="P51">
        <v>46.456790685376902</v>
      </c>
      <c r="Q51">
        <v>5.3096239326696999E-2</v>
      </c>
    </row>
    <row r="52" spans="1:17" x14ac:dyDescent="0.3">
      <c r="A52" t="s">
        <v>152</v>
      </c>
      <c r="B52" t="s">
        <v>153</v>
      </c>
      <c r="C52" t="s">
        <v>3109</v>
      </c>
      <c r="D52" t="s">
        <v>21</v>
      </c>
      <c r="E52">
        <v>176797.24729412</v>
      </c>
      <c r="F52">
        <v>5970.35</v>
      </c>
      <c r="G52">
        <v>-11.8163488015451</v>
      </c>
      <c r="H52">
        <v>-0.42305271196592997</v>
      </c>
      <c r="I52">
        <v>17.394272758182598</v>
      </c>
      <c r="J52">
        <v>-5.6310169437933197</v>
      </c>
      <c r="K52">
        <v>6074.9427644678099</v>
      </c>
      <c r="L52">
        <v>5591.4504303697404</v>
      </c>
      <c r="M52">
        <v>34.587230080938298</v>
      </c>
      <c r="N52">
        <v>0.641474308359823</v>
      </c>
      <c r="O52">
        <v>10.1267094893934</v>
      </c>
      <c r="P52">
        <v>32.276146270673799</v>
      </c>
      <c r="Q52">
        <v>-5.3081070781856997E-2</v>
      </c>
    </row>
    <row r="53" spans="1:17" x14ac:dyDescent="0.3">
      <c r="A53" t="s">
        <v>154</v>
      </c>
      <c r="B53" t="s">
        <v>155</v>
      </c>
      <c r="C53" t="s">
        <v>3120</v>
      </c>
      <c r="D53" t="s">
        <v>156</v>
      </c>
      <c r="E53">
        <v>174589.24438486499</v>
      </c>
      <c r="F53">
        <v>4519.8500000000004</v>
      </c>
      <c r="G53">
        <v>59.541044916936897</v>
      </c>
      <c r="H53">
        <v>-2.36007915842371</v>
      </c>
      <c r="I53">
        <v>11.8663334156118</v>
      </c>
      <c r="J53">
        <v>-2.7715868032844</v>
      </c>
      <c r="K53">
        <v>4646.8634598653098</v>
      </c>
      <c r="L53">
        <v>4056.8917679288002</v>
      </c>
      <c r="M53">
        <v>33.819468859029499</v>
      </c>
      <c r="N53">
        <v>0.70475254493448303</v>
      </c>
      <c r="O53">
        <v>11.3975021294954</v>
      </c>
      <c r="P53">
        <v>88.877977434182995</v>
      </c>
      <c r="Q53">
        <v>9.4413856590084E-2</v>
      </c>
    </row>
    <row r="54" spans="1:17" x14ac:dyDescent="0.3">
      <c r="A54" t="s">
        <v>157</v>
      </c>
      <c r="B54" t="s">
        <v>158</v>
      </c>
      <c r="C54" t="s">
        <v>3109</v>
      </c>
      <c r="D54" t="s">
        <v>21</v>
      </c>
      <c r="E54">
        <v>169832.35883965</v>
      </c>
      <c r="F54">
        <v>1735.75</v>
      </c>
      <c r="G54">
        <v>25.4307390735929</v>
      </c>
      <c r="H54">
        <v>14.329027137378199</v>
      </c>
      <c r="I54">
        <v>37.476094479581803</v>
      </c>
      <c r="J54">
        <v>5.6428001550097804</v>
      </c>
      <c r="K54">
        <v>1622.0816593751399</v>
      </c>
      <c r="L54">
        <v>1448.97137215978</v>
      </c>
      <c r="M54">
        <v>70.813845374683495</v>
      </c>
      <c r="N54">
        <v>1.14265596641696</v>
      </c>
      <c r="O54">
        <v>1.5036727639348799</v>
      </c>
      <c r="P54">
        <v>58.061284888221003</v>
      </c>
      <c r="Q54">
        <v>-1.262790223157E-3</v>
      </c>
    </row>
    <row r="55" spans="1:17" x14ac:dyDescent="0.3">
      <c r="A55" t="s">
        <v>159</v>
      </c>
      <c r="B55" t="s">
        <v>160</v>
      </c>
      <c r="C55" t="s">
        <v>3110</v>
      </c>
      <c r="D55" t="s">
        <v>43</v>
      </c>
      <c r="E55">
        <v>163844.62419762</v>
      </c>
      <c r="F55">
        <v>1635.3</v>
      </c>
      <c r="G55">
        <v>-2.1035691384764399</v>
      </c>
      <c r="H55">
        <v>-4.7100542577828204</v>
      </c>
      <c r="I55">
        <v>3.08879011936867</v>
      </c>
      <c r="J55">
        <v>0.15014539277477601</v>
      </c>
      <c r="K55">
        <v>1757.28095355546</v>
      </c>
      <c r="L55">
        <v>1602.4968881960499</v>
      </c>
      <c r="M55">
        <v>20.6340270682492</v>
      </c>
      <c r="N55">
        <v>1.1052109208137799</v>
      </c>
      <c r="O55">
        <v>18.3880633522901</v>
      </c>
      <c r="P55">
        <v>26.693782684485701</v>
      </c>
      <c r="Q55">
        <v>2.4800930821208E-2</v>
      </c>
    </row>
    <row r="56" spans="1:17" x14ac:dyDescent="0.3">
      <c r="A56" t="s">
        <v>161</v>
      </c>
      <c r="B56" t="s">
        <v>162</v>
      </c>
      <c r="C56" t="s">
        <v>3121</v>
      </c>
      <c r="D56" t="s">
        <v>163</v>
      </c>
      <c r="E56">
        <v>162069.64428375001</v>
      </c>
      <c r="F56">
        <v>7648.1</v>
      </c>
      <c r="G56">
        <v>68.041967638587195</v>
      </c>
      <c r="H56">
        <v>3.2709596962975902</v>
      </c>
      <c r="I56">
        <v>11.6450583480727</v>
      </c>
      <c r="J56">
        <v>-10.941255940731301</v>
      </c>
      <c r="K56">
        <v>8065.6265071157904</v>
      </c>
      <c r="L56">
        <v>7116.9654301074297</v>
      </c>
      <c r="M56">
        <v>26.410762230982499</v>
      </c>
      <c r="N56">
        <v>1.1229759366258001</v>
      </c>
      <c r="O56">
        <v>19.636903283168301</v>
      </c>
      <c r="P56">
        <v>98.651948051947997</v>
      </c>
      <c r="Q56">
        <v>0.16030851409275099</v>
      </c>
    </row>
    <row r="57" spans="1:17" x14ac:dyDescent="0.3">
      <c r="A57" t="s">
        <v>164</v>
      </c>
      <c r="B57" t="s">
        <v>165</v>
      </c>
      <c r="C57" t="s">
        <v>3124</v>
      </c>
      <c r="D57" t="s">
        <v>166</v>
      </c>
      <c r="E57">
        <v>158764.94852770001</v>
      </c>
      <c r="F57">
        <v>3121.55</v>
      </c>
      <c r="G57">
        <v>7.6437680782569304</v>
      </c>
      <c r="H57">
        <v>-0.397626262481935</v>
      </c>
      <c r="I57">
        <v>-3.1133151246461499</v>
      </c>
      <c r="J57">
        <v>-1.33104252096765</v>
      </c>
      <c r="K57">
        <v>3178.67170157481</v>
      </c>
      <c r="L57">
        <v>3010.02227582044</v>
      </c>
      <c r="M57">
        <v>40.596109741438603</v>
      </c>
      <c r="N57">
        <v>1.18027962236314</v>
      </c>
      <c r="O57">
        <v>9.4007784594192003</v>
      </c>
      <c r="P57">
        <v>36.160607184139899</v>
      </c>
      <c r="Q57">
        <v>1.1672987823840001E-2</v>
      </c>
    </row>
    <row r="58" spans="1:17" x14ac:dyDescent="0.3">
      <c r="A58" t="s">
        <v>167</v>
      </c>
      <c r="B58" t="s">
        <v>168</v>
      </c>
      <c r="C58" t="s">
        <v>3110</v>
      </c>
      <c r="D58" t="s">
        <v>43</v>
      </c>
      <c r="E58">
        <v>153812.94294890499</v>
      </c>
      <c r="F58">
        <v>714.85</v>
      </c>
      <c r="G58">
        <v>-10.579053543703999</v>
      </c>
      <c r="H58">
        <v>5.8232345239744898</v>
      </c>
      <c r="I58">
        <v>11.3903877659499</v>
      </c>
      <c r="J58">
        <v>1.0923212969899401</v>
      </c>
      <c r="K58">
        <v>711.73805946609502</v>
      </c>
      <c r="L58">
        <v>657.742965536106</v>
      </c>
      <c r="M58">
        <v>41.7979830387874</v>
      </c>
      <c r="N58">
        <v>0.858633043834514</v>
      </c>
      <c r="O58">
        <v>6.4838777365880897</v>
      </c>
      <c r="P58">
        <v>39.7829487680876</v>
      </c>
      <c r="Q58">
        <v>-3.5480922193819001E-2</v>
      </c>
    </row>
    <row r="59" spans="1:17" x14ac:dyDescent="0.3">
      <c r="A59" t="s">
        <v>169</v>
      </c>
      <c r="B59" t="s">
        <v>170</v>
      </c>
      <c r="C59" t="s">
        <v>3114</v>
      </c>
      <c r="D59" t="s">
        <v>171</v>
      </c>
      <c r="E59">
        <v>152290.03294569999</v>
      </c>
      <c r="F59">
        <v>5736.65</v>
      </c>
      <c r="G59">
        <v>40.0545824045155</v>
      </c>
      <c r="H59">
        <v>12.2039914587711</v>
      </c>
      <c r="I59">
        <v>41.5039945741824</v>
      </c>
      <c r="J59">
        <v>-5.1941736779507099</v>
      </c>
      <c r="K59">
        <v>5461.0487042805598</v>
      </c>
      <c r="L59">
        <v>4619.6242299793803</v>
      </c>
      <c r="M59">
        <v>40.013358235258799</v>
      </c>
      <c r="N59">
        <v>0.86450236281427595</v>
      </c>
      <c r="O59">
        <v>9.39921382688504</v>
      </c>
      <c r="P59">
        <v>74.085819197038106</v>
      </c>
      <c r="Q59">
        <v>-1.1714042433251E-2</v>
      </c>
    </row>
    <row r="60" spans="1:17" hidden="1" x14ac:dyDescent="0.3">
      <c r="A60" t="s">
        <v>172</v>
      </c>
      <c r="B60" t="s">
        <v>173</v>
      </c>
      <c r="C60" t="s">
        <v>3125</v>
      </c>
      <c r="D60" t="s">
        <v>60</v>
      </c>
      <c r="E60">
        <v>152042.69063200001</v>
      </c>
      <c r="F60">
        <v>1871.2</v>
      </c>
      <c r="G60">
        <v>-22.295980141104</v>
      </c>
      <c r="H60">
        <v>4.1211824458378503</v>
      </c>
      <c r="I60">
        <v>-6.0784353907626496</v>
      </c>
      <c r="J60">
        <v>-0.40339000046893198</v>
      </c>
      <c r="O60">
        <v>5.2800342026507003</v>
      </c>
      <c r="P60">
        <v>3.5528500276701802</v>
      </c>
    </row>
    <row r="61" spans="1:17" x14ac:dyDescent="0.3">
      <c r="A61" t="s">
        <v>174</v>
      </c>
      <c r="B61" t="s">
        <v>175</v>
      </c>
      <c r="C61" t="s">
        <v>3110</v>
      </c>
      <c r="D61" t="s">
        <v>149</v>
      </c>
      <c r="E61">
        <v>149527.61074559999</v>
      </c>
      <c r="F61">
        <v>453.1</v>
      </c>
      <c r="G61">
        <v>64.478817388660801</v>
      </c>
      <c r="H61">
        <v>-4.4173325867422504</v>
      </c>
      <c r="I61">
        <v>3.7832022172655901</v>
      </c>
      <c r="J61">
        <v>-7.4225469518733398</v>
      </c>
      <c r="K61">
        <v>485.89321550903401</v>
      </c>
      <c r="L61">
        <v>449.20832007313999</v>
      </c>
      <c r="M61">
        <v>41.520804718121298</v>
      </c>
      <c r="N61">
        <v>0.66414295771621101</v>
      </c>
      <c r="O61">
        <v>28.0070624586183</v>
      </c>
      <c r="P61">
        <v>100.931263858093</v>
      </c>
      <c r="Q61">
        <v>0.18226675873722101</v>
      </c>
    </row>
    <row r="62" spans="1:17" x14ac:dyDescent="0.3">
      <c r="A62" t="s">
        <v>176</v>
      </c>
      <c r="B62" t="s">
        <v>177</v>
      </c>
      <c r="C62" t="s">
        <v>3117</v>
      </c>
      <c r="D62" t="s">
        <v>178</v>
      </c>
      <c r="E62">
        <v>147710.55545816899</v>
      </c>
      <c r="F62">
        <v>690.7</v>
      </c>
      <c r="G62">
        <v>23.2200730615955</v>
      </c>
      <c r="H62">
        <v>8.5372928951557192</v>
      </c>
      <c r="I62">
        <v>-0.33066743140906601</v>
      </c>
      <c r="J62">
        <v>-1.6786264170096801</v>
      </c>
      <c r="K62">
        <v>707.16770994697094</v>
      </c>
      <c r="L62">
        <v>640.78207643240705</v>
      </c>
      <c r="M62">
        <v>28.5881546310803</v>
      </c>
      <c r="N62">
        <v>0.850088016206621</v>
      </c>
      <c r="O62">
        <v>11.8647748660778</v>
      </c>
      <c r="P62">
        <v>53.916434540389901</v>
      </c>
      <c r="Q62">
        <v>3.8485994369713998E-2</v>
      </c>
    </row>
    <row r="63" spans="1:17" x14ac:dyDescent="0.3">
      <c r="A63" t="s">
        <v>179</v>
      </c>
      <c r="B63" t="s">
        <v>180</v>
      </c>
      <c r="C63" t="s">
        <v>3115</v>
      </c>
      <c r="D63" t="s">
        <v>80</v>
      </c>
      <c r="E63">
        <v>139955.87215859999</v>
      </c>
      <c r="F63">
        <v>438</v>
      </c>
      <c r="G63">
        <v>58.502941250273999</v>
      </c>
      <c r="H63">
        <v>1.9484370924154899</v>
      </c>
      <c r="I63">
        <v>-6.6494557898548701</v>
      </c>
      <c r="J63">
        <v>-3.63826175733917</v>
      </c>
      <c r="K63">
        <v>447.72273024598002</v>
      </c>
      <c r="L63">
        <v>408.627249070331</v>
      </c>
      <c r="M63">
        <v>31.454843886075899</v>
      </c>
      <c r="N63">
        <v>0.74411665088657497</v>
      </c>
      <c r="O63">
        <v>12.9794520547945</v>
      </c>
      <c r="P63">
        <v>89.774696707105704</v>
      </c>
      <c r="Q63">
        <v>9.4058807727485996E-2</v>
      </c>
    </row>
    <row r="64" spans="1:17" x14ac:dyDescent="0.3">
      <c r="A64" t="s">
        <v>181</v>
      </c>
      <c r="B64" t="s">
        <v>182</v>
      </c>
      <c r="C64" t="s">
        <v>3108</v>
      </c>
      <c r="D64" t="s">
        <v>18</v>
      </c>
      <c r="E64">
        <v>139461.25891176</v>
      </c>
      <c r="F64">
        <v>321.45</v>
      </c>
      <c r="G64">
        <v>62.574627778394202</v>
      </c>
      <c r="H64">
        <v>1.3903855049671801</v>
      </c>
      <c r="I64">
        <v>-0.56333445608479504</v>
      </c>
      <c r="J64">
        <v>-6.03282139410969</v>
      </c>
      <c r="K64">
        <v>338.63065471012999</v>
      </c>
      <c r="L64">
        <v>305.91180279104498</v>
      </c>
      <c r="M64">
        <v>26.893752824151999</v>
      </c>
      <c r="N64">
        <v>0.64920547745171897</v>
      </c>
      <c r="O64">
        <v>16.969979779125801</v>
      </c>
      <c r="P64">
        <v>93.965907376678203</v>
      </c>
      <c r="Q64">
        <v>4.0252918834917002E-2</v>
      </c>
    </row>
    <row r="65" spans="1:17" x14ac:dyDescent="0.3">
      <c r="A65" t="s">
        <v>183</v>
      </c>
      <c r="B65" t="s">
        <v>184</v>
      </c>
      <c r="C65" t="s">
        <v>3108</v>
      </c>
      <c r="D65" t="s">
        <v>185</v>
      </c>
      <c r="E65">
        <v>138365.97600729199</v>
      </c>
      <c r="F65">
        <v>210.44</v>
      </c>
      <c r="G65">
        <v>49.2647634229427</v>
      </c>
      <c r="H65">
        <v>1.7757622317952499</v>
      </c>
      <c r="I65">
        <v>-7.4484568415334698</v>
      </c>
      <c r="J65">
        <v>-6.5565284497705001</v>
      </c>
      <c r="K65">
        <v>224.51223893382101</v>
      </c>
      <c r="L65">
        <v>202.888416549574</v>
      </c>
      <c r="M65">
        <v>22.193659909280498</v>
      </c>
      <c r="N65">
        <v>0.75156806559345002</v>
      </c>
      <c r="O65">
        <v>17.040486599505801</v>
      </c>
      <c r="P65">
        <v>81.179509255273302</v>
      </c>
      <c r="Q65">
        <v>9.3302784494077001E-2</v>
      </c>
    </row>
    <row r="66" spans="1:17" x14ac:dyDescent="0.3">
      <c r="A66" t="s">
        <v>186</v>
      </c>
      <c r="B66" t="s">
        <v>187</v>
      </c>
      <c r="C66" t="s">
        <v>3118</v>
      </c>
      <c r="D66" t="s">
        <v>77</v>
      </c>
      <c r="E66">
        <v>137663.97118542</v>
      </c>
      <c r="F66">
        <v>558.9</v>
      </c>
      <c r="G66">
        <v>7.1827109815549104</v>
      </c>
      <c r="H66">
        <v>-4.6729513757866803</v>
      </c>
      <c r="I66">
        <v>-22.1891090373875</v>
      </c>
      <c r="J66">
        <v>-4.0436797516607799</v>
      </c>
      <c r="K66">
        <v>608.54583979560402</v>
      </c>
      <c r="L66">
        <v>598.04754283843897</v>
      </c>
      <c r="M66">
        <v>24.6778266341212</v>
      </c>
      <c r="N66">
        <v>1.6668883092181199</v>
      </c>
      <c r="O66">
        <v>26.489533011272101</v>
      </c>
      <c r="P66">
        <v>38.324464793961099</v>
      </c>
      <c r="Q66">
        <v>2.6034713499798998E-2</v>
      </c>
    </row>
    <row r="67" spans="1:17" x14ac:dyDescent="0.3">
      <c r="A67" t="s">
        <v>188</v>
      </c>
      <c r="B67" t="s">
        <v>189</v>
      </c>
      <c r="C67" t="s">
        <v>3110</v>
      </c>
      <c r="D67" t="s">
        <v>149</v>
      </c>
      <c r="E67">
        <v>137269.96711999999</v>
      </c>
      <c r="F67">
        <v>521.29999999999995</v>
      </c>
      <c r="G67">
        <v>64.201354809935594</v>
      </c>
      <c r="H67">
        <v>-0.59305146556399102</v>
      </c>
      <c r="I67">
        <v>9.6169270469088293</v>
      </c>
      <c r="J67">
        <v>-7.67984343485442</v>
      </c>
      <c r="K67">
        <v>552.98513381163798</v>
      </c>
      <c r="L67">
        <v>505.13219002402002</v>
      </c>
      <c r="M67">
        <v>42.79589861865</v>
      </c>
      <c r="N67">
        <v>0.69701450639095297</v>
      </c>
      <c r="O67">
        <v>25.455591789756301</v>
      </c>
      <c r="P67">
        <v>100.92503372518701</v>
      </c>
      <c r="Q67">
        <v>0.18916102120261399</v>
      </c>
    </row>
    <row r="68" spans="1:17" x14ac:dyDescent="0.3">
      <c r="A68" t="s">
        <v>190</v>
      </c>
      <c r="B68" t="s">
        <v>191</v>
      </c>
      <c r="C68" t="s">
        <v>3116</v>
      </c>
      <c r="D68" t="s">
        <v>192</v>
      </c>
      <c r="E68">
        <v>135399.42597428101</v>
      </c>
      <c r="F68">
        <v>192.43</v>
      </c>
      <c r="G68">
        <v>82.735362160133704</v>
      </c>
      <c r="H68">
        <v>0.79990512422767501</v>
      </c>
      <c r="I68">
        <v>42.724862418348899</v>
      </c>
      <c r="J68">
        <v>-2.67507326665464</v>
      </c>
      <c r="K68">
        <v>198.62480015233601</v>
      </c>
      <c r="L68">
        <v>164.11478224669099</v>
      </c>
      <c r="M68">
        <v>32.262969890554402</v>
      </c>
      <c r="N68">
        <v>0.67744063906673102</v>
      </c>
      <c r="O68">
        <v>12.763082679415801</v>
      </c>
      <c r="P68">
        <v>121.693548387096</v>
      </c>
      <c r="Q68">
        <v>4.5426689667898E-2</v>
      </c>
    </row>
    <row r="69" spans="1:17" x14ac:dyDescent="0.3">
      <c r="A69" t="s">
        <v>193</v>
      </c>
      <c r="B69" t="s">
        <v>194</v>
      </c>
      <c r="C69" t="s">
        <v>3112</v>
      </c>
      <c r="D69" t="s">
        <v>128</v>
      </c>
      <c r="E69">
        <v>135184.92244703899</v>
      </c>
      <c r="F69">
        <v>5612.4</v>
      </c>
      <c r="G69">
        <v>-2.74985542359464</v>
      </c>
      <c r="H69">
        <v>-1.33607227933411</v>
      </c>
      <c r="I69">
        <v>7.30980038006164</v>
      </c>
      <c r="J69">
        <v>-4.2772026421463796</v>
      </c>
      <c r="K69">
        <v>5948.9407192991403</v>
      </c>
      <c r="L69">
        <v>5492.5849340253299</v>
      </c>
      <c r="M69">
        <v>19.468957588686301</v>
      </c>
      <c r="N69">
        <v>0.79955030822332795</v>
      </c>
      <c r="O69">
        <v>15.278668662247799</v>
      </c>
      <c r="P69">
        <v>29.0889435793638</v>
      </c>
      <c r="Q69">
        <v>3.8142721806765999E-2</v>
      </c>
    </row>
    <row r="70" spans="1:17" x14ac:dyDescent="0.3">
      <c r="A70" t="s">
        <v>195</v>
      </c>
      <c r="B70" t="s">
        <v>196</v>
      </c>
      <c r="C70" t="s">
        <v>3112</v>
      </c>
      <c r="D70" t="s">
        <v>197</v>
      </c>
      <c r="E70">
        <v>128387.20328895999</v>
      </c>
      <c r="F70">
        <v>1255.0999999999999</v>
      </c>
      <c r="G70">
        <v>2.18678642917624</v>
      </c>
      <c r="H70">
        <v>-4.7316556781646399</v>
      </c>
      <c r="I70">
        <v>-5.4264266422830501</v>
      </c>
      <c r="J70">
        <v>-3.8959708633353398</v>
      </c>
      <c r="K70">
        <v>1381.0009710603199</v>
      </c>
      <c r="L70">
        <v>1314.4887489196201</v>
      </c>
      <c r="M70">
        <v>20.471280282994201</v>
      </c>
      <c r="N70">
        <v>0.85094971216551696</v>
      </c>
      <c r="O70">
        <v>22.846785116723701</v>
      </c>
      <c r="P70">
        <v>30.766826422171199</v>
      </c>
      <c r="Q70">
        <v>8.6642682963759994E-3</v>
      </c>
    </row>
    <row r="71" spans="1:17" x14ac:dyDescent="0.3">
      <c r="A71" t="s">
        <v>198</v>
      </c>
      <c r="B71" t="s">
        <v>199</v>
      </c>
      <c r="C71" t="s">
        <v>3116</v>
      </c>
      <c r="D71" t="s">
        <v>200</v>
      </c>
      <c r="E71">
        <v>127945.24246350001</v>
      </c>
      <c r="F71">
        <v>4668.5</v>
      </c>
      <c r="G71">
        <v>11.400313956685499</v>
      </c>
      <c r="H71">
        <v>1.84520489862259</v>
      </c>
      <c r="I71">
        <v>-5.8727508559311996</v>
      </c>
      <c r="J71">
        <v>2.41892631029061</v>
      </c>
      <c r="K71">
        <v>4790.6415866176103</v>
      </c>
      <c r="L71">
        <v>4501.7357001290202</v>
      </c>
      <c r="M71">
        <v>40.222031673785501</v>
      </c>
      <c r="N71">
        <v>0.90312818595381406</v>
      </c>
      <c r="O71">
        <v>9.3498982542572495</v>
      </c>
      <c r="P71">
        <v>42.549618320610598</v>
      </c>
      <c r="Q71">
        <v>8.2489186936430994E-2</v>
      </c>
    </row>
    <row r="72" spans="1:17" x14ac:dyDescent="0.3">
      <c r="A72" t="s">
        <v>201</v>
      </c>
      <c r="B72" t="s">
        <v>202</v>
      </c>
      <c r="C72" t="s">
        <v>3110</v>
      </c>
      <c r="D72" t="s">
        <v>34</v>
      </c>
      <c r="E72">
        <v>126579.432055383</v>
      </c>
      <c r="F72">
        <v>244.77</v>
      </c>
      <c r="G72">
        <v>-0.88946798034305197</v>
      </c>
      <c r="H72">
        <v>3.16628117547494</v>
      </c>
      <c r="I72">
        <v>-14.444906609981199</v>
      </c>
      <c r="J72">
        <v>-1.3026451252236499</v>
      </c>
      <c r="K72">
        <v>245.51889463188201</v>
      </c>
      <c r="L72">
        <v>245.51479853650301</v>
      </c>
      <c r="M72">
        <v>53.169465318925802</v>
      </c>
      <c r="N72">
        <v>0.72173288637936595</v>
      </c>
      <c r="O72">
        <v>22.441475671038098</v>
      </c>
      <c r="P72">
        <v>30.300771892467399</v>
      </c>
      <c r="Q72">
        <v>0.12183037769341799</v>
      </c>
    </row>
    <row r="73" spans="1:17" x14ac:dyDescent="0.3">
      <c r="A73" t="s">
        <v>203</v>
      </c>
      <c r="B73" t="s">
        <v>204</v>
      </c>
      <c r="C73" t="s">
        <v>3110</v>
      </c>
      <c r="D73" t="s">
        <v>54</v>
      </c>
      <c r="E73">
        <v>122018.69292138</v>
      </c>
      <c r="F73">
        <v>3245.1</v>
      </c>
      <c r="G73">
        <v>52.138756396640503</v>
      </c>
      <c r="H73">
        <v>-4.2539408757923596</v>
      </c>
      <c r="I73">
        <v>22.944129665895399</v>
      </c>
      <c r="J73">
        <v>-3.9480448440191198</v>
      </c>
      <c r="K73">
        <v>3275.1048693387402</v>
      </c>
      <c r="L73">
        <v>2779.43883223382</v>
      </c>
      <c r="M73">
        <v>38.814664039896101</v>
      </c>
      <c r="N73">
        <v>1.01768109285109</v>
      </c>
      <c r="O73">
        <v>12.546608733166901</v>
      </c>
      <c r="P73">
        <v>84.291677314933096</v>
      </c>
      <c r="Q73">
        <v>0.108087474202339</v>
      </c>
    </row>
    <row r="74" spans="1:17" x14ac:dyDescent="0.3">
      <c r="A74" t="s">
        <v>205</v>
      </c>
      <c r="B74" t="s">
        <v>206</v>
      </c>
      <c r="C74" t="s">
        <v>3114</v>
      </c>
      <c r="D74" t="s">
        <v>51</v>
      </c>
      <c r="E74">
        <v>120517.46810812</v>
      </c>
      <c r="F74">
        <v>1492.3</v>
      </c>
      <c r="G74">
        <v>2.38855667787724</v>
      </c>
      <c r="H74">
        <v>-3.88373325391948</v>
      </c>
      <c r="I74">
        <v>-2.18414194265605</v>
      </c>
      <c r="J74">
        <v>-3.5360471775014699</v>
      </c>
      <c r="K74">
        <v>1588.86847201713</v>
      </c>
      <c r="L74">
        <v>1482.6759777657801</v>
      </c>
      <c r="M74">
        <v>20.728949306343601</v>
      </c>
      <c r="N74">
        <v>1.1094302565551799</v>
      </c>
      <c r="O74">
        <v>14.055484822086701</v>
      </c>
      <c r="P74">
        <v>31.8286219081272</v>
      </c>
      <c r="Q74">
        <v>4.9175618813874999E-2</v>
      </c>
    </row>
    <row r="75" spans="1:17" x14ac:dyDescent="0.3">
      <c r="A75" t="s">
        <v>207</v>
      </c>
      <c r="B75" t="s">
        <v>208</v>
      </c>
      <c r="C75" t="s">
        <v>3116</v>
      </c>
      <c r="D75" t="s">
        <v>92</v>
      </c>
      <c r="E75">
        <v>117846.119258789</v>
      </c>
      <c r="F75">
        <v>2482.35</v>
      </c>
      <c r="G75">
        <v>31.083116971034901</v>
      </c>
      <c r="H75">
        <v>-4.1361220078996199</v>
      </c>
      <c r="I75">
        <v>17.459039263851199</v>
      </c>
      <c r="J75">
        <v>-2.3302292911498399</v>
      </c>
      <c r="K75">
        <v>2704.96566755596</v>
      </c>
      <c r="L75">
        <v>2358.1574092791102</v>
      </c>
      <c r="M75">
        <v>21.237144519820099</v>
      </c>
      <c r="N75">
        <v>1.0818037567529299</v>
      </c>
      <c r="O75">
        <v>19.161278627107301</v>
      </c>
      <c r="P75">
        <v>60.306748466257602</v>
      </c>
      <c r="Q75">
        <v>0.21707176230417299</v>
      </c>
    </row>
    <row r="76" spans="1:17" x14ac:dyDescent="0.3">
      <c r="A76" t="s">
        <v>209</v>
      </c>
      <c r="B76" t="s">
        <v>210</v>
      </c>
      <c r="C76" t="s">
        <v>3115</v>
      </c>
      <c r="D76" t="s">
        <v>211</v>
      </c>
      <c r="E76">
        <v>117287.23075166999</v>
      </c>
      <c r="F76">
        <v>976.35</v>
      </c>
      <c r="G76">
        <v>9.2702379987037702</v>
      </c>
      <c r="H76">
        <v>1.57111201071033</v>
      </c>
      <c r="I76">
        <v>-15.7377192054067</v>
      </c>
      <c r="J76">
        <v>-3.19044581658419</v>
      </c>
      <c r="K76">
        <v>1016.83063980432</v>
      </c>
      <c r="L76">
        <v>1042.15602198228</v>
      </c>
      <c r="M76">
        <v>39.535782203842203</v>
      </c>
      <c r="N76">
        <v>0.62076918468040498</v>
      </c>
      <c r="O76">
        <v>38.065242996876101</v>
      </c>
      <c r="P76">
        <v>42.325072886297299</v>
      </c>
      <c r="Q76">
        <v>-3.2009353224577E-2</v>
      </c>
    </row>
    <row r="77" spans="1:17" x14ac:dyDescent="0.3">
      <c r="A77" t="s">
        <v>212</v>
      </c>
      <c r="B77" t="s">
        <v>213</v>
      </c>
      <c r="C77" t="s">
        <v>3115</v>
      </c>
      <c r="D77" t="s">
        <v>57</v>
      </c>
      <c r="E77">
        <v>117094.63912190001</v>
      </c>
      <c r="F77">
        <v>671</v>
      </c>
      <c r="G77">
        <v>56.6917871993872</v>
      </c>
      <c r="H77">
        <v>-7.4792365524159798</v>
      </c>
      <c r="I77">
        <v>2.8446039723116199</v>
      </c>
      <c r="J77">
        <v>0.28744603842446198</v>
      </c>
      <c r="K77">
        <v>710.33408395995002</v>
      </c>
      <c r="L77">
        <v>626.19638665946502</v>
      </c>
      <c r="M77">
        <v>36.069951831787399</v>
      </c>
      <c r="N77">
        <v>0.66327005160448504</v>
      </c>
      <c r="O77">
        <v>19.9552906110283</v>
      </c>
      <c r="P77">
        <v>93.093525179856101</v>
      </c>
      <c r="Q77">
        <v>6.7817074582930001E-2</v>
      </c>
    </row>
    <row r="78" spans="1:17" x14ac:dyDescent="0.3">
      <c r="A78" t="s">
        <v>214</v>
      </c>
      <c r="B78" t="s">
        <v>215</v>
      </c>
      <c r="C78" t="s">
        <v>3110</v>
      </c>
      <c r="D78" t="s">
        <v>54</v>
      </c>
      <c r="E78">
        <v>116497.91010757499</v>
      </c>
      <c r="F78">
        <v>1386.15</v>
      </c>
      <c r="G78">
        <v>-5.69664296998479</v>
      </c>
      <c r="H78">
        <v>-7.97010809091858</v>
      </c>
      <c r="I78">
        <v>9.6817724171676893</v>
      </c>
      <c r="J78">
        <v>-3.87908012752836</v>
      </c>
      <c r="K78">
        <v>1483.9606148961</v>
      </c>
      <c r="L78">
        <v>1344.6597746231901</v>
      </c>
      <c r="M78">
        <v>19.0656134602965</v>
      </c>
      <c r="N78">
        <v>0.72999363764771596</v>
      </c>
      <c r="O78">
        <v>19.1790210294701</v>
      </c>
      <c r="P78">
        <v>37.079707278481003</v>
      </c>
      <c r="Q78">
        <v>0.105953948711226</v>
      </c>
    </row>
    <row r="79" spans="1:17" x14ac:dyDescent="0.3">
      <c r="A79" t="s">
        <v>216</v>
      </c>
      <c r="B79" t="s">
        <v>217</v>
      </c>
      <c r="C79" t="s">
        <v>3110</v>
      </c>
      <c r="D79" t="s">
        <v>34</v>
      </c>
      <c r="E79">
        <v>113492.81477149999</v>
      </c>
      <c r="F79">
        <v>98.75</v>
      </c>
      <c r="G79">
        <v>15.544912236222901</v>
      </c>
      <c r="H79">
        <v>-6.8818218648368896</v>
      </c>
      <c r="I79">
        <v>-34.666103175304201</v>
      </c>
      <c r="J79">
        <v>-6.5078413462246099</v>
      </c>
      <c r="K79">
        <v>107.95887244294499</v>
      </c>
      <c r="L79">
        <v>109.64639358855899</v>
      </c>
      <c r="M79">
        <v>37.798344071779098</v>
      </c>
      <c r="N79">
        <v>0.77790316229128198</v>
      </c>
      <c r="O79">
        <v>44.708860759493597</v>
      </c>
      <c r="P79">
        <v>46.622123236822503</v>
      </c>
      <c r="Q79">
        <v>0.103860731161727</v>
      </c>
    </row>
    <row r="80" spans="1:17" x14ac:dyDescent="0.3">
      <c r="A80" t="s">
        <v>218</v>
      </c>
      <c r="B80" t="s">
        <v>219</v>
      </c>
      <c r="C80" t="s">
        <v>3110</v>
      </c>
      <c r="D80" t="s">
        <v>220</v>
      </c>
      <c r="E80">
        <v>112598.9828723</v>
      </c>
      <c r="F80">
        <v>10117.299999999999</v>
      </c>
      <c r="G80">
        <v>21.027134393153101</v>
      </c>
      <c r="H80">
        <v>-1.9414903830914001</v>
      </c>
      <c r="I80">
        <v>14.017732781537999</v>
      </c>
      <c r="J80">
        <v>-1.3145112271934201</v>
      </c>
      <c r="K80">
        <v>10277.975187743399</v>
      </c>
      <c r="L80">
        <v>9166.49496944778</v>
      </c>
      <c r="M80">
        <v>29.682784583868401</v>
      </c>
      <c r="N80">
        <v>0.57957887904184602</v>
      </c>
      <c r="O80">
        <v>12.184080733001901</v>
      </c>
      <c r="P80">
        <v>52.647143137343598</v>
      </c>
      <c r="Q80">
        <v>8.9701971213696996E-2</v>
      </c>
    </row>
    <row r="81" spans="1:17" x14ac:dyDescent="0.3">
      <c r="A81" t="s">
        <v>221</v>
      </c>
      <c r="B81" t="s">
        <v>222</v>
      </c>
      <c r="C81" t="s">
        <v>3114</v>
      </c>
      <c r="D81" t="s">
        <v>51</v>
      </c>
      <c r="E81">
        <v>112407.8839872</v>
      </c>
      <c r="F81">
        <v>3321.3</v>
      </c>
      <c r="G81">
        <v>46.240477516343702</v>
      </c>
      <c r="H81">
        <v>1.84039181651777</v>
      </c>
      <c r="I81">
        <v>14.717334900239701</v>
      </c>
      <c r="J81">
        <v>-3.2283460211164701</v>
      </c>
      <c r="K81">
        <v>3369.9472992967699</v>
      </c>
      <c r="L81">
        <v>2927.7903824959299</v>
      </c>
      <c r="M81">
        <v>34.5091270546489</v>
      </c>
      <c r="N81">
        <v>0.80576601531741998</v>
      </c>
      <c r="O81">
        <v>8.1112817270345907</v>
      </c>
      <c r="P81">
        <v>82.233683575210506</v>
      </c>
      <c r="Q81">
        <v>0.11936507351680301</v>
      </c>
    </row>
    <row r="82" spans="1:17" x14ac:dyDescent="0.3">
      <c r="A82" t="s">
        <v>223</v>
      </c>
      <c r="B82" t="s">
        <v>224</v>
      </c>
      <c r="C82" t="s">
        <v>3121</v>
      </c>
      <c r="D82" t="s">
        <v>163</v>
      </c>
      <c r="E82">
        <v>112160.45633772</v>
      </c>
      <c r="F82">
        <v>733.8</v>
      </c>
      <c r="G82">
        <v>70.5312280043415</v>
      </c>
      <c r="H82">
        <v>1.1572051474869001</v>
      </c>
      <c r="I82">
        <v>25.653904160107398</v>
      </c>
      <c r="J82">
        <v>-10.092158017443699</v>
      </c>
      <c r="K82">
        <v>753.95065835620596</v>
      </c>
      <c r="L82">
        <v>638.14798650162004</v>
      </c>
      <c r="M82">
        <v>27.678857209296499</v>
      </c>
      <c r="N82">
        <v>1.59889536267415</v>
      </c>
      <c r="O82">
        <v>19.2014172799128</v>
      </c>
      <c r="P82">
        <v>104.287305122494</v>
      </c>
      <c r="Q82">
        <v>0.19487049288577701</v>
      </c>
    </row>
    <row r="83" spans="1:17" x14ac:dyDescent="0.3">
      <c r="A83" t="s">
        <v>225</v>
      </c>
      <c r="B83" t="s">
        <v>226</v>
      </c>
      <c r="C83" t="s">
        <v>3110</v>
      </c>
      <c r="D83" t="s">
        <v>43</v>
      </c>
      <c r="E83">
        <v>110936.5893888</v>
      </c>
      <c r="F83">
        <v>768</v>
      </c>
      <c r="G83">
        <v>21.492505741988801</v>
      </c>
      <c r="H83">
        <v>0.84836007716569395</v>
      </c>
      <c r="I83">
        <v>24.500177635730498</v>
      </c>
      <c r="J83">
        <v>1.55683214324093</v>
      </c>
      <c r="K83">
        <v>739.88564490232602</v>
      </c>
      <c r="L83">
        <v>654.40281099614299</v>
      </c>
      <c r="M83">
        <v>62.751773320148601</v>
      </c>
      <c r="N83">
        <v>0.66213242079230505</v>
      </c>
      <c r="O83">
        <v>3.74999999999998</v>
      </c>
      <c r="P83">
        <v>65.713669219980503</v>
      </c>
      <c r="Q83">
        <v>8.9567990387099999E-4</v>
      </c>
    </row>
    <row r="84" spans="1:17" x14ac:dyDescent="0.3">
      <c r="A84" t="s">
        <v>227</v>
      </c>
      <c r="B84" t="s">
        <v>228</v>
      </c>
      <c r="C84" t="s">
        <v>3114</v>
      </c>
      <c r="D84" t="s">
        <v>51</v>
      </c>
      <c r="E84">
        <v>109662.93186664001</v>
      </c>
      <c r="F84">
        <v>6582.7</v>
      </c>
      <c r="G84">
        <v>-7.1565968413432399</v>
      </c>
      <c r="H84">
        <v>4.7746454871476596</v>
      </c>
      <c r="I84">
        <v>1.7045168613774699</v>
      </c>
      <c r="J84">
        <v>-0.30922107270138899</v>
      </c>
      <c r="K84">
        <v>6674.87874623891</v>
      </c>
      <c r="L84">
        <v>6331.1707758778903</v>
      </c>
      <c r="M84">
        <v>36.326002951605403</v>
      </c>
      <c r="N84">
        <v>0.81105454542389099</v>
      </c>
      <c r="O84">
        <v>7.9716529691463904</v>
      </c>
      <c r="P84">
        <v>26.455417775259001</v>
      </c>
      <c r="Q84">
        <v>1.9489445425988999E-2</v>
      </c>
    </row>
    <row r="85" spans="1:17" hidden="1" x14ac:dyDescent="0.3">
      <c r="A85" t="s">
        <v>229</v>
      </c>
      <c r="B85" t="s">
        <v>230</v>
      </c>
      <c r="C85" t="s">
        <v>3125</v>
      </c>
      <c r="D85" t="s">
        <v>54</v>
      </c>
      <c r="E85">
        <v>109348.56618413</v>
      </c>
      <c r="F85">
        <v>131.30000000000001</v>
      </c>
      <c r="G85">
        <v>-46.965661123271303</v>
      </c>
      <c r="H85">
        <v>-9.7370337891236503</v>
      </c>
      <c r="I85">
        <v>-29.338465900298502</v>
      </c>
      <c r="J85">
        <v>-1.68579515362393</v>
      </c>
      <c r="M85">
        <v>24.906344623028499</v>
      </c>
      <c r="O85">
        <v>43.564356435643496</v>
      </c>
      <c r="P85">
        <v>0.72880705792099898</v>
      </c>
    </row>
    <row r="86" spans="1:17" x14ac:dyDescent="0.3">
      <c r="A86" t="s">
        <v>231</v>
      </c>
      <c r="B86" t="s">
        <v>232</v>
      </c>
      <c r="C86" t="s">
        <v>3119</v>
      </c>
      <c r="D86" t="s">
        <v>233</v>
      </c>
      <c r="E86">
        <v>108040.868675559</v>
      </c>
      <c r="F86">
        <v>1723.3</v>
      </c>
      <c r="G86">
        <v>11.547994551178199</v>
      </c>
      <c r="H86">
        <v>-10.216622768537601</v>
      </c>
      <c r="I86">
        <v>0.98310450047597397</v>
      </c>
      <c r="J86">
        <v>-8.6546986603953098</v>
      </c>
      <c r="K86">
        <v>1900.4298940537799</v>
      </c>
      <c r="L86">
        <v>1737.1211750166401</v>
      </c>
      <c r="M86">
        <v>18.2657816416882</v>
      </c>
      <c r="N86">
        <v>1.2771846442841099</v>
      </c>
      <c r="O86">
        <v>22.207392792897299</v>
      </c>
      <c r="P86">
        <v>39.781806383582698</v>
      </c>
      <c r="Q86">
        <v>1.6494731015851999E-2</v>
      </c>
    </row>
    <row r="87" spans="1:17" x14ac:dyDescent="0.3">
      <c r="A87" t="s">
        <v>234</v>
      </c>
      <c r="B87" t="s">
        <v>235</v>
      </c>
      <c r="C87" t="s">
        <v>3116</v>
      </c>
      <c r="D87" t="s">
        <v>192</v>
      </c>
      <c r="E87">
        <v>106321.9177724</v>
      </c>
      <c r="F87">
        <v>36049.1</v>
      </c>
      <c r="G87">
        <v>56.486099578793997</v>
      </c>
      <c r="H87">
        <v>5.3714752897063498</v>
      </c>
      <c r="I87">
        <v>16.004689823548802</v>
      </c>
      <c r="J87">
        <v>-3.8274780047289001</v>
      </c>
      <c r="K87">
        <v>35666.493610174701</v>
      </c>
      <c r="L87">
        <v>31234.046654878701</v>
      </c>
      <c r="M87">
        <v>34.772403469934297</v>
      </c>
      <c r="N87">
        <v>0.59093657310562597</v>
      </c>
      <c r="O87">
        <v>8.4321106490869493</v>
      </c>
      <c r="P87">
        <v>86.782901554404106</v>
      </c>
      <c r="Q87">
        <v>0.126409860450338</v>
      </c>
    </row>
    <row r="88" spans="1:17" x14ac:dyDescent="0.3">
      <c r="A88" t="s">
        <v>236</v>
      </c>
      <c r="B88" t="s">
        <v>237</v>
      </c>
      <c r="C88" t="s">
        <v>3112</v>
      </c>
      <c r="D88" t="s">
        <v>238</v>
      </c>
      <c r="E88">
        <v>106171.40401241</v>
      </c>
      <c r="F88">
        <v>1459.7</v>
      </c>
      <c r="G88">
        <v>17.840381498795001</v>
      </c>
      <c r="H88">
        <v>-4.4840164927851598</v>
      </c>
      <c r="I88">
        <v>14.4858948771436</v>
      </c>
      <c r="J88">
        <v>-3.54854784691363</v>
      </c>
      <c r="K88">
        <v>1496.37061264364</v>
      </c>
      <c r="L88">
        <v>1313.0551642565199</v>
      </c>
      <c r="M88">
        <v>24.508048960352799</v>
      </c>
      <c r="N88">
        <v>0.64679305523529695</v>
      </c>
      <c r="O88">
        <v>12.8656573268479</v>
      </c>
      <c r="P88">
        <v>46.8732706142778</v>
      </c>
      <c r="Q88">
        <v>4.2651648939490999E-2</v>
      </c>
    </row>
    <row r="89" spans="1:17" x14ac:dyDescent="0.3">
      <c r="A89" t="s">
        <v>239</v>
      </c>
      <c r="B89" t="s">
        <v>240</v>
      </c>
      <c r="C89" t="s">
        <v>3123</v>
      </c>
      <c r="D89" t="s">
        <v>135</v>
      </c>
      <c r="E89">
        <v>105998.084446765</v>
      </c>
      <c r="F89">
        <v>1065.05</v>
      </c>
      <c r="G89">
        <v>13.846111782747901</v>
      </c>
      <c r="H89">
        <v>-17.674179510949202</v>
      </c>
      <c r="I89">
        <v>-23.740885877591499</v>
      </c>
      <c r="J89">
        <v>-9.12809564607754</v>
      </c>
      <c r="K89">
        <v>1230.4842572575301</v>
      </c>
      <c r="L89">
        <v>1193.63368989538</v>
      </c>
      <c r="M89">
        <v>21.706802985323201</v>
      </c>
      <c r="N89">
        <v>0.67392290694038104</v>
      </c>
      <c r="O89">
        <v>54.917609501901303</v>
      </c>
      <c r="P89">
        <v>51.781388057574397</v>
      </c>
      <c r="Q89">
        <v>7.2929007245775002E-2</v>
      </c>
    </row>
    <row r="90" spans="1:17" x14ac:dyDescent="0.3">
      <c r="A90" t="s">
        <v>241</v>
      </c>
      <c r="B90" t="s">
        <v>242</v>
      </c>
      <c r="C90" t="s">
        <v>3116</v>
      </c>
      <c r="D90" t="s">
        <v>92</v>
      </c>
      <c r="E90">
        <v>102261.83314048</v>
      </c>
      <c r="F90">
        <v>5113.6000000000004</v>
      </c>
      <c r="G90">
        <v>36.268011869129403</v>
      </c>
      <c r="H90">
        <v>-11.1285026974079</v>
      </c>
      <c r="I90">
        <v>7.4798721457358797</v>
      </c>
      <c r="J90">
        <v>-0.62667412205340201</v>
      </c>
      <c r="K90">
        <v>5512.0869999092201</v>
      </c>
      <c r="L90">
        <v>5010.03765244236</v>
      </c>
      <c r="M90">
        <v>18.516969222954302</v>
      </c>
      <c r="N90">
        <v>0.82328423920934402</v>
      </c>
      <c r="O90">
        <v>22.149757509386699</v>
      </c>
      <c r="P90">
        <v>68.127568633897695</v>
      </c>
      <c r="Q90">
        <v>8.3341333150530994E-2</v>
      </c>
    </row>
    <row r="91" spans="1:17" x14ac:dyDescent="0.3">
      <c r="A91" t="s">
        <v>243</v>
      </c>
      <c r="B91" t="s">
        <v>244</v>
      </c>
      <c r="C91" t="s">
        <v>3114</v>
      </c>
      <c r="D91" t="s">
        <v>51</v>
      </c>
      <c r="E91">
        <v>101196.9523743</v>
      </c>
      <c r="F91">
        <v>1005.7</v>
      </c>
      <c r="G91">
        <v>48.454231205268997</v>
      </c>
      <c r="H91">
        <v>0.47260219722249602</v>
      </c>
      <c r="I91">
        <v>-1.1798903212623399</v>
      </c>
      <c r="J91">
        <v>-0.75847599539335198</v>
      </c>
      <c r="K91">
        <v>1076.77092204991</v>
      </c>
      <c r="L91">
        <v>998.575064492823</v>
      </c>
      <c r="M91">
        <v>32.957980963338798</v>
      </c>
      <c r="N91">
        <v>0.51672863033840899</v>
      </c>
      <c r="O91">
        <v>31.679427264591801</v>
      </c>
      <c r="P91">
        <v>77.137824746807595</v>
      </c>
      <c r="Q91">
        <v>8.3598903168267E-2</v>
      </c>
    </row>
    <row r="92" spans="1:17" x14ac:dyDescent="0.3">
      <c r="A92" t="s">
        <v>245</v>
      </c>
      <c r="B92" t="s">
        <v>246</v>
      </c>
      <c r="C92" t="s">
        <v>3114</v>
      </c>
      <c r="D92" t="s">
        <v>51</v>
      </c>
      <c r="E92">
        <v>100331.30825864999</v>
      </c>
      <c r="F92">
        <v>2504.25</v>
      </c>
      <c r="G92">
        <v>19.7501118217472</v>
      </c>
      <c r="H92">
        <v>1.26405119403903</v>
      </c>
      <c r="I92">
        <v>-4.4965109296691201</v>
      </c>
      <c r="J92">
        <v>-4.8291672881131804</v>
      </c>
      <c r="K92">
        <v>2509.70562126399</v>
      </c>
      <c r="L92">
        <v>2242.19293767415</v>
      </c>
      <c r="M92">
        <v>28.947724079515801</v>
      </c>
      <c r="N92">
        <v>0.36395087914764601</v>
      </c>
      <c r="O92">
        <v>13.207547169811299</v>
      </c>
      <c r="P92">
        <v>48.792370993137403</v>
      </c>
    </row>
    <row r="93" spans="1:17" x14ac:dyDescent="0.3">
      <c r="A93" t="s">
        <v>247</v>
      </c>
      <c r="B93" t="s">
        <v>248</v>
      </c>
      <c r="C93" t="s">
        <v>3114</v>
      </c>
      <c r="D93" t="s">
        <v>249</v>
      </c>
      <c r="E93">
        <v>99990.007247654998</v>
      </c>
      <c r="F93">
        <v>6954.15</v>
      </c>
      <c r="G93">
        <v>16.5510317629147</v>
      </c>
      <c r="H93">
        <v>2.7021932107870001</v>
      </c>
      <c r="I93">
        <v>1.7616102750479601</v>
      </c>
      <c r="J93">
        <v>-1.0310657207201801</v>
      </c>
      <c r="K93">
        <v>6898.7244851192299</v>
      </c>
      <c r="L93">
        <v>6367.1859708000802</v>
      </c>
      <c r="M93">
        <v>46.291439103155803</v>
      </c>
      <c r="N93">
        <v>0.50076156528135696</v>
      </c>
      <c r="O93">
        <v>5.2170286807158197</v>
      </c>
      <c r="P93">
        <v>47.146635632670296</v>
      </c>
      <c r="Q93">
        <v>4.7839458713268002E-2</v>
      </c>
    </row>
    <row r="94" spans="1:17" x14ac:dyDescent="0.3">
      <c r="A94" t="s">
        <v>250</v>
      </c>
      <c r="B94" t="s">
        <v>251</v>
      </c>
      <c r="C94" t="s">
        <v>3122</v>
      </c>
      <c r="D94" t="s">
        <v>125</v>
      </c>
      <c r="E94">
        <v>99775.270067455</v>
      </c>
      <c r="F94">
        <v>7716.55</v>
      </c>
      <c r="G94">
        <v>62.5595823669777</v>
      </c>
      <c r="H94">
        <v>1.4951470912498299</v>
      </c>
      <c r="I94">
        <v>22.4123080044956</v>
      </c>
      <c r="J94">
        <v>-2.23108919835486</v>
      </c>
      <c r="K94">
        <v>7773.9940230327402</v>
      </c>
      <c r="L94">
        <v>6603.7065493622704</v>
      </c>
      <c r="M94">
        <v>35.415016073158696</v>
      </c>
      <c r="N94">
        <v>0.66629183560038396</v>
      </c>
      <c r="O94">
        <v>9.7899968250059803</v>
      </c>
      <c r="P94">
        <v>94.2712201508037</v>
      </c>
      <c r="Q94">
        <v>1.3313214169102E-2</v>
      </c>
    </row>
    <row r="95" spans="1:17" x14ac:dyDescent="0.3">
      <c r="A95" t="s">
        <v>252</v>
      </c>
      <c r="B95" t="s">
        <v>253</v>
      </c>
      <c r="C95" t="s">
        <v>3110</v>
      </c>
      <c r="D95" t="s">
        <v>24</v>
      </c>
      <c r="E95">
        <v>99715.010229439999</v>
      </c>
      <c r="F95">
        <v>1280.05</v>
      </c>
      <c r="G95">
        <v>-35.931239609342398</v>
      </c>
      <c r="H95">
        <v>-7.2158297035693701</v>
      </c>
      <c r="I95">
        <v>-22.110575152725101</v>
      </c>
      <c r="J95">
        <v>-4.1844466679592198</v>
      </c>
      <c r="K95">
        <v>1386.4465129237001</v>
      </c>
      <c r="L95">
        <v>1426.96217077914</v>
      </c>
      <c r="M95">
        <v>21.1934197178571</v>
      </c>
      <c r="N95">
        <v>0.84216711842029301</v>
      </c>
      <c r="O95">
        <v>32.3776414983789</v>
      </c>
      <c r="P95">
        <v>1.74065095576838</v>
      </c>
      <c r="Q95">
        <v>-1.6417759378319002E-2</v>
      </c>
    </row>
    <row r="96" spans="1:17" x14ac:dyDescent="0.3">
      <c r="A96" t="s">
        <v>254</v>
      </c>
      <c r="B96" t="s">
        <v>255</v>
      </c>
      <c r="C96" t="s">
        <v>3112</v>
      </c>
      <c r="D96" t="s">
        <v>256</v>
      </c>
      <c r="E96">
        <v>98589.116440815007</v>
      </c>
      <c r="F96">
        <v>996.45</v>
      </c>
      <c r="G96">
        <v>-13.1891103761252</v>
      </c>
      <c r="H96">
        <v>-10.440403907551399</v>
      </c>
      <c r="I96">
        <v>-18.040418668251501</v>
      </c>
      <c r="J96">
        <v>-7.5072330432957504</v>
      </c>
      <c r="K96">
        <v>1137.84932179976</v>
      </c>
      <c r="L96">
        <v>1105.89542564472</v>
      </c>
      <c r="M96">
        <v>16.058328147542401</v>
      </c>
      <c r="N96">
        <v>1.2579229635609599</v>
      </c>
      <c r="O96">
        <v>25.788589374594199</v>
      </c>
      <c r="P96">
        <v>15.6921495497525</v>
      </c>
      <c r="Q96">
        <v>-7.6943115993499999E-3</v>
      </c>
    </row>
    <row r="97" spans="1:17" x14ac:dyDescent="0.3">
      <c r="A97" t="s">
        <v>257</v>
      </c>
      <c r="B97" t="s">
        <v>258</v>
      </c>
      <c r="C97" t="s">
        <v>3121</v>
      </c>
      <c r="D97" t="s">
        <v>233</v>
      </c>
      <c r="E97">
        <v>97790.639549775005</v>
      </c>
      <c r="F97">
        <v>6502.35</v>
      </c>
      <c r="G97">
        <v>2.9062386474569002</v>
      </c>
      <c r="H97">
        <v>6.6465119012915297</v>
      </c>
      <c r="I97">
        <v>7.3278659801274904</v>
      </c>
      <c r="J97">
        <v>-5.2979364456200404</v>
      </c>
      <c r="K97">
        <v>6888.9100937439598</v>
      </c>
      <c r="L97">
        <v>6171.69073896398</v>
      </c>
      <c r="M97">
        <v>20.063073983870702</v>
      </c>
      <c r="N97">
        <v>1.36297289325</v>
      </c>
      <c r="O97">
        <v>16.957715287549799</v>
      </c>
      <c r="P97">
        <v>71.069455406471903</v>
      </c>
      <c r="Q97">
        <v>0.138557603869427</v>
      </c>
    </row>
    <row r="98" spans="1:17" x14ac:dyDescent="0.3">
      <c r="A98" t="s">
        <v>259</v>
      </c>
      <c r="B98" t="s">
        <v>260</v>
      </c>
      <c r="C98" t="s">
        <v>3110</v>
      </c>
      <c r="D98" t="s">
        <v>34</v>
      </c>
      <c r="E98">
        <v>97649.861714496001</v>
      </c>
      <c r="F98">
        <v>51.66</v>
      </c>
      <c r="G98">
        <v>6.2606378562410399</v>
      </c>
      <c r="H98">
        <v>-8.5960447419619594</v>
      </c>
      <c r="I98">
        <v>-27.238334147992902</v>
      </c>
      <c r="J98">
        <v>-2.7415810565507601</v>
      </c>
      <c r="K98">
        <v>57.407531556081501</v>
      </c>
      <c r="L98">
        <v>57.306777326788797</v>
      </c>
      <c r="M98">
        <v>36.347629183247697</v>
      </c>
      <c r="N98">
        <v>0.71025727188150101</v>
      </c>
      <c r="O98">
        <v>62.117692605497403</v>
      </c>
      <c r="P98">
        <v>40.954979536152699</v>
      </c>
      <c r="Q98">
        <v>9.0438098188472996E-2</v>
      </c>
    </row>
    <row r="99" spans="1:17" x14ac:dyDescent="0.3">
      <c r="A99" t="s">
        <v>261</v>
      </c>
      <c r="B99" t="s">
        <v>262</v>
      </c>
      <c r="C99" t="s">
        <v>3114</v>
      </c>
      <c r="D99" t="s">
        <v>51</v>
      </c>
      <c r="E99">
        <v>97240.228385755006</v>
      </c>
      <c r="F99">
        <v>2131.5500000000002</v>
      </c>
      <c r="G99">
        <v>59.831756084568198</v>
      </c>
      <c r="H99">
        <v>0.66885112617480302</v>
      </c>
      <c r="I99">
        <v>25.994004372045101</v>
      </c>
      <c r="J99">
        <v>-4.0521232306764698</v>
      </c>
      <c r="K99">
        <v>2138.75556470231</v>
      </c>
      <c r="L99">
        <v>1800.0476987137899</v>
      </c>
      <c r="M99">
        <v>42.447398016605099</v>
      </c>
      <c r="N99">
        <v>0.67108383444391295</v>
      </c>
      <c r="O99">
        <v>8.4656705214515</v>
      </c>
      <c r="P99">
        <v>89.808548530721197</v>
      </c>
      <c r="Q99">
        <v>0.11256064791147</v>
      </c>
    </row>
    <row r="100" spans="1:17" x14ac:dyDescent="0.3">
      <c r="A100" t="s">
        <v>263</v>
      </c>
      <c r="B100" t="s">
        <v>264</v>
      </c>
      <c r="C100" t="s">
        <v>3110</v>
      </c>
      <c r="D100" t="s">
        <v>43</v>
      </c>
      <c r="E100">
        <v>96769.072719325006</v>
      </c>
      <c r="F100">
        <v>1955.75</v>
      </c>
      <c r="G100">
        <v>15.3543949844943</v>
      </c>
      <c r="H100">
        <v>-7.5906886853115703</v>
      </c>
      <c r="I100">
        <v>6.0893046904733197</v>
      </c>
      <c r="J100">
        <v>-4.0583611024768604</v>
      </c>
      <c r="K100">
        <v>2072.3132488184401</v>
      </c>
      <c r="L100">
        <v>1836.11684199975</v>
      </c>
      <c r="M100">
        <v>16.120528881193302</v>
      </c>
      <c r="N100">
        <v>0.82361974288657402</v>
      </c>
      <c r="O100">
        <v>17.699092419787799</v>
      </c>
      <c r="P100">
        <v>46.800525426909303</v>
      </c>
      <c r="Q100">
        <v>5.4387516494169997E-3</v>
      </c>
    </row>
    <row r="101" spans="1:17" x14ac:dyDescent="0.3">
      <c r="A101" t="s">
        <v>265</v>
      </c>
      <c r="B101" t="s">
        <v>266</v>
      </c>
      <c r="C101" t="s">
        <v>3112</v>
      </c>
      <c r="D101" t="s">
        <v>197</v>
      </c>
      <c r="E101">
        <v>95882.045712100007</v>
      </c>
      <c r="F101">
        <v>541</v>
      </c>
      <c r="G101">
        <v>-18.663449979198699</v>
      </c>
      <c r="H101">
        <v>-9.7273839044101909</v>
      </c>
      <c r="I101">
        <v>-2.7212702912489899</v>
      </c>
      <c r="J101">
        <v>-1.8980406482349399</v>
      </c>
      <c r="K101">
        <v>603.69125298491394</v>
      </c>
      <c r="L101">
        <v>588.43801007102002</v>
      </c>
      <c r="M101">
        <v>14.884085520585</v>
      </c>
      <c r="N101">
        <v>0.67344358762259704</v>
      </c>
      <c r="O101">
        <v>24.214417744916801</v>
      </c>
      <c r="P101">
        <v>10.5887162714636</v>
      </c>
      <c r="Q101">
        <v>-8.6207110483004001E-2</v>
      </c>
    </row>
    <row r="102" spans="1:17" x14ac:dyDescent="0.3">
      <c r="A102" t="s">
        <v>267</v>
      </c>
      <c r="B102" t="s">
        <v>268</v>
      </c>
      <c r="C102" t="s">
        <v>3122</v>
      </c>
      <c r="D102" t="s">
        <v>269</v>
      </c>
      <c r="E102">
        <v>94942.929540900004</v>
      </c>
      <c r="F102">
        <v>667</v>
      </c>
      <c r="G102">
        <v>44.681787564608598</v>
      </c>
      <c r="H102">
        <v>-1.9019107543089599</v>
      </c>
      <c r="I102">
        <v>0.78972389236491602</v>
      </c>
      <c r="J102">
        <v>-4.6254012945976903</v>
      </c>
      <c r="K102">
        <v>671.72373724917702</v>
      </c>
      <c r="L102">
        <v>595.43077672251297</v>
      </c>
      <c r="M102">
        <v>38.377173879697999</v>
      </c>
      <c r="N102">
        <v>0.821853689329892</v>
      </c>
      <c r="O102">
        <v>8.0134932533733192</v>
      </c>
      <c r="P102">
        <v>79.494079655543501</v>
      </c>
      <c r="Q102">
        <v>0.18755325048247901</v>
      </c>
    </row>
    <row r="103" spans="1:17" x14ac:dyDescent="0.3">
      <c r="A103" t="s">
        <v>270</v>
      </c>
      <c r="B103" t="s">
        <v>271</v>
      </c>
      <c r="C103" t="s">
        <v>3110</v>
      </c>
      <c r="D103" t="s">
        <v>220</v>
      </c>
      <c r="E103">
        <v>94727.084587949998</v>
      </c>
      <c r="F103">
        <v>4434.45</v>
      </c>
      <c r="G103">
        <v>33.383222279216497</v>
      </c>
      <c r="H103">
        <v>8.0420293675372996</v>
      </c>
      <c r="I103">
        <v>12.232372524380899</v>
      </c>
      <c r="J103">
        <v>-4.8197035326397604</v>
      </c>
      <c r="K103">
        <v>4394.0895827244503</v>
      </c>
      <c r="L103">
        <v>3922.0597612605202</v>
      </c>
      <c r="M103">
        <v>42.248527013742603</v>
      </c>
      <c r="N103">
        <v>1.5783301711432001</v>
      </c>
      <c r="O103">
        <v>9.6866578718894196</v>
      </c>
      <c r="P103">
        <v>64.812681186352407</v>
      </c>
      <c r="Q103">
        <v>6.0230590569301003E-2</v>
      </c>
    </row>
    <row r="104" spans="1:17" x14ac:dyDescent="0.3">
      <c r="A104" t="s">
        <v>272</v>
      </c>
      <c r="B104" t="s">
        <v>273</v>
      </c>
      <c r="C104" t="s">
        <v>3121</v>
      </c>
      <c r="D104" t="s">
        <v>274</v>
      </c>
      <c r="E104">
        <v>94366.720947840004</v>
      </c>
      <c r="F104">
        <v>68.849999999999994</v>
      </c>
      <c r="G104">
        <v>89.289302304105902</v>
      </c>
      <c r="H104">
        <v>-11.267251583900499</v>
      </c>
      <c r="I104">
        <v>55.798695184230901</v>
      </c>
      <c r="J104">
        <v>-7.1861823600495098</v>
      </c>
      <c r="K104">
        <v>73.872742317913094</v>
      </c>
      <c r="L104">
        <v>57.492176856706898</v>
      </c>
      <c r="M104">
        <v>28.324604733980301</v>
      </c>
      <c r="N104">
        <v>0.53910951933916196</v>
      </c>
      <c r="O104">
        <v>24.967320261437902</v>
      </c>
      <c r="P104">
        <v>129.5</v>
      </c>
      <c r="Q104">
        <v>0.21137340034247701</v>
      </c>
    </row>
    <row r="105" spans="1:17" x14ac:dyDescent="0.3">
      <c r="A105" t="s">
        <v>275</v>
      </c>
      <c r="B105" t="s">
        <v>276</v>
      </c>
      <c r="C105" t="s">
        <v>3124</v>
      </c>
      <c r="D105" t="s">
        <v>277</v>
      </c>
      <c r="E105">
        <v>94340.406840249998</v>
      </c>
      <c r="F105">
        <v>10425.5</v>
      </c>
      <c r="G105">
        <v>77.970375720077499</v>
      </c>
      <c r="H105">
        <v>4.6988409679497698</v>
      </c>
      <c r="I105">
        <v>9.6334804474856703</v>
      </c>
      <c r="J105">
        <v>-4.0698713794417998</v>
      </c>
      <c r="K105">
        <v>10989.8076773877</v>
      </c>
      <c r="L105">
        <v>9442.8784502257295</v>
      </c>
      <c r="M105">
        <v>27.4349062198614</v>
      </c>
      <c r="N105">
        <v>0.69807894179260899</v>
      </c>
      <c r="O105">
        <v>27.5526353652103</v>
      </c>
      <c r="P105">
        <v>108.683207061861</v>
      </c>
      <c r="Q105">
        <v>0.15995485087922101</v>
      </c>
    </row>
    <row r="106" spans="1:17" x14ac:dyDescent="0.3">
      <c r="A106" t="s">
        <v>278</v>
      </c>
      <c r="B106" t="s">
        <v>279</v>
      </c>
      <c r="C106" t="s">
        <v>3121</v>
      </c>
      <c r="D106" t="s">
        <v>280</v>
      </c>
      <c r="E106">
        <v>94167.611999999994</v>
      </c>
      <c r="F106">
        <v>3397.1</v>
      </c>
      <c r="G106">
        <v>73.270362614384595</v>
      </c>
      <c r="H106">
        <v>-5.69794168390992</v>
      </c>
      <c r="I106">
        <v>-4.2044247521403504</v>
      </c>
      <c r="J106">
        <v>-9.2904379112674196</v>
      </c>
      <c r="K106">
        <v>3706.7867642274</v>
      </c>
      <c r="L106">
        <v>3309.5547034326401</v>
      </c>
      <c r="M106">
        <v>26.8211232928209</v>
      </c>
      <c r="N106">
        <v>0.84379233090644001</v>
      </c>
      <c r="O106">
        <v>22.807688911130001</v>
      </c>
      <c r="P106">
        <v>104.76176124890701</v>
      </c>
      <c r="Q106">
        <v>0.20814797041117999</v>
      </c>
    </row>
    <row r="107" spans="1:17" x14ac:dyDescent="0.3">
      <c r="A107" t="s">
        <v>281</v>
      </c>
      <c r="B107" t="s">
        <v>282</v>
      </c>
      <c r="C107" t="s">
        <v>3115</v>
      </c>
      <c r="D107" t="s">
        <v>80</v>
      </c>
      <c r="E107">
        <v>93946.162768480004</v>
      </c>
      <c r="F107">
        <v>1954.7</v>
      </c>
      <c r="G107">
        <v>150.07359580603</v>
      </c>
      <c r="H107">
        <v>10.8172823173536</v>
      </c>
      <c r="I107">
        <v>20.1003630198847</v>
      </c>
      <c r="J107">
        <v>1.56437409335175</v>
      </c>
      <c r="K107">
        <v>1826.5140575676601</v>
      </c>
      <c r="L107">
        <v>1496.48580981793</v>
      </c>
      <c r="M107">
        <v>59.284881322442097</v>
      </c>
      <c r="N107">
        <v>0.73958752292789898</v>
      </c>
      <c r="O107">
        <v>4.21036476185603</v>
      </c>
      <c r="P107">
        <v>182.49150950213101</v>
      </c>
      <c r="Q107">
        <v>0.170463469447177</v>
      </c>
    </row>
    <row r="108" spans="1:17" x14ac:dyDescent="0.3">
      <c r="A108" t="s">
        <v>283</v>
      </c>
      <c r="B108" t="s">
        <v>284</v>
      </c>
      <c r="C108" t="s">
        <v>3117</v>
      </c>
      <c r="D108" t="s">
        <v>117</v>
      </c>
      <c r="E108">
        <v>93518.771605739996</v>
      </c>
      <c r="F108">
        <v>924.3</v>
      </c>
      <c r="G108">
        <v>15.3420719756199</v>
      </c>
      <c r="H108">
        <v>-5.4475147434493101</v>
      </c>
      <c r="I108">
        <v>-10.216946380487499</v>
      </c>
      <c r="J108">
        <v>-3.1699925290699502</v>
      </c>
      <c r="K108">
        <v>980.042600546176</v>
      </c>
      <c r="L108">
        <v>915.20959337709598</v>
      </c>
      <c r="M108">
        <v>35.484498346289399</v>
      </c>
      <c r="N108">
        <v>1.4243778517210699</v>
      </c>
      <c r="O108">
        <v>18.684409823650299</v>
      </c>
      <c r="P108">
        <v>58.923658872076999</v>
      </c>
      <c r="Q108">
        <v>9.7147997477866996E-2</v>
      </c>
    </row>
    <row r="109" spans="1:17" x14ac:dyDescent="0.3">
      <c r="A109" t="s">
        <v>285</v>
      </c>
      <c r="B109" t="s">
        <v>286</v>
      </c>
      <c r="C109" t="s">
        <v>3109</v>
      </c>
      <c r="D109" t="s">
        <v>287</v>
      </c>
      <c r="E109">
        <v>92719.320105120001</v>
      </c>
      <c r="F109">
        <v>10682.4</v>
      </c>
      <c r="G109">
        <v>143.24681481235399</v>
      </c>
      <c r="H109">
        <v>4.3534410188017301</v>
      </c>
      <c r="I109">
        <v>36.250749073816102</v>
      </c>
      <c r="J109">
        <v>-2.32977773140651</v>
      </c>
      <c r="K109">
        <v>11140.4421241215</v>
      </c>
      <c r="L109">
        <v>9150.6832584933709</v>
      </c>
      <c r="M109">
        <v>32.9108807757192</v>
      </c>
      <c r="N109">
        <v>0.42465644187067197</v>
      </c>
      <c r="O109">
        <v>18.1288848947801</v>
      </c>
      <c r="P109">
        <v>176.11662531017299</v>
      </c>
      <c r="Q109">
        <v>9.6433583647123997E-2</v>
      </c>
    </row>
    <row r="110" spans="1:17" x14ac:dyDescent="0.3">
      <c r="A110" t="s">
        <v>288</v>
      </c>
      <c r="B110" t="s">
        <v>289</v>
      </c>
      <c r="C110" t="s">
        <v>3111</v>
      </c>
      <c r="D110" t="s">
        <v>290</v>
      </c>
      <c r="E110">
        <v>92391.997218599994</v>
      </c>
      <c r="F110">
        <v>350.25</v>
      </c>
      <c r="G110">
        <v>74.462885461659695</v>
      </c>
      <c r="H110">
        <v>-5.3830253060809801</v>
      </c>
      <c r="I110">
        <v>-8.3687950276565406</v>
      </c>
      <c r="J110">
        <v>-6.6663999047831703</v>
      </c>
      <c r="K110">
        <v>392.80031575683199</v>
      </c>
      <c r="L110">
        <v>344.21800143381</v>
      </c>
      <c r="M110">
        <v>18.959698804798801</v>
      </c>
      <c r="N110">
        <v>0.47105574319770099</v>
      </c>
      <c r="O110">
        <v>31.4346895074946</v>
      </c>
      <c r="P110">
        <v>110.107978404319</v>
      </c>
      <c r="Q110">
        <v>1.8607673760215999E-2</v>
      </c>
    </row>
    <row r="111" spans="1:17" x14ac:dyDescent="0.3">
      <c r="A111" t="s">
        <v>291</v>
      </c>
      <c r="B111" t="s">
        <v>292</v>
      </c>
      <c r="C111" t="s">
        <v>3113</v>
      </c>
      <c r="D111" t="s">
        <v>149</v>
      </c>
      <c r="E111">
        <v>92147.463319500006</v>
      </c>
      <c r="F111">
        <v>441.95</v>
      </c>
      <c r="G111">
        <v>165.85024521099399</v>
      </c>
      <c r="H111">
        <v>-10.477228752289699</v>
      </c>
      <c r="I111">
        <v>46.565108098262201</v>
      </c>
      <c r="J111">
        <v>-8.5514518997924203</v>
      </c>
      <c r="K111">
        <v>506.24143782102198</v>
      </c>
      <c r="L111">
        <v>410.66892606879998</v>
      </c>
      <c r="M111">
        <v>25.3682850446903</v>
      </c>
      <c r="N111">
        <v>0.38270699641689399</v>
      </c>
      <c r="O111">
        <v>46.396651204887398</v>
      </c>
      <c r="P111">
        <v>210.90397467463899</v>
      </c>
      <c r="Q111">
        <v>0.205742967987398</v>
      </c>
    </row>
    <row r="112" spans="1:17" x14ac:dyDescent="0.3">
      <c r="A112" t="s">
        <v>293</v>
      </c>
      <c r="B112" t="s">
        <v>294</v>
      </c>
      <c r="C112" t="s">
        <v>3116</v>
      </c>
      <c r="D112" t="s">
        <v>295</v>
      </c>
      <c r="E112">
        <v>91228.135718160003</v>
      </c>
      <c r="F112">
        <v>4716.6000000000004</v>
      </c>
      <c r="G112">
        <v>33.459938222117003</v>
      </c>
      <c r="H112">
        <v>12.721861178653601</v>
      </c>
      <c r="I112">
        <v>21.833683603835201</v>
      </c>
      <c r="J112">
        <v>4.8908414836818297</v>
      </c>
      <c r="K112">
        <v>4217.9472685172004</v>
      </c>
      <c r="L112">
        <v>3905.7499578653401</v>
      </c>
      <c r="M112">
        <v>75.7977871392048</v>
      </c>
      <c r="N112">
        <v>0.99175803389489703</v>
      </c>
      <c r="O112">
        <v>1.9972013738709999</v>
      </c>
      <c r="P112">
        <v>63.813493097160702</v>
      </c>
      <c r="Q112">
        <v>0.14391463475820601</v>
      </c>
    </row>
    <row r="113" spans="1:17" x14ac:dyDescent="0.3">
      <c r="A113" t="s">
        <v>296</v>
      </c>
      <c r="B113" t="s">
        <v>297</v>
      </c>
      <c r="C113" t="s">
        <v>3118</v>
      </c>
      <c r="D113" t="s">
        <v>77</v>
      </c>
      <c r="E113">
        <v>90437.477284439999</v>
      </c>
      <c r="F113">
        <v>25065.3</v>
      </c>
      <c r="G113">
        <v>-29.038763811117601</v>
      </c>
      <c r="H113">
        <v>1.1342874095461299</v>
      </c>
      <c r="I113">
        <v>-6.0575378715110499</v>
      </c>
      <c r="J113">
        <v>2.3730281547053398</v>
      </c>
      <c r="K113">
        <v>25354.1495938976</v>
      </c>
      <c r="L113">
        <v>25855.992370067299</v>
      </c>
      <c r="M113">
        <v>58.505643120202301</v>
      </c>
      <c r="N113">
        <v>0.655666977910078</v>
      </c>
      <c r="O113">
        <v>22.630688641269</v>
      </c>
      <c r="P113">
        <v>5.7607594936708697</v>
      </c>
      <c r="Q113">
        <v>-6.7652857666074998E-2</v>
      </c>
    </row>
    <row r="114" spans="1:17" x14ac:dyDescent="0.3">
      <c r="A114" t="s">
        <v>298</v>
      </c>
      <c r="B114" t="s">
        <v>299</v>
      </c>
      <c r="C114" t="s">
        <v>3119</v>
      </c>
      <c r="D114" t="s">
        <v>300</v>
      </c>
      <c r="E114">
        <v>90085.788870350007</v>
      </c>
      <c r="F114">
        <v>15055.3</v>
      </c>
      <c r="G114">
        <v>149.92582090725799</v>
      </c>
      <c r="H114">
        <v>13.0360016028852</v>
      </c>
      <c r="I114">
        <v>75.909764493130197</v>
      </c>
      <c r="J114">
        <v>0.80633896220208801</v>
      </c>
      <c r="K114">
        <v>13831.1112493325</v>
      </c>
      <c r="L114">
        <v>10641.165946335601</v>
      </c>
      <c r="M114">
        <v>53.509586412999603</v>
      </c>
      <c r="N114">
        <v>0.51937273560018704</v>
      </c>
      <c r="O114">
        <v>3.6179949917969099</v>
      </c>
      <c r="P114">
        <v>196.59771473601199</v>
      </c>
      <c r="Q114">
        <v>0.13316897431303101</v>
      </c>
    </row>
    <row r="115" spans="1:17" x14ac:dyDescent="0.3">
      <c r="A115" t="s">
        <v>301</v>
      </c>
      <c r="B115" t="s">
        <v>302</v>
      </c>
      <c r="C115" t="s">
        <v>3110</v>
      </c>
      <c r="D115" t="s">
        <v>34</v>
      </c>
      <c r="E115">
        <v>89064.724721940001</v>
      </c>
      <c r="F115">
        <v>98.19</v>
      </c>
      <c r="G115">
        <v>12.2430335977909</v>
      </c>
      <c r="H115">
        <v>-4.9343795476255101</v>
      </c>
      <c r="I115">
        <v>-26.671154542309498</v>
      </c>
      <c r="J115">
        <v>-5.3060789913256299</v>
      </c>
      <c r="K115">
        <v>106.454201685833</v>
      </c>
      <c r="L115">
        <v>105.415779026015</v>
      </c>
      <c r="M115">
        <v>29.876478487050001</v>
      </c>
      <c r="N115">
        <v>0.63933983645355297</v>
      </c>
      <c r="O115">
        <v>31.276097362256799</v>
      </c>
      <c r="P115">
        <v>43.510669394913698</v>
      </c>
      <c r="Q115">
        <v>0.105766007060133</v>
      </c>
    </row>
    <row r="116" spans="1:17" x14ac:dyDescent="0.3">
      <c r="A116" t="s">
        <v>303</v>
      </c>
      <c r="B116" t="s">
        <v>304</v>
      </c>
      <c r="C116" t="s">
        <v>3114</v>
      </c>
      <c r="D116" t="s">
        <v>249</v>
      </c>
      <c r="E116">
        <v>88089.745982594904</v>
      </c>
      <c r="F116">
        <v>906.15</v>
      </c>
      <c r="G116">
        <v>32.683673551893598</v>
      </c>
      <c r="H116">
        <v>-8.5682731414797804</v>
      </c>
      <c r="I116">
        <v>2.8182056238205502</v>
      </c>
      <c r="J116">
        <v>-3.7696779539230798</v>
      </c>
      <c r="K116">
        <v>931.95625848746204</v>
      </c>
      <c r="L116">
        <v>843.231290174533</v>
      </c>
      <c r="M116">
        <v>32.361074431082798</v>
      </c>
      <c r="N116">
        <v>0.72894904419116702</v>
      </c>
      <c r="O116">
        <v>23.3791314903713</v>
      </c>
      <c r="P116">
        <v>68.226120857699797</v>
      </c>
      <c r="Q116">
        <v>0.11629256672013499</v>
      </c>
    </row>
    <row r="117" spans="1:17" x14ac:dyDescent="0.3">
      <c r="A117" t="s">
        <v>305</v>
      </c>
      <c r="B117" t="s">
        <v>306</v>
      </c>
      <c r="C117" t="s">
        <v>3110</v>
      </c>
      <c r="D117" t="s">
        <v>307</v>
      </c>
      <c r="E117">
        <v>87427.782084924998</v>
      </c>
      <c r="F117">
        <v>81.31</v>
      </c>
      <c r="G117">
        <v>0.30725524792901299</v>
      </c>
      <c r="H117">
        <v>-9.1944767977111006</v>
      </c>
      <c r="I117">
        <v>-15.2391082686828</v>
      </c>
      <c r="J117">
        <v>-4.80470322176535</v>
      </c>
      <c r="K117">
        <v>86.758324410138002</v>
      </c>
      <c r="L117">
        <v>84.246513950836203</v>
      </c>
      <c r="M117">
        <v>47.340721683867599</v>
      </c>
      <c r="N117">
        <v>0.36074520204662502</v>
      </c>
      <c r="O117">
        <v>32.702004673471897</v>
      </c>
      <c r="P117">
        <v>36.655462184873898</v>
      </c>
      <c r="Q117">
        <v>4.6672470729123998E-2</v>
      </c>
    </row>
    <row r="118" spans="1:17" x14ac:dyDescent="0.3">
      <c r="A118" t="s">
        <v>308</v>
      </c>
      <c r="B118" t="s">
        <v>309</v>
      </c>
      <c r="C118" t="s">
        <v>3112</v>
      </c>
      <c r="D118" t="s">
        <v>197</v>
      </c>
      <c r="E118">
        <v>87380.824635180004</v>
      </c>
      <c r="F118">
        <v>3212.7</v>
      </c>
      <c r="G118">
        <v>28.332279719791</v>
      </c>
      <c r="H118">
        <v>-2.9287724283885601</v>
      </c>
      <c r="I118">
        <v>7.9962568732888304</v>
      </c>
      <c r="J118">
        <v>-3.3172011869406299</v>
      </c>
      <c r="K118">
        <v>3511.7488837299802</v>
      </c>
      <c r="L118">
        <v>3040.4048988549698</v>
      </c>
      <c r="M118">
        <v>14.894425371826101</v>
      </c>
      <c r="N118">
        <v>0.83510357501897903</v>
      </c>
      <c r="O118">
        <v>21.081955987175899</v>
      </c>
      <c r="P118">
        <v>60.234413965087199</v>
      </c>
      <c r="Q118">
        <v>0.10545731852106099</v>
      </c>
    </row>
    <row r="119" spans="1:17" x14ac:dyDescent="0.3">
      <c r="A119" t="s">
        <v>310</v>
      </c>
      <c r="B119" t="s">
        <v>311</v>
      </c>
      <c r="C119" t="s">
        <v>3109</v>
      </c>
      <c r="D119" t="s">
        <v>287</v>
      </c>
      <c r="E119">
        <v>87216.776644960002</v>
      </c>
      <c r="F119">
        <v>5691.2</v>
      </c>
      <c r="G119">
        <v>66.428039896727697</v>
      </c>
      <c r="H119">
        <v>12.9861291757462</v>
      </c>
      <c r="I119">
        <v>55.267636667031702</v>
      </c>
      <c r="J119">
        <v>4.1104929320159203</v>
      </c>
      <c r="K119">
        <v>5225.9455253193</v>
      </c>
      <c r="L119">
        <v>4407.8622382364601</v>
      </c>
      <c r="M119">
        <v>62.456939658812601</v>
      </c>
      <c r="N119">
        <v>1.3339970102323</v>
      </c>
      <c r="O119">
        <v>1.8888810795614199</v>
      </c>
      <c r="P119">
        <v>100.394366197183</v>
      </c>
      <c r="Q119">
        <v>0.13829231986159299</v>
      </c>
    </row>
    <row r="120" spans="1:17" x14ac:dyDescent="0.3">
      <c r="A120" t="s">
        <v>312</v>
      </c>
      <c r="B120" t="s">
        <v>313</v>
      </c>
      <c r="C120" t="s">
        <v>3120</v>
      </c>
      <c r="D120" t="s">
        <v>48</v>
      </c>
      <c r="E120">
        <v>87132.669555903994</v>
      </c>
      <c r="F120">
        <v>82.52</v>
      </c>
      <c r="G120">
        <v>26.132031809759201</v>
      </c>
      <c r="H120">
        <v>-8.3049489996352595</v>
      </c>
      <c r="I120">
        <v>-8.8293235366989506</v>
      </c>
      <c r="J120">
        <v>-7.2579545234368599</v>
      </c>
      <c r="K120">
        <v>90.501079493117103</v>
      </c>
      <c r="L120">
        <v>85.769313247500705</v>
      </c>
      <c r="M120">
        <v>31.784353430844899</v>
      </c>
      <c r="N120">
        <v>0.58733192990987104</v>
      </c>
      <c r="O120">
        <v>25.727096461463798</v>
      </c>
      <c r="P120">
        <v>58.692307692307601</v>
      </c>
      <c r="Q120">
        <v>9.9850499143748994E-2</v>
      </c>
    </row>
    <row r="121" spans="1:17" x14ac:dyDescent="0.3">
      <c r="A121" t="s">
        <v>314</v>
      </c>
      <c r="B121" t="s">
        <v>315</v>
      </c>
      <c r="C121" t="s">
        <v>3108</v>
      </c>
      <c r="D121" t="s">
        <v>18</v>
      </c>
      <c r="E121">
        <v>86123.616375575002</v>
      </c>
      <c r="F121">
        <v>404.75</v>
      </c>
      <c r="G121">
        <v>120.207209628546</v>
      </c>
      <c r="H121">
        <v>4.2236433906901096</v>
      </c>
      <c r="I121">
        <v>15.6497896548425</v>
      </c>
      <c r="J121">
        <v>-6.8818306007947196</v>
      </c>
      <c r="K121">
        <v>405.67181210836702</v>
      </c>
      <c r="L121">
        <v>351.15015173170599</v>
      </c>
      <c r="M121">
        <v>43.604642985698803</v>
      </c>
      <c r="N121">
        <v>0.78083932241304099</v>
      </c>
      <c r="O121">
        <v>12.946263125386</v>
      </c>
      <c r="P121">
        <v>153.81479933110299</v>
      </c>
      <c r="Q121">
        <v>7.2758277632241006E-2</v>
      </c>
    </row>
    <row r="122" spans="1:17" x14ac:dyDescent="0.3">
      <c r="A122" t="s">
        <v>316</v>
      </c>
      <c r="B122" t="s">
        <v>317</v>
      </c>
      <c r="C122" t="s">
        <v>3121</v>
      </c>
      <c r="D122" t="s">
        <v>318</v>
      </c>
      <c r="E122">
        <v>85006.284299999999</v>
      </c>
      <c r="F122">
        <v>4214.7</v>
      </c>
      <c r="G122">
        <v>100.653880745744</v>
      </c>
      <c r="H122">
        <v>3.1785773341174499</v>
      </c>
      <c r="I122">
        <v>73.571921310919905</v>
      </c>
      <c r="J122">
        <v>-1.63489887443821</v>
      </c>
      <c r="K122">
        <v>4324.4891207725104</v>
      </c>
      <c r="L122">
        <v>3572.22429918338</v>
      </c>
      <c r="M122">
        <v>45.946213329404799</v>
      </c>
      <c r="N122">
        <v>1.59121824981395</v>
      </c>
      <c r="O122">
        <v>39.037179395923701</v>
      </c>
      <c r="P122">
        <v>141.94603903559101</v>
      </c>
      <c r="Q122">
        <v>0.25394502617910503</v>
      </c>
    </row>
    <row r="123" spans="1:17" x14ac:dyDescent="0.3">
      <c r="A123" t="s">
        <v>319</v>
      </c>
      <c r="B123" t="s">
        <v>320</v>
      </c>
      <c r="C123" t="s">
        <v>3110</v>
      </c>
      <c r="D123" t="s">
        <v>34</v>
      </c>
      <c r="E123">
        <v>84175.769028388997</v>
      </c>
      <c r="F123">
        <v>110.27</v>
      </c>
      <c r="G123">
        <v>-10.589788835726999</v>
      </c>
      <c r="H123">
        <v>-8.3619672130989002</v>
      </c>
      <c r="I123">
        <v>-33.951613006987401</v>
      </c>
      <c r="J123">
        <v>-1.3408126138779699</v>
      </c>
      <c r="K123">
        <v>119.934743228442</v>
      </c>
      <c r="L123">
        <v>126.159638513199</v>
      </c>
      <c r="M123">
        <v>27.534901599591301</v>
      </c>
      <c r="N123">
        <v>0.91539868582721295</v>
      </c>
      <c r="O123">
        <v>56.434206946585597</v>
      </c>
      <c r="P123">
        <v>20.843835616438302</v>
      </c>
      <c r="Q123">
        <v>9.9446123899551001E-2</v>
      </c>
    </row>
    <row r="124" spans="1:17" x14ac:dyDescent="0.3">
      <c r="A124" t="s">
        <v>321</v>
      </c>
      <c r="B124" t="s">
        <v>322</v>
      </c>
      <c r="C124" t="s">
        <v>3114</v>
      </c>
      <c r="D124" t="s">
        <v>51</v>
      </c>
      <c r="E124">
        <v>83763.210069059904</v>
      </c>
      <c r="F124">
        <v>1442.2</v>
      </c>
      <c r="G124">
        <v>40.942032700344001</v>
      </c>
      <c r="H124">
        <v>2.6364273400076699</v>
      </c>
      <c r="I124">
        <v>24.123920520991899</v>
      </c>
      <c r="J124">
        <v>-1.8261626547081999</v>
      </c>
      <c r="K124">
        <v>1471.36666429773</v>
      </c>
      <c r="L124">
        <v>1280.70730213092</v>
      </c>
      <c r="M124">
        <v>35.647012362091303</v>
      </c>
      <c r="N124">
        <v>0.53889134495024205</v>
      </c>
      <c r="O124">
        <v>10.386908889197001</v>
      </c>
      <c r="P124">
        <v>72.790990235427998</v>
      </c>
      <c r="Q124">
        <v>8.6985860277530996E-2</v>
      </c>
    </row>
    <row r="125" spans="1:17" x14ac:dyDescent="0.3">
      <c r="A125" t="s">
        <v>323</v>
      </c>
      <c r="B125" t="s">
        <v>324</v>
      </c>
      <c r="C125" t="s">
        <v>3108</v>
      </c>
      <c r="D125" t="s">
        <v>185</v>
      </c>
      <c r="E125">
        <v>83030.162216084995</v>
      </c>
      <c r="F125">
        <v>754.95</v>
      </c>
      <c r="G125">
        <v>10.6100028651458</v>
      </c>
      <c r="H125">
        <v>-9.3719971587222499</v>
      </c>
      <c r="I125">
        <v>-26.809818908356199</v>
      </c>
      <c r="J125">
        <v>-5.1844718517503798</v>
      </c>
      <c r="K125">
        <v>791.27933287593203</v>
      </c>
      <c r="L125">
        <v>885.51597159962205</v>
      </c>
      <c r="M125">
        <v>56.884323989498</v>
      </c>
      <c r="N125">
        <v>0.33432298862140503</v>
      </c>
      <c r="O125">
        <v>66.818994635406298</v>
      </c>
      <c r="P125">
        <v>44.6264367816092</v>
      </c>
      <c r="Q125">
        <v>-1.8626626074079E-2</v>
      </c>
    </row>
    <row r="126" spans="1:17" x14ac:dyDescent="0.3">
      <c r="A126" t="s">
        <v>325</v>
      </c>
      <c r="B126" t="s">
        <v>326</v>
      </c>
      <c r="C126" t="s">
        <v>3108</v>
      </c>
      <c r="D126" t="s">
        <v>69</v>
      </c>
      <c r="E126">
        <v>82997.662535775002</v>
      </c>
      <c r="F126">
        <v>510.25</v>
      </c>
      <c r="G126">
        <v>127.35640846965499</v>
      </c>
      <c r="H126">
        <v>-7.9786547392177596</v>
      </c>
      <c r="I126">
        <v>16.897398123352101</v>
      </c>
      <c r="J126">
        <v>-2.9042592028035399</v>
      </c>
      <c r="K126">
        <v>573.633830686485</v>
      </c>
      <c r="L126">
        <v>479.83581133259202</v>
      </c>
      <c r="M126">
        <v>31.088197563748999</v>
      </c>
      <c r="N126">
        <v>0.46340351214610898</v>
      </c>
      <c r="O126">
        <v>50.4948554630083</v>
      </c>
      <c r="P126">
        <v>161.04195088676599</v>
      </c>
      <c r="Q126">
        <v>0.12378591239301</v>
      </c>
    </row>
    <row r="127" spans="1:17" x14ac:dyDescent="0.3">
      <c r="A127" t="s">
        <v>327</v>
      </c>
      <c r="B127" t="s">
        <v>328</v>
      </c>
      <c r="C127" t="s">
        <v>3112</v>
      </c>
      <c r="D127" t="s">
        <v>197</v>
      </c>
      <c r="E127">
        <v>82119.057206275</v>
      </c>
      <c r="F127">
        <v>634.25</v>
      </c>
      <c r="G127">
        <v>-9.6612933880549505</v>
      </c>
      <c r="H127">
        <v>-1.05003944551832</v>
      </c>
      <c r="I127">
        <v>15.6194501936866</v>
      </c>
      <c r="J127">
        <v>-2.12450486487139</v>
      </c>
      <c r="K127">
        <v>672.52951454243498</v>
      </c>
      <c r="L127">
        <v>618.03346375576598</v>
      </c>
      <c r="M127">
        <v>15.9287285433674</v>
      </c>
      <c r="N127">
        <v>0.591748993218144</v>
      </c>
      <c r="O127">
        <v>13.496255419787101</v>
      </c>
      <c r="P127">
        <v>30.423606827061398</v>
      </c>
      <c r="Q127">
        <v>-3.0081753156629001E-2</v>
      </c>
    </row>
    <row r="128" spans="1:17" x14ac:dyDescent="0.3">
      <c r="A128" t="s">
        <v>329</v>
      </c>
      <c r="B128" t="s">
        <v>330</v>
      </c>
      <c r="C128" t="s">
        <v>3123</v>
      </c>
      <c r="D128" t="s">
        <v>135</v>
      </c>
      <c r="E128">
        <v>81316.484033279994</v>
      </c>
      <c r="F128">
        <v>2924.4</v>
      </c>
      <c r="G128">
        <v>58.313195713107604</v>
      </c>
      <c r="H128">
        <v>-1.0836889691452301</v>
      </c>
      <c r="I128">
        <v>5.7074474040661496</v>
      </c>
      <c r="J128">
        <v>-6.9731224505538503</v>
      </c>
      <c r="K128">
        <v>3015.7386858979598</v>
      </c>
      <c r="L128">
        <v>2722.0550905178902</v>
      </c>
      <c r="M128">
        <v>39.529273682383099</v>
      </c>
      <c r="N128">
        <v>0.82010754422993604</v>
      </c>
      <c r="O128">
        <v>16.355491724798199</v>
      </c>
      <c r="P128">
        <v>88.817148760330596</v>
      </c>
      <c r="Q128">
        <v>1.9992324748748999E-2</v>
      </c>
    </row>
    <row r="129" spans="1:17" x14ac:dyDescent="0.3">
      <c r="A129" t="s">
        <v>331</v>
      </c>
      <c r="B129" t="s">
        <v>332</v>
      </c>
      <c r="C129" t="s">
        <v>3115</v>
      </c>
      <c r="D129" t="s">
        <v>105</v>
      </c>
      <c r="E129">
        <v>80410.503614025001</v>
      </c>
      <c r="F129">
        <v>80.05</v>
      </c>
      <c r="G129">
        <v>33.558581300971099</v>
      </c>
      <c r="H129">
        <v>-10.8980935639606</v>
      </c>
      <c r="I129">
        <v>-20.216162534227799</v>
      </c>
      <c r="J129">
        <v>-10.235065837558</v>
      </c>
      <c r="K129">
        <v>91.971363136948497</v>
      </c>
      <c r="L129">
        <v>89.205923587052695</v>
      </c>
      <c r="M129">
        <v>23.306185353953701</v>
      </c>
      <c r="N129">
        <v>0.966396888677584</v>
      </c>
      <c r="O129">
        <v>47.907557776389702</v>
      </c>
      <c r="P129">
        <v>65.392561983470998</v>
      </c>
      <c r="Q129">
        <v>0.113155686573334</v>
      </c>
    </row>
    <row r="130" spans="1:17" x14ac:dyDescent="0.3">
      <c r="A130" t="s">
        <v>333</v>
      </c>
      <c r="B130" t="s">
        <v>334</v>
      </c>
      <c r="C130" t="s">
        <v>3121</v>
      </c>
      <c r="D130" t="s">
        <v>163</v>
      </c>
      <c r="E130">
        <v>79147.300059150002</v>
      </c>
      <c r="F130">
        <v>227.3</v>
      </c>
      <c r="G130">
        <v>68.901401593318496</v>
      </c>
      <c r="H130">
        <v>-12.669610367558199</v>
      </c>
      <c r="I130">
        <v>-22.832042071019199</v>
      </c>
      <c r="J130">
        <v>-15.7781832197869</v>
      </c>
      <c r="K130">
        <v>270.073307743974</v>
      </c>
      <c r="L130">
        <v>255.425293208299</v>
      </c>
      <c r="M130">
        <v>20.906714413652601</v>
      </c>
      <c r="N130">
        <v>1.1815158339110099</v>
      </c>
      <c r="O130">
        <v>47.536295644522603</v>
      </c>
      <c r="P130">
        <v>100.264317180616</v>
      </c>
      <c r="Q130">
        <v>0.133889217847735</v>
      </c>
    </row>
    <row r="131" spans="1:17" x14ac:dyDescent="0.3">
      <c r="A131" t="s">
        <v>335</v>
      </c>
      <c r="B131" t="s">
        <v>336</v>
      </c>
      <c r="C131" t="s">
        <v>3110</v>
      </c>
      <c r="D131" t="s">
        <v>54</v>
      </c>
      <c r="E131">
        <v>77488.552921365001</v>
      </c>
      <c r="F131">
        <v>1930.15</v>
      </c>
      <c r="G131">
        <v>24.175014362307099</v>
      </c>
      <c r="H131">
        <v>1.29669279349739</v>
      </c>
      <c r="I131">
        <v>8.5701030197744004</v>
      </c>
      <c r="J131">
        <v>-0.76645052160209104</v>
      </c>
      <c r="K131">
        <v>1936.03734521672</v>
      </c>
      <c r="L131">
        <v>1730.79973865393</v>
      </c>
      <c r="M131">
        <v>43.1530348954497</v>
      </c>
      <c r="N131">
        <v>0.55628863437306597</v>
      </c>
      <c r="O131">
        <v>7.6988835064632104</v>
      </c>
      <c r="P131">
        <v>58.7294407894736</v>
      </c>
      <c r="Q131">
        <v>9.0552478895540005E-3</v>
      </c>
    </row>
    <row r="132" spans="1:17" x14ac:dyDescent="0.3">
      <c r="A132" t="s">
        <v>337</v>
      </c>
      <c r="B132" t="s">
        <v>338</v>
      </c>
      <c r="C132" t="s">
        <v>3110</v>
      </c>
      <c r="D132" t="s">
        <v>125</v>
      </c>
      <c r="E132">
        <v>74729.733860219902</v>
      </c>
      <c r="F132">
        <v>1647.3</v>
      </c>
      <c r="G132">
        <v>110.173626566095</v>
      </c>
      <c r="H132">
        <v>-8.7737525181038407</v>
      </c>
      <c r="I132">
        <v>25.252578934759899</v>
      </c>
      <c r="J132">
        <v>-2.28838781630966</v>
      </c>
      <c r="K132">
        <v>1666.4578574831801</v>
      </c>
      <c r="L132">
        <v>1376.8252983976499</v>
      </c>
      <c r="M132">
        <v>42.272241692930699</v>
      </c>
      <c r="N132">
        <v>0.61761362806971398</v>
      </c>
      <c r="O132">
        <v>19.377162629757699</v>
      </c>
      <c r="P132">
        <v>149.100257069408</v>
      </c>
      <c r="Q132">
        <v>2.3378022333683E-2</v>
      </c>
    </row>
    <row r="133" spans="1:17" hidden="1" x14ac:dyDescent="0.3">
      <c r="A133" t="s">
        <v>339</v>
      </c>
      <c r="B133" t="s">
        <v>340</v>
      </c>
      <c r="C133" t="s">
        <v>3111</v>
      </c>
      <c r="D133" t="s">
        <v>27</v>
      </c>
      <c r="E133">
        <v>73252.5</v>
      </c>
      <c r="F133">
        <v>1465.05</v>
      </c>
      <c r="G133">
        <v>53.595062304290899</v>
      </c>
      <c r="H133">
        <v>6.3156524691666398</v>
      </c>
      <c r="I133">
        <v>50.712056759289197</v>
      </c>
      <c r="J133">
        <v>-2.2915260449307802</v>
      </c>
      <c r="K133">
        <v>1352.5883795039399</v>
      </c>
      <c r="M133">
        <v>51.5603891150406</v>
      </c>
      <c r="N133">
        <v>0.931390371131817</v>
      </c>
      <c r="O133">
        <v>7.0270639227330198</v>
      </c>
      <c r="P133">
        <v>94.046357615893996</v>
      </c>
    </row>
    <row r="134" spans="1:17" x14ac:dyDescent="0.3">
      <c r="A134" t="s">
        <v>341</v>
      </c>
      <c r="B134" t="s">
        <v>342</v>
      </c>
      <c r="C134" t="s">
        <v>3123</v>
      </c>
      <c r="D134" t="s">
        <v>135</v>
      </c>
      <c r="E134">
        <v>72879.555254399995</v>
      </c>
      <c r="F134">
        <v>1692</v>
      </c>
      <c r="G134">
        <v>96.721760030271099</v>
      </c>
      <c r="H134">
        <v>-3.7770891456983899</v>
      </c>
      <c r="I134">
        <v>20.147561420969001</v>
      </c>
      <c r="J134">
        <v>-4.5764900145672298</v>
      </c>
      <c r="K134">
        <v>1797.1627226302301</v>
      </c>
      <c r="L134">
        <v>1548.7777072869901</v>
      </c>
      <c r="M134">
        <v>25.4391619765481</v>
      </c>
      <c r="N134">
        <v>0.33777569511125999</v>
      </c>
      <c r="O134">
        <v>22.6241134751773</v>
      </c>
      <c r="P134">
        <v>136.62680931403401</v>
      </c>
      <c r="Q134">
        <v>0.16412607597239801</v>
      </c>
    </row>
    <row r="135" spans="1:17" x14ac:dyDescent="0.3">
      <c r="A135" t="s">
        <v>343</v>
      </c>
      <c r="B135" t="s">
        <v>344</v>
      </c>
      <c r="C135" t="s">
        <v>3123</v>
      </c>
      <c r="D135" t="s">
        <v>135</v>
      </c>
      <c r="E135">
        <v>72171.408022129996</v>
      </c>
      <c r="F135">
        <v>1984.9</v>
      </c>
      <c r="G135">
        <v>57.398901938539403</v>
      </c>
      <c r="H135">
        <v>8.1651417884129494</v>
      </c>
      <c r="I135">
        <v>26.981983562147299</v>
      </c>
      <c r="J135">
        <v>-3.4141159295666399</v>
      </c>
      <c r="K135">
        <v>1858.70649153452</v>
      </c>
      <c r="L135">
        <v>1657.1591232942501</v>
      </c>
      <c r="M135">
        <v>59.1457733082554</v>
      </c>
      <c r="N135">
        <v>1.87630175785456</v>
      </c>
      <c r="O135">
        <v>4.0455438561136399</v>
      </c>
      <c r="P135">
        <v>88.840262582056894</v>
      </c>
      <c r="Q135">
        <v>0.100822641087069</v>
      </c>
    </row>
    <row r="136" spans="1:17" x14ac:dyDescent="0.3">
      <c r="A136" t="s">
        <v>345</v>
      </c>
      <c r="B136" t="s">
        <v>346</v>
      </c>
      <c r="C136" t="s">
        <v>3119</v>
      </c>
      <c r="D136" t="s">
        <v>83</v>
      </c>
      <c r="E136">
        <v>71784.079637289993</v>
      </c>
      <c r="F136">
        <v>696.1</v>
      </c>
      <c r="G136">
        <v>110.42879406692801</v>
      </c>
      <c r="H136">
        <v>-4.2533830994438002</v>
      </c>
      <c r="I136">
        <v>56.116596817922002</v>
      </c>
      <c r="J136">
        <v>-5.8898764981556901</v>
      </c>
      <c r="K136">
        <v>674.07477755252296</v>
      </c>
      <c r="L136">
        <v>511.57039728384899</v>
      </c>
      <c r="M136">
        <v>40.669616274505103</v>
      </c>
      <c r="N136">
        <v>0.85510782758607495</v>
      </c>
      <c r="O136">
        <v>12.9507254704783</v>
      </c>
      <c r="P136">
        <v>150.30564545127601</v>
      </c>
      <c r="Q136">
        <v>0.24159370995974</v>
      </c>
    </row>
    <row r="137" spans="1:17" x14ac:dyDescent="0.3">
      <c r="A137" t="s">
        <v>347</v>
      </c>
      <c r="B137" t="s">
        <v>348</v>
      </c>
      <c r="C137" t="s">
        <v>3114</v>
      </c>
      <c r="D137" t="s">
        <v>51</v>
      </c>
      <c r="E137">
        <v>71272.098675000001</v>
      </c>
      <c r="F137">
        <v>5960.95</v>
      </c>
      <c r="G137">
        <v>39.717105573357301</v>
      </c>
      <c r="H137">
        <v>3.4505546977251802</v>
      </c>
      <c r="I137">
        <v>17.3516763957916</v>
      </c>
      <c r="J137">
        <v>-2.9425475093142301</v>
      </c>
      <c r="K137">
        <v>6003.4563685461699</v>
      </c>
      <c r="L137">
        <v>5350.3035274907697</v>
      </c>
      <c r="M137">
        <v>39.501691946730702</v>
      </c>
      <c r="N137">
        <v>0.74978681133804703</v>
      </c>
      <c r="O137">
        <v>8.0347931118361906</v>
      </c>
      <c r="P137">
        <v>69.830054559181704</v>
      </c>
      <c r="Q137">
        <v>5.0605606882276E-2</v>
      </c>
    </row>
    <row r="138" spans="1:17" x14ac:dyDescent="0.3">
      <c r="A138" t="s">
        <v>349</v>
      </c>
      <c r="B138" t="s">
        <v>350</v>
      </c>
      <c r="C138" t="s">
        <v>3124</v>
      </c>
      <c r="D138" t="s">
        <v>277</v>
      </c>
      <c r="E138">
        <v>67830.380341935001</v>
      </c>
      <c r="F138">
        <v>7953.45</v>
      </c>
      <c r="G138">
        <v>4.3515589353867901</v>
      </c>
      <c r="H138">
        <v>-0.944979001065261</v>
      </c>
      <c r="I138">
        <v>-12.4520608713733</v>
      </c>
      <c r="J138">
        <v>-4.3644640108861301</v>
      </c>
      <c r="K138">
        <v>8072.9473492712405</v>
      </c>
      <c r="L138">
        <v>7457.13596488856</v>
      </c>
      <c r="M138">
        <v>35.919561760964598</v>
      </c>
      <c r="N138">
        <v>0.51510444125673605</v>
      </c>
      <c r="O138">
        <v>24.9149740049915</v>
      </c>
      <c r="P138">
        <v>49.360563380281697</v>
      </c>
      <c r="Q138">
        <v>0.14272322143754301</v>
      </c>
    </row>
    <row r="139" spans="1:17" x14ac:dyDescent="0.3">
      <c r="A139" t="s">
        <v>351</v>
      </c>
      <c r="B139" t="s">
        <v>352</v>
      </c>
      <c r="C139" t="s">
        <v>3110</v>
      </c>
      <c r="D139" t="s">
        <v>353</v>
      </c>
      <c r="E139">
        <v>67751.890394279995</v>
      </c>
      <c r="F139">
        <v>712.2</v>
      </c>
      <c r="G139">
        <v>-34.951912526189297</v>
      </c>
      <c r="H139">
        <v>-4.8179928780046399</v>
      </c>
      <c r="I139">
        <v>-13.884535037868099</v>
      </c>
      <c r="J139">
        <v>-3.2243560372074</v>
      </c>
      <c r="K139">
        <v>744.04495136305798</v>
      </c>
      <c r="L139">
        <v>742.98473031603805</v>
      </c>
      <c r="M139">
        <v>29.407454361630801</v>
      </c>
      <c r="N139">
        <v>0.53313209122156502</v>
      </c>
      <c r="O139">
        <v>14.7711317045773</v>
      </c>
      <c r="P139">
        <v>9.9158885716490399</v>
      </c>
      <c r="Q139">
        <v>-0.132693602169276</v>
      </c>
    </row>
    <row r="140" spans="1:17" x14ac:dyDescent="0.3">
      <c r="A140" t="s">
        <v>354</v>
      </c>
      <c r="B140" t="s">
        <v>355</v>
      </c>
      <c r="C140" t="s">
        <v>3110</v>
      </c>
      <c r="D140" t="s">
        <v>34</v>
      </c>
      <c r="E140">
        <v>67455.956168479999</v>
      </c>
      <c r="F140">
        <v>500.8</v>
      </c>
      <c r="G140">
        <v>-4.0664859526361097</v>
      </c>
      <c r="H140">
        <v>-0.41578766176918103</v>
      </c>
      <c r="I140">
        <v>-10.7085170342481</v>
      </c>
      <c r="J140">
        <v>-2.2663700591231</v>
      </c>
      <c r="K140">
        <v>528.25537354464302</v>
      </c>
      <c r="L140">
        <v>512.35908571124605</v>
      </c>
      <c r="M140">
        <v>27.822851876199099</v>
      </c>
      <c r="N140">
        <v>0.5551582936617</v>
      </c>
      <c r="O140">
        <v>26.337859424920101</v>
      </c>
      <c r="P140">
        <v>28.114607316449199</v>
      </c>
      <c r="Q140">
        <v>0.13381331781943401</v>
      </c>
    </row>
    <row r="141" spans="1:17" x14ac:dyDescent="0.3">
      <c r="A141" t="s">
        <v>356</v>
      </c>
      <c r="B141" t="s">
        <v>357</v>
      </c>
      <c r="C141" t="s">
        <v>3124</v>
      </c>
      <c r="D141" t="s">
        <v>166</v>
      </c>
      <c r="E141">
        <v>66911.975747250006</v>
      </c>
      <c r="F141">
        <v>2257.3000000000002</v>
      </c>
      <c r="G141">
        <v>-21.244625696113399</v>
      </c>
      <c r="H141">
        <v>-2.18369313172744</v>
      </c>
      <c r="I141">
        <v>-22.731419566465402</v>
      </c>
      <c r="J141">
        <v>2.68623844785516</v>
      </c>
      <c r="K141">
        <v>2394.8163660412602</v>
      </c>
      <c r="L141">
        <v>2413.5500542858299</v>
      </c>
      <c r="M141">
        <v>41.304234773602303</v>
      </c>
      <c r="N141">
        <v>1.20722171422354</v>
      </c>
      <c r="O141">
        <v>19.343906436893601</v>
      </c>
      <c r="P141">
        <v>8.4067715211910201</v>
      </c>
      <c r="Q141">
        <v>-3.8362202721241002E-2</v>
      </c>
    </row>
    <row r="142" spans="1:17" x14ac:dyDescent="0.3">
      <c r="A142" t="s">
        <v>358</v>
      </c>
      <c r="B142" t="s">
        <v>359</v>
      </c>
      <c r="C142" t="s">
        <v>3116</v>
      </c>
      <c r="D142" t="s">
        <v>117</v>
      </c>
      <c r="E142">
        <v>66562.878773880002</v>
      </c>
      <c r="F142">
        <v>1429.65</v>
      </c>
      <c r="G142">
        <v>12.4282046302542</v>
      </c>
      <c r="H142">
        <v>-5.6056693987726298</v>
      </c>
      <c r="I142">
        <v>8.0784115484937793</v>
      </c>
      <c r="J142">
        <v>-3.1518701650878702</v>
      </c>
      <c r="K142">
        <v>1524.1081380575099</v>
      </c>
      <c r="L142">
        <v>1427.41776640694</v>
      </c>
      <c r="M142">
        <v>35.300841387621098</v>
      </c>
      <c r="N142">
        <v>0.75004289669644397</v>
      </c>
      <c r="O142">
        <v>26.219704123386801</v>
      </c>
      <c r="P142">
        <v>42.636935049386402</v>
      </c>
      <c r="Q142">
        <v>7.7160361264641E-2</v>
      </c>
    </row>
    <row r="143" spans="1:17" x14ac:dyDescent="0.3">
      <c r="A143" t="s">
        <v>360</v>
      </c>
      <c r="B143" t="s">
        <v>361</v>
      </c>
      <c r="C143" t="s">
        <v>3122</v>
      </c>
      <c r="D143" t="s">
        <v>125</v>
      </c>
      <c r="E143">
        <v>66412</v>
      </c>
      <c r="F143">
        <v>830.15</v>
      </c>
      <c r="G143">
        <v>-0.38839081360983102</v>
      </c>
      <c r="H143">
        <v>-3.2982326510261601</v>
      </c>
      <c r="I143">
        <v>-27.951625338834599</v>
      </c>
      <c r="J143">
        <v>-5.4772902493813902</v>
      </c>
      <c r="K143">
        <v>904.95486545286894</v>
      </c>
      <c r="L143">
        <v>916.60740310107894</v>
      </c>
      <c r="M143">
        <v>25.338257412855899</v>
      </c>
      <c r="N143">
        <v>0.73335021430364</v>
      </c>
      <c r="O143">
        <v>37.192073721616502</v>
      </c>
      <c r="P143">
        <v>30.6191487687829</v>
      </c>
      <c r="Q143">
        <v>-4.7379834881699001E-2</v>
      </c>
    </row>
    <row r="144" spans="1:17" x14ac:dyDescent="0.3">
      <c r="A144" t="s">
        <v>362</v>
      </c>
      <c r="B144" t="s">
        <v>363</v>
      </c>
      <c r="C144" t="s">
        <v>3124</v>
      </c>
      <c r="D144" t="s">
        <v>166</v>
      </c>
      <c r="E144">
        <v>65548.465213859905</v>
      </c>
      <c r="F144">
        <v>4320.8999999999996</v>
      </c>
      <c r="G144">
        <v>3.04022772472279</v>
      </c>
      <c r="H144">
        <v>-1.46052320589555</v>
      </c>
      <c r="I144">
        <v>6.1609459714583998</v>
      </c>
      <c r="J144">
        <v>-3.2383279272216599</v>
      </c>
      <c r="K144">
        <v>4469.7463759945304</v>
      </c>
      <c r="L144">
        <v>4052.7849775150598</v>
      </c>
      <c r="M144">
        <v>31.470999361562999</v>
      </c>
      <c r="N144">
        <v>0.53812668380704398</v>
      </c>
      <c r="O144">
        <v>11.181698257307501</v>
      </c>
      <c r="P144">
        <v>34.1894409937888</v>
      </c>
      <c r="Q144">
        <v>2.8609282311664999E-2</v>
      </c>
    </row>
    <row r="145" spans="1:17" x14ac:dyDescent="0.3">
      <c r="A145" t="s">
        <v>364</v>
      </c>
      <c r="B145" t="s">
        <v>365</v>
      </c>
      <c r="C145" t="s">
        <v>3112</v>
      </c>
      <c r="D145" t="s">
        <v>366</v>
      </c>
      <c r="E145">
        <v>64420.604039880003</v>
      </c>
      <c r="F145">
        <v>1779.6</v>
      </c>
      <c r="G145">
        <v>17.4216925738748</v>
      </c>
      <c r="H145">
        <v>8.2457092666912697</v>
      </c>
      <c r="I145">
        <v>9.0259978772475797</v>
      </c>
      <c r="J145">
        <v>1.8482204094755099</v>
      </c>
      <c r="K145">
        <v>1754.12164032583</v>
      </c>
      <c r="L145">
        <v>1610.2771181896101</v>
      </c>
      <c r="M145">
        <v>63.430924651323899</v>
      </c>
      <c r="N145">
        <v>0.63009640673836198</v>
      </c>
      <c r="O145">
        <v>11.9465048325466</v>
      </c>
      <c r="P145">
        <v>52.109064489935399</v>
      </c>
      <c r="Q145">
        <v>6.9337221300811006E-2</v>
      </c>
    </row>
    <row r="146" spans="1:17" x14ac:dyDescent="0.3">
      <c r="A146" t="s">
        <v>367</v>
      </c>
      <c r="B146" t="s">
        <v>368</v>
      </c>
      <c r="C146" t="s">
        <v>3121</v>
      </c>
      <c r="D146" t="s">
        <v>200</v>
      </c>
      <c r="E146">
        <v>63796.818998376002</v>
      </c>
      <c r="F146">
        <v>217.26</v>
      </c>
      <c r="G146">
        <v>1.6355724514135901</v>
      </c>
      <c r="H146">
        <v>-3.7176872242095702</v>
      </c>
      <c r="I146">
        <v>13.4168576050249</v>
      </c>
      <c r="J146">
        <v>-2.9992103938436601</v>
      </c>
      <c r="K146">
        <v>232.61019732117799</v>
      </c>
      <c r="L146">
        <v>215.986849014981</v>
      </c>
      <c r="M146">
        <v>38.340816903925699</v>
      </c>
      <c r="N146">
        <v>0.90757120721214102</v>
      </c>
      <c r="O146">
        <v>21.8125747951762</v>
      </c>
      <c r="P146">
        <v>37.899079657251598</v>
      </c>
      <c r="Q146">
        <v>4.0339651501516999E-2</v>
      </c>
    </row>
    <row r="147" spans="1:17" x14ac:dyDescent="0.3">
      <c r="A147" t="s">
        <v>369</v>
      </c>
      <c r="B147" t="s">
        <v>370</v>
      </c>
      <c r="C147" t="s">
        <v>3119</v>
      </c>
      <c r="D147" t="s">
        <v>97</v>
      </c>
      <c r="E147">
        <v>63419.305065599998</v>
      </c>
      <c r="F147">
        <v>544</v>
      </c>
      <c r="G147">
        <v>-29.950509608119798</v>
      </c>
      <c r="H147">
        <v>-7.2737450903940202</v>
      </c>
      <c r="I147">
        <v>-1.5528656706485899</v>
      </c>
      <c r="J147">
        <v>-4.9588129082294499</v>
      </c>
      <c r="K147">
        <v>573.47940844716595</v>
      </c>
      <c r="L147">
        <v>554.85639751885799</v>
      </c>
      <c r="M147">
        <v>31.273689218119902</v>
      </c>
      <c r="N147">
        <v>0.57950676451667205</v>
      </c>
      <c r="O147">
        <v>15.716911764705801</v>
      </c>
      <c r="P147">
        <v>23.917995444191298</v>
      </c>
      <c r="Q147">
        <v>-7.4164280910330005E-2</v>
      </c>
    </row>
    <row r="148" spans="1:17" x14ac:dyDescent="0.3">
      <c r="A148" t="s">
        <v>371</v>
      </c>
      <c r="B148" t="s">
        <v>372</v>
      </c>
      <c r="C148" t="s">
        <v>3117</v>
      </c>
      <c r="D148" t="s">
        <v>373</v>
      </c>
      <c r="E148">
        <v>63257.12727225</v>
      </c>
      <c r="F148">
        <v>215.85</v>
      </c>
      <c r="G148">
        <v>14.583131807672601</v>
      </c>
      <c r="H148">
        <v>5.3802016871689897</v>
      </c>
      <c r="I148">
        <v>-21.913014286213301</v>
      </c>
      <c r="J148">
        <v>-3.9184060092483</v>
      </c>
      <c r="K148">
        <v>226.71206398700301</v>
      </c>
      <c r="L148">
        <v>221.82678424912399</v>
      </c>
      <c r="M148">
        <v>36.542235644894397</v>
      </c>
      <c r="N148">
        <v>0.88341751447472405</v>
      </c>
      <c r="O148">
        <v>32.661570535093801</v>
      </c>
      <c r="P148">
        <v>44.671581769436997</v>
      </c>
      <c r="Q148">
        <v>8.9589306756784004E-2</v>
      </c>
    </row>
    <row r="149" spans="1:17" x14ac:dyDescent="0.3">
      <c r="A149" t="s">
        <v>374</v>
      </c>
      <c r="B149" t="s">
        <v>375</v>
      </c>
      <c r="C149" t="s">
        <v>3110</v>
      </c>
      <c r="D149" t="s">
        <v>43</v>
      </c>
      <c r="E149">
        <v>63149.627999999997</v>
      </c>
      <c r="F149">
        <v>359.95</v>
      </c>
      <c r="G149">
        <v>35.452280670908102</v>
      </c>
      <c r="H149">
        <v>-2.6489596923638401</v>
      </c>
      <c r="I149">
        <v>1.11175848940313</v>
      </c>
      <c r="J149">
        <v>-7.5764751473521201</v>
      </c>
      <c r="K149">
        <v>388.70114916242198</v>
      </c>
      <c r="L149">
        <v>360.31486999112502</v>
      </c>
      <c r="M149">
        <v>23.558584095761699</v>
      </c>
      <c r="N149">
        <v>0.26540160905236998</v>
      </c>
      <c r="O149">
        <v>29.962494790943101</v>
      </c>
      <c r="P149">
        <v>69.388235294117607</v>
      </c>
      <c r="Q149">
        <v>0.114937362762324</v>
      </c>
    </row>
    <row r="150" spans="1:17" x14ac:dyDescent="0.3">
      <c r="A150" t="s">
        <v>376</v>
      </c>
      <c r="B150" t="s">
        <v>377</v>
      </c>
      <c r="C150" t="s">
        <v>3110</v>
      </c>
      <c r="D150" t="s">
        <v>24</v>
      </c>
      <c r="E150">
        <v>62759.496113314002</v>
      </c>
      <c r="F150">
        <v>20.02</v>
      </c>
      <c r="G150">
        <v>-1.4164186990288801</v>
      </c>
      <c r="H150">
        <v>-6.75025745722475</v>
      </c>
      <c r="I150">
        <v>-30.250176324779101</v>
      </c>
      <c r="J150">
        <v>-4.1945928785207096</v>
      </c>
      <c r="K150">
        <v>22.3732297199771</v>
      </c>
      <c r="L150">
        <v>22.815927471412198</v>
      </c>
      <c r="M150">
        <v>15.6567383821078</v>
      </c>
      <c r="N150">
        <v>0.51036489351996395</v>
      </c>
      <c r="O150">
        <v>64.085914085913998</v>
      </c>
      <c r="P150">
        <v>27.5159235668789</v>
      </c>
      <c r="Q150">
        <v>4.4152909282108001E-2</v>
      </c>
    </row>
    <row r="151" spans="1:17" x14ac:dyDescent="0.3">
      <c r="A151" t="s">
        <v>378</v>
      </c>
      <c r="B151" t="s">
        <v>379</v>
      </c>
      <c r="C151" t="s">
        <v>3114</v>
      </c>
      <c r="D151" t="s">
        <v>51</v>
      </c>
      <c r="E151">
        <v>60827.9331656699</v>
      </c>
      <c r="F151">
        <v>28625.85</v>
      </c>
      <c r="G151">
        <v>0.62043521022134396</v>
      </c>
      <c r="H151">
        <v>6.0341085336162497</v>
      </c>
      <c r="I151">
        <v>3.5532896022012399</v>
      </c>
      <c r="J151">
        <v>-0.12943729889060299</v>
      </c>
      <c r="K151">
        <v>28677.465118917698</v>
      </c>
      <c r="L151">
        <v>27258.587321196199</v>
      </c>
      <c r="M151">
        <v>46.357743887038801</v>
      </c>
      <c r="N151">
        <v>0.71645556451403103</v>
      </c>
      <c r="O151">
        <v>6.6204147649764096</v>
      </c>
      <c r="P151">
        <v>30.1174999999999</v>
      </c>
      <c r="Q151">
        <v>2.2650320612534001E-2</v>
      </c>
    </row>
    <row r="152" spans="1:17" x14ac:dyDescent="0.3">
      <c r="A152" t="s">
        <v>380</v>
      </c>
      <c r="B152" t="s">
        <v>381</v>
      </c>
      <c r="C152" t="s">
        <v>3120</v>
      </c>
      <c r="D152" t="s">
        <v>89</v>
      </c>
      <c r="E152">
        <v>59948.134358080002</v>
      </c>
      <c r="F152">
        <v>289.39999999999998</v>
      </c>
      <c r="G152">
        <v>48.164286100246599</v>
      </c>
      <c r="H152">
        <v>-9.8055553853622097</v>
      </c>
      <c r="I152">
        <v>7.2873424745561701</v>
      </c>
      <c r="J152">
        <v>-8.8274082857545899</v>
      </c>
      <c r="K152">
        <v>320.784686205882</v>
      </c>
      <c r="L152">
        <v>280.61829456960101</v>
      </c>
      <c r="M152">
        <v>19.433499487490199</v>
      </c>
      <c r="N152">
        <v>0.91615734606118304</v>
      </c>
      <c r="O152">
        <v>24.723565998617801</v>
      </c>
      <c r="P152">
        <v>78.586855908670103</v>
      </c>
    </row>
    <row r="153" spans="1:17" x14ac:dyDescent="0.3">
      <c r="A153" t="s">
        <v>382</v>
      </c>
      <c r="B153" t="s">
        <v>383</v>
      </c>
      <c r="C153" t="s">
        <v>3119</v>
      </c>
      <c r="D153" t="s">
        <v>300</v>
      </c>
      <c r="E153">
        <v>59397.119677399998</v>
      </c>
      <c r="F153">
        <v>1795.1</v>
      </c>
      <c r="G153">
        <v>93.056110201821298</v>
      </c>
      <c r="H153">
        <v>1.03149304266999</v>
      </c>
      <c r="I153">
        <v>18.024220111964901</v>
      </c>
      <c r="J153">
        <v>-3.52076748867588</v>
      </c>
      <c r="K153">
        <v>1770.07966427163</v>
      </c>
      <c r="L153">
        <v>1460.45559672069</v>
      </c>
      <c r="M153">
        <v>42.845927777497302</v>
      </c>
      <c r="N153">
        <v>0.81333797634058103</v>
      </c>
      <c r="O153">
        <v>8.3449390006127899</v>
      </c>
      <c r="P153">
        <v>121.316730366169</v>
      </c>
      <c r="Q153">
        <v>3.7567310121675003E-2</v>
      </c>
    </row>
    <row r="154" spans="1:17" x14ac:dyDescent="0.3">
      <c r="A154" t="s">
        <v>384</v>
      </c>
      <c r="B154" t="s">
        <v>385</v>
      </c>
      <c r="C154" t="s">
        <v>3109</v>
      </c>
      <c r="D154" t="s">
        <v>21</v>
      </c>
      <c r="E154">
        <v>58618.647193999997</v>
      </c>
      <c r="F154">
        <v>3098.75</v>
      </c>
      <c r="G154">
        <v>19.103909370157002</v>
      </c>
      <c r="H154">
        <v>8.4828577972688404</v>
      </c>
      <c r="I154">
        <v>29.207015659223501</v>
      </c>
      <c r="J154">
        <v>5.0654698387144599</v>
      </c>
      <c r="K154">
        <v>2959.1549976136698</v>
      </c>
      <c r="L154">
        <v>2691.7050566652802</v>
      </c>
      <c r="M154">
        <v>61.713341350965699</v>
      </c>
      <c r="N154">
        <v>1.38459907923282</v>
      </c>
      <c r="O154">
        <v>2.8737394110528398</v>
      </c>
      <c r="P154">
        <v>49.763182059832701</v>
      </c>
      <c r="Q154">
        <v>-3.8044142247055997E-2</v>
      </c>
    </row>
    <row r="155" spans="1:17" x14ac:dyDescent="0.3">
      <c r="A155" t="s">
        <v>386</v>
      </c>
      <c r="B155" t="s">
        <v>387</v>
      </c>
      <c r="C155" t="s">
        <v>3110</v>
      </c>
      <c r="D155" t="s">
        <v>388</v>
      </c>
      <c r="E155">
        <v>58549.598385705001</v>
      </c>
      <c r="F155">
        <v>4324.95</v>
      </c>
      <c r="G155">
        <v>115.251503534995</v>
      </c>
      <c r="H155">
        <v>13.906886413325401</v>
      </c>
      <c r="I155">
        <v>29.265300158506701</v>
      </c>
      <c r="J155">
        <v>-4.6262481812541498</v>
      </c>
      <c r="K155">
        <v>3662.7815782929201</v>
      </c>
      <c r="L155">
        <v>2792.9766843523098</v>
      </c>
      <c r="M155">
        <v>54.077544664275102</v>
      </c>
      <c r="N155">
        <v>1.6546955297007999</v>
      </c>
      <c r="O155">
        <v>15.372432051237499</v>
      </c>
      <c r="P155">
        <v>172.66967184692399</v>
      </c>
      <c r="Q155">
        <v>0.205826897829055</v>
      </c>
    </row>
    <row r="156" spans="1:17" x14ac:dyDescent="0.3">
      <c r="A156" t="s">
        <v>389</v>
      </c>
      <c r="B156" t="s">
        <v>390</v>
      </c>
      <c r="C156" t="s">
        <v>3121</v>
      </c>
      <c r="D156" t="s">
        <v>280</v>
      </c>
      <c r="E156">
        <v>58387.812376950002</v>
      </c>
      <c r="F156">
        <v>5183.8500000000004</v>
      </c>
      <c r="G156">
        <v>52.208947673964602</v>
      </c>
      <c r="H156">
        <v>1.63894519202478</v>
      </c>
      <c r="I156">
        <v>7.9338966213201303</v>
      </c>
      <c r="J156">
        <v>-1.9442172648043801</v>
      </c>
      <c r="K156">
        <v>4976.6432852340104</v>
      </c>
      <c r="L156">
        <v>4455.5963244676404</v>
      </c>
      <c r="M156">
        <v>55.394392749787997</v>
      </c>
      <c r="N156">
        <v>0.38933726780308098</v>
      </c>
      <c r="O156">
        <v>12.656616221534099</v>
      </c>
      <c r="P156">
        <v>107.33326667333201</v>
      </c>
      <c r="Q156">
        <v>0.153058162155118</v>
      </c>
    </row>
    <row r="157" spans="1:17" x14ac:dyDescent="0.3">
      <c r="A157" t="s">
        <v>391</v>
      </c>
      <c r="B157" t="s">
        <v>392</v>
      </c>
      <c r="C157" t="s">
        <v>3121</v>
      </c>
      <c r="D157" t="s">
        <v>163</v>
      </c>
      <c r="E157">
        <v>58347.911514375002</v>
      </c>
      <c r="F157">
        <v>13767.25</v>
      </c>
      <c r="G157">
        <v>194.969306304182</v>
      </c>
      <c r="H157">
        <v>13.417081130616699</v>
      </c>
      <c r="I157">
        <v>58.718420887890098</v>
      </c>
      <c r="J157">
        <v>-12.712388502035701</v>
      </c>
      <c r="K157">
        <v>13550.962634448601</v>
      </c>
      <c r="L157">
        <v>10487.517223892401</v>
      </c>
      <c r="M157">
        <v>30.970217024120299</v>
      </c>
      <c r="N157">
        <v>1.4384761345630701</v>
      </c>
      <c r="O157">
        <v>20.2124607310828</v>
      </c>
      <c r="P157">
        <v>241.58096490466301</v>
      </c>
      <c r="Q157">
        <v>0.186298216508057</v>
      </c>
    </row>
    <row r="158" spans="1:17" x14ac:dyDescent="0.3">
      <c r="A158" t="s">
        <v>393</v>
      </c>
      <c r="B158" t="s">
        <v>394</v>
      </c>
      <c r="C158" t="s">
        <v>3116</v>
      </c>
      <c r="D158" t="s">
        <v>192</v>
      </c>
      <c r="E158">
        <v>57785.466799000002</v>
      </c>
      <c r="F158">
        <v>3697</v>
      </c>
      <c r="G158">
        <v>-2.54966916437525</v>
      </c>
      <c r="H158">
        <v>4.2542641252609901</v>
      </c>
      <c r="I158">
        <v>3.3371808051037202</v>
      </c>
      <c r="J158">
        <v>-2.09195233111957</v>
      </c>
      <c r="K158">
        <v>3933.3669996215399</v>
      </c>
      <c r="L158">
        <v>3755.8538783692602</v>
      </c>
      <c r="M158">
        <v>23.7821526511886</v>
      </c>
      <c r="N158">
        <v>0.87634824648141996</v>
      </c>
      <c r="O158">
        <v>33.919394103327001</v>
      </c>
      <c r="P158">
        <v>41.528213766174098</v>
      </c>
      <c r="Q158">
        <v>0.103226276833864</v>
      </c>
    </row>
    <row r="159" spans="1:17" x14ac:dyDescent="0.3">
      <c r="A159" t="s">
        <v>395</v>
      </c>
      <c r="B159" t="s">
        <v>396</v>
      </c>
      <c r="C159" t="s">
        <v>3116</v>
      </c>
      <c r="D159" t="s">
        <v>397</v>
      </c>
      <c r="E159">
        <v>56833.320688100001</v>
      </c>
      <c r="F159">
        <v>2939.9</v>
      </c>
      <c r="G159">
        <v>-13.1565333412179</v>
      </c>
      <c r="H159">
        <v>0.109911836860724</v>
      </c>
      <c r="I159">
        <v>17.1156989314544</v>
      </c>
      <c r="J159">
        <v>-0.68651324911079403</v>
      </c>
      <c r="K159">
        <v>3000.3246320984799</v>
      </c>
      <c r="L159">
        <v>2834.3355007057498</v>
      </c>
      <c r="M159">
        <v>39.785806392788302</v>
      </c>
      <c r="N159">
        <v>0.55694928573216895</v>
      </c>
      <c r="O159">
        <v>14.799823123235401</v>
      </c>
      <c r="P159">
        <v>34.009481265384203</v>
      </c>
      <c r="Q159">
        <v>-2.576984619845E-3</v>
      </c>
    </row>
    <row r="160" spans="1:17" x14ac:dyDescent="0.3">
      <c r="A160" t="s">
        <v>398</v>
      </c>
      <c r="B160" t="s">
        <v>399</v>
      </c>
      <c r="C160" t="s">
        <v>3111</v>
      </c>
      <c r="D160" t="s">
        <v>27</v>
      </c>
      <c r="E160">
        <v>56665.9509283199</v>
      </c>
      <c r="F160">
        <v>8.1300000000000008</v>
      </c>
      <c r="G160">
        <v>-51.610543122991999</v>
      </c>
      <c r="H160">
        <v>-18.648124824005901</v>
      </c>
      <c r="I160">
        <v>-46.853154773766001</v>
      </c>
      <c r="J160">
        <v>-10.254267368453601</v>
      </c>
      <c r="K160">
        <v>11.426795008963801</v>
      </c>
      <c r="L160">
        <v>13.2424656627707</v>
      </c>
      <c r="M160">
        <v>15.3223459987677</v>
      </c>
      <c r="N160">
        <v>0.62285344641617202</v>
      </c>
      <c r="O160">
        <v>135.91635916359101</v>
      </c>
      <c r="P160">
        <v>0.74349442379182396</v>
      </c>
      <c r="Q160">
        <v>-8.328810534034E-3</v>
      </c>
    </row>
    <row r="161" spans="1:17" x14ac:dyDescent="0.3">
      <c r="A161" t="s">
        <v>400</v>
      </c>
      <c r="B161" t="s">
        <v>401</v>
      </c>
      <c r="C161" t="s">
        <v>3110</v>
      </c>
      <c r="D161" t="s">
        <v>402</v>
      </c>
      <c r="E161">
        <v>56218.096001919897</v>
      </c>
      <c r="F161">
        <v>939.2</v>
      </c>
      <c r="G161">
        <v>268.97366262960099</v>
      </c>
      <c r="H161">
        <v>25.6495855321775</v>
      </c>
      <c r="I161">
        <v>50.745785023731301</v>
      </c>
      <c r="J161">
        <v>0.41685743845218598</v>
      </c>
      <c r="K161">
        <v>785.85305345509801</v>
      </c>
      <c r="L161">
        <v>597.40956737719603</v>
      </c>
      <c r="M161">
        <v>59.7614558523982</v>
      </c>
      <c r="N161">
        <v>2.7397121069715702</v>
      </c>
      <c r="O161">
        <v>13.2879045996592</v>
      </c>
      <c r="P161">
        <v>316.47358793858399</v>
      </c>
      <c r="Q161">
        <v>0.148750965961501</v>
      </c>
    </row>
    <row r="162" spans="1:17" x14ac:dyDescent="0.3">
      <c r="A162" t="s">
        <v>403</v>
      </c>
      <c r="B162" t="s">
        <v>404</v>
      </c>
      <c r="C162" t="s">
        <v>3109</v>
      </c>
      <c r="D162" t="s">
        <v>287</v>
      </c>
      <c r="E162">
        <v>55931.910553349997</v>
      </c>
      <c r="F162">
        <v>5284.5</v>
      </c>
      <c r="G162">
        <v>-0.97411443385126595</v>
      </c>
      <c r="H162">
        <v>2.6411290250230199</v>
      </c>
      <c r="I162">
        <v>-8.1649670130041994</v>
      </c>
      <c r="J162">
        <v>2.3145865636776701</v>
      </c>
      <c r="K162">
        <v>5309.0742749168703</v>
      </c>
      <c r="L162">
        <v>5090.2016606876496</v>
      </c>
      <c r="M162">
        <v>51.978495393170903</v>
      </c>
      <c r="N162">
        <v>1.1296028086585199</v>
      </c>
      <c r="O162">
        <v>13.539596934430801</v>
      </c>
      <c r="P162">
        <v>28.545366090975399</v>
      </c>
      <c r="Q162">
        <v>-1.3083629218433999E-2</v>
      </c>
    </row>
    <row r="163" spans="1:17" x14ac:dyDescent="0.3">
      <c r="A163" t="s">
        <v>405</v>
      </c>
      <c r="B163" t="s">
        <v>406</v>
      </c>
      <c r="C163" t="s">
        <v>3121</v>
      </c>
      <c r="D163" t="s">
        <v>407</v>
      </c>
      <c r="E163">
        <v>55524.080011350001</v>
      </c>
      <c r="F163">
        <v>4371.05</v>
      </c>
      <c r="G163">
        <v>-26.933374490061698</v>
      </c>
      <c r="H163">
        <v>-9.6549129609584892</v>
      </c>
      <c r="I163">
        <v>-6.0768768421703001</v>
      </c>
      <c r="J163">
        <v>-11.2795782118161</v>
      </c>
      <c r="K163">
        <v>5228.6809602646299</v>
      </c>
      <c r="L163">
        <v>4979.2474138175203</v>
      </c>
      <c r="M163">
        <v>18.8431728192832</v>
      </c>
      <c r="N163">
        <v>1.3068551024655799</v>
      </c>
      <c r="O163">
        <v>47.790576634904603</v>
      </c>
      <c r="P163">
        <v>21.3843376839766</v>
      </c>
      <c r="Q163">
        <v>6.7309249904869001E-2</v>
      </c>
    </row>
    <row r="164" spans="1:17" x14ac:dyDescent="0.3">
      <c r="A164" t="s">
        <v>408</v>
      </c>
      <c r="B164" t="s">
        <v>409</v>
      </c>
      <c r="C164" t="s">
        <v>3110</v>
      </c>
      <c r="D164" t="s">
        <v>402</v>
      </c>
      <c r="E164">
        <v>55348.538650684997</v>
      </c>
      <c r="F164">
        <v>212.45</v>
      </c>
      <c r="G164">
        <v>-3.45335380910999</v>
      </c>
      <c r="H164">
        <v>-4.0944154678467397</v>
      </c>
      <c r="I164">
        <v>-10.694158751137</v>
      </c>
      <c r="J164">
        <v>-5.8151189031659003</v>
      </c>
      <c r="K164">
        <v>222.921652525935</v>
      </c>
      <c r="L164">
        <v>210.958568268178</v>
      </c>
      <c r="M164">
        <v>35.871355403886497</v>
      </c>
      <c r="N164">
        <v>0.50800659877388199</v>
      </c>
      <c r="O164">
        <v>16.215580136502702</v>
      </c>
      <c r="P164">
        <v>37.064516129032199</v>
      </c>
      <c r="Q164">
        <v>0.104258782535937</v>
      </c>
    </row>
    <row r="165" spans="1:17" x14ac:dyDescent="0.3">
      <c r="A165" t="s">
        <v>410</v>
      </c>
      <c r="B165" t="s">
        <v>411</v>
      </c>
      <c r="C165" t="s">
        <v>3117</v>
      </c>
      <c r="D165" t="s">
        <v>117</v>
      </c>
      <c r="E165">
        <v>54601.947530279998</v>
      </c>
      <c r="F165">
        <v>663.1</v>
      </c>
      <c r="G165">
        <v>19.242905803554301</v>
      </c>
      <c r="H165">
        <v>-9.2306746181268302</v>
      </c>
      <c r="I165">
        <v>-19.0328273391533</v>
      </c>
      <c r="J165">
        <v>-12.592905631628099</v>
      </c>
      <c r="K165">
        <v>740.71889773406599</v>
      </c>
      <c r="L165">
        <v>688.88908926014994</v>
      </c>
      <c r="M165">
        <v>20.7828197173144</v>
      </c>
      <c r="N165">
        <v>0.84714449234325395</v>
      </c>
      <c r="O165">
        <v>27.8841803649524</v>
      </c>
      <c r="P165">
        <v>55.238206718951197</v>
      </c>
      <c r="Q165">
        <v>0.14420261727137901</v>
      </c>
    </row>
    <row r="166" spans="1:17" x14ac:dyDescent="0.3">
      <c r="A166" t="s">
        <v>412</v>
      </c>
      <c r="B166" t="s">
        <v>413</v>
      </c>
      <c r="C166" t="s">
        <v>3123</v>
      </c>
      <c r="D166" t="s">
        <v>135</v>
      </c>
      <c r="E166">
        <v>54467.152327119999</v>
      </c>
      <c r="F166">
        <v>1523.6</v>
      </c>
      <c r="G166">
        <v>43.337326945570403</v>
      </c>
      <c r="H166">
        <v>-7.1808530734008</v>
      </c>
      <c r="I166">
        <v>-13.3847231939067</v>
      </c>
      <c r="J166">
        <v>-5.5280223141696601</v>
      </c>
      <c r="K166">
        <v>1705.4610661864201</v>
      </c>
      <c r="L166">
        <v>1566.19606094808</v>
      </c>
      <c r="M166">
        <v>26.1723065773113</v>
      </c>
      <c r="N166">
        <v>0.77183076671237705</v>
      </c>
      <c r="O166">
        <v>35.763980047256503</v>
      </c>
      <c r="P166">
        <v>76.337490234657494</v>
      </c>
      <c r="Q166">
        <v>0.15390475358608499</v>
      </c>
    </row>
    <row r="167" spans="1:17" x14ac:dyDescent="0.3">
      <c r="A167" t="s">
        <v>414</v>
      </c>
      <c r="B167" t="s">
        <v>415</v>
      </c>
      <c r="C167" t="s">
        <v>3116</v>
      </c>
      <c r="D167" t="s">
        <v>192</v>
      </c>
      <c r="E167">
        <v>54447.957421350002</v>
      </c>
      <c r="F167">
        <v>948.3</v>
      </c>
      <c r="G167">
        <v>39.100502698351001</v>
      </c>
      <c r="H167">
        <v>-12.1975712642201</v>
      </c>
      <c r="I167">
        <v>22.556731743685901</v>
      </c>
      <c r="J167">
        <v>-4.9948647809920201</v>
      </c>
      <c r="K167">
        <v>1030.98110255749</v>
      </c>
      <c r="L167">
        <v>907.97260235969804</v>
      </c>
      <c r="M167">
        <v>35.602042261608098</v>
      </c>
      <c r="N167">
        <v>0.82797337516242697</v>
      </c>
      <c r="O167">
        <v>32.342085837814999</v>
      </c>
      <c r="P167">
        <v>72.858184469558793</v>
      </c>
      <c r="Q167">
        <v>0.102199076489494</v>
      </c>
    </row>
    <row r="168" spans="1:17" x14ac:dyDescent="0.3">
      <c r="A168" t="s">
        <v>416</v>
      </c>
      <c r="B168" t="s">
        <v>417</v>
      </c>
      <c r="C168" t="s">
        <v>3124</v>
      </c>
      <c r="D168" t="s">
        <v>418</v>
      </c>
      <c r="E168">
        <v>54137.276704709999</v>
      </c>
      <c r="F168">
        <v>836.65</v>
      </c>
      <c r="G168">
        <v>-1.7800110044270301</v>
      </c>
      <c r="H168">
        <v>-7.6048307814533</v>
      </c>
      <c r="I168">
        <v>8.7332489277967795</v>
      </c>
      <c r="J168">
        <v>-7.6088393502166403</v>
      </c>
      <c r="K168">
        <v>933.25969887622205</v>
      </c>
      <c r="L168">
        <v>844.172390284573</v>
      </c>
      <c r="M168">
        <v>24.473873029017099</v>
      </c>
      <c r="N168">
        <v>0.71161882247019803</v>
      </c>
      <c r="O168">
        <v>41.875336162074902</v>
      </c>
      <c r="P168">
        <v>46.114215857492098</v>
      </c>
      <c r="Q168">
        <v>0.147873975418748</v>
      </c>
    </row>
    <row r="169" spans="1:17" x14ac:dyDescent="0.3">
      <c r="A169" t="s">
        <v>419</v>
      </c>
      <c r="B169" t="s">
        <v>420</v>
      </c>
      <c r="C169" t="s">
        <v>3110</v>
      </c>
      <c r="D169" t="s">
        <v>149</v>
      </c>
      <c r="E169">
        <v>53806.361649414001</v>
      </c>
      <c r="F169">
        <v>200.19</v>
      </c>
      <c r="G169">
        <v>207.108581300971</v>
      </c>
      <c r="H169">
        <v>-6.63906331922965</v>
      </c>
      <c r="I169">
        <v>11.2478413498742</v>
      </c>
      <c r="J169">
        <v>-8.3047525431358196</v>
      </c>
      <c r="K169">
        <v>225.21851063475901</v>
      </c>
      <c r="L169">
        <v>186.853731269338</v>
      </c>
      <c r="M169">
        <v>23.106479856656499</v>
      </c>
      <c r="N169">
        <v>0.56147165413514899</v>
      </c>
      <c r="O169">
        <v>54.852889754732999</v>
      </c>
      <c r="P169">
        <v>327.75641025640999</v>
      </c>
    </row>
    <row r="170" spans="1:17" x14ac:dyDescent="0.3">
      <c r="A170" t="s">
        <v>421</v>
      </c>
      <c r="B170" t="s">
        <v>422</v>
      </c>
      <c r="C170" t="s">
        <v>3110</v>
      </c>
      <c r="D170" t="s">
        <v>34</v>
      </c>
      <c r="E170">
        <v>53526.824753952002</v>
      </c>
      <c r="F170">
        <v>44.77</v>
      </c>
      <c r="G170">
        <v>-4.3858934602839801</v>
      </c>
      <c r="H170">
        <v>-7.1359217438463798</v>
      </c>
      <c r="I170">
        <v>-26.692001253833901</v>
      </c>
      <c r="J170">
        <v>-3.3521858031675</v>
      </c>
      <c r="K170">
        <v>48.143783078063102</v>
      </c>
      <c r="L170">
        <v>49.030212582240999</v>
      </c>
      <c r="M170">
        <v>43.8681883016706</v>
      </c>
      <c r="N170">
        <v>0.961261519274346</v>
      </c>
      <c r="O170">
        <v>57.806566897475903</v>
      </c>
      <c r="P170">
        <v>28.8345323741007</v>
      </c>
      <c r="Q170">
        <v>0.106390637836241</v>
      </c>
    </row>
    <row r="171" spans="1:17" x14ac:dyDescent="0.3">
      <c r="A171" t="s">
        <v>423</v>
      </c>
      <c r="B171" t="s">
        <v>424</v>
      </c>
      <c r="C171" t="s">
        <v>3112</v>
      </c>
      <c r="D171" t="s">
        <v>197</v>
      </c>
      <c r="E171">
        <v>52738.633171840003</v>
      </c>
      <c r="F171">
        <v>16246.9</v>
      </c>
      <c r="G171">
        <v>-31.982366216016299</v>
      </c>
      <c r="H171">
        <v>4.3510255075003101</v>
      </c>
      <c r="I171">
        <v>-6.6935671886008503</v>
      </c>
      <c r="J171">
        <v>-0.28214616774256002</v>
      </c>
      <c r="K171">
        <v>16554.533902707699</v>
      </c>
      <c r="L171">
        <v>16486.070868585499</v>
      </c>
      <c r="M171">
        <v>43.151647035609102</v>
      </c>
      <c r="N171">
        <v>1.3165658338523201</v>
      </c>
      <c r="O171">
        <v>18.484141590087901</v>
      </c>
      <c r="P171">
        <v>5.8747246731919596</v>
      </c>
      <c r="Q171">
        <v>-3.7855807150447E-2</v>
      </c>
    </row>
    <row r="172" spans="1:17" x14ac:dyDescent="0.3">
      <c r="A172" t="s">
        <v>425</v>
      </c>
      <c r="B172" t="s">
        <v>426</v>
      </c>
      <c r="C172" t="s">
        <v>3116</v>
      </c>
      <c r="D172" t="s">
        <v>397</v>
      </c>
      <c r="E172">
        <v>52645.81699616</v>
      </c>
      <c r="F172">
        <v>124131.2</v>
      </c>
      <c r="G172">
        <v>-12.2742729244467</v>
      </c>
      <c r="H172">
        <v>-2.3582691395772599</v>
      </c>
      <c r="I172">
        <v>-12.3324446783254</v>
      </c>
      <c r="J172">
        <v>-2.3618360103909599</v>
      </c>
      <c r="K172">
        <v>133122.460741002</v>
      </c>
      <c r="L172">
        <v>129971.357001194</v>
      </c>
      <c r="M172">
        <v>11.2481379003254</v>
      </c>
      <c r="N172">
        <v>0.66009481042034701</v>
      </c>
      <c r="O172">
        <v>22.003976437833501</v>
      </c>
      <c r="P172">
        <v>16.001740056005101</v>
      </c>
      <c r="Q172">
        <v>4.8609111924249999E-2</v>
      </c>
    </row>
    <row r="173" spans="1:17" x14ac:dyDescent="0.3">
      <c r="A173" t="s">
        <v>427</v>
      </c>
      <c r="B173" t="s">
        <v>428</v>
      </c>
      <c r="C173" t="s">
        <v>3117</v>
      </c>
      <c r="D173" t="s">
        <v>117</v>
      </c>
      <c r="E173">
        <v>52584.791126115</v>
      </c>
      <c r="F173">
        <v>997.1</v>
      </c>
      <c r="G173">
        <v>66.526642100661306</v>
      </c>
      <c r="H173">
        <v>17.479442225722298</v>
      </c>
      <c r="I173">
        <v>27.459981543433699</v>
      </c>
      <c r="J173">
        <v>-2.4449785679772198</v>
      </c>
      <c r="K173">
        <v>886.91260791582704</v>
      </c>
      <c r="L173">
        <v>732.99350829923105</v>
      </c>
      <c r="M173">
        <v>70.671250758194205</v>
      </c>
      <c r="N173">
        <v>0.88606771903985904</v>
      </c>
      <c r="O173">
        <v>4.3024771838331199</v>
      </c>
      <c r="P173">
        <v>102.662601626016</v>
      </c>
    </row>
    <row r="174" spans="1:17" x14ac:dyDescent="0.3">
      <c r="A174" t="s">
        <v>429</v>
      </c>
      <c r="B174" t="s">
        <v>430</v>
      </c>
      <c r="C174" t="s">
        <v>3112</v>
      </c>
      <c r="D174" t="s">
        <v>238</v>
      </c>
      <c r="E174">
        <v>52311.236703905</v>
      </c>
      <c r="F174">
        <v>1978.45</v>
      </c>
      <c r="G174">
        <v>-2.4462044984392701</v>
      </c>
      <c r="H174">
        <v>-1.6835893065027401</v>
      </c>
      <c r="I174">
        <v>-11.4992206448687</v>
      </c>
      <c r="J174">
        <v>-0.46682545443244799</v>
      </c>
      <c r="K174">
        <v>2048.87357037827</v>
      </c>
      <c r="L174">
        <v>1933.51731761982</v>
      </c>
      <c r="M174">
        <v>36.044046210844698</v>
      </c>
      <c r="N174">
        <v>0.62411563645975399</v>
      </c>
      <c r="O174">
        <v>11.4458288053779</v>
      </c>
      <c r="P174">
        <v>27.889463477698701</v>
      </c>
      <c r="Q174">
        <v>-1.3369453466413999E-2</v>
      </c>
    </row>
    <row r="175" spans="1:17" x14ac:dyDescent="0.3">
      <c r="A175" t="s">
        <v>431</v>
      </c>
      <c r="B175" t="s">
        <v>432</v>
      </c>
      <c r="C175" t="s">
        <v>3110</v>
      </c>
      <c r="D175" t="s">
        <v>54</v>
      </c>
      <c r="E175">
        <v>51817.890617500001</v>
      </c>
      <c r="F175">
        <v>4702.6000000000004</v>
      </c>
      <c r="G175">
        <v>21.7143860898234</v>
      </c>
      <c r="H175">
        <v>4.0549560926870098</v>
      </c>
      <c r="I175">
        <v>-9.69278661562781</v>
      </c>
      <c r="J175">
        <v>-0.119960507138128</v>
      </c>
      <c r="K175">
        <v>4886.1155716466101</v>
      </c>
      <c r="L175">
        <v>4357.5464033958397</v>
      </c>
      <c r="M175">
        <v>29.347679996833499</v>
      </c>
      <c r="N175">
        <v>0.57972599705943695</v>
      </c>
      <c r="O175">
        <v>17.7189214477097</v>
      </c>
      <c r="P175">
        <v>59.805620688483302</v>
      </c>
      <c r="Q175">
        <v>8.0760878499739994E-2</v>
      </c>
    </row>
    <row r="176" spans="1:17" x14ac:dyDescent="0.3">
      <c r="A176" t="s">
        <v>433</v>
      </c>
      <c r="B176" t="s">
        <v>434</v>
      </c>
      <c r="C176" t="s">
        <v>3109</v>
      </c>
      <c r="D176" t="s">
        <v>21</v>
      </c>
      <c r="E176">
        <v>51370.809390945004</v>
      </c>
      <c r="F176">
        <v>7699.05</v>
      </c>
      <c r="G176">
        <v>30.612519309360501</v>
      </c>
      <c r="H176">
        <v>16.004253442910802</v>
      </c>
      <c r="I176">
        <v>39.354001803906897</v>
      </c>
      <c r="J176">
        <v>5.9498547612640102</v>
      </c>
      <c r="K176">
        <v>6842.9347303328695</v>
      </c>
      <c r="L176">
        <v>6056.2332949893198</v>
      </c>
      <c r="M176">
        <v>68.209860214863994</v>
      </c>
      <c r="N176">
        <v>1.77779663815238</v>
      </c>
      <c r="O176">
        <v>1.0916931309707001</v>
      </c>
      <c r="P176">
        <v>79.580150446090101</v>
      </c>
      <c r="Q176">
        <v>4.6024912556247001E-2</v>
      </c>
    </row>
    <row r="177" spans="1:17" x14ac:dyDescent="0.3">
      <c r="A177" t="s">
        <v>435</v>
      </c>
      <c r="B177" t="s">
        <v>436</v>
      </c>
      <c r="C177" t="s">
        <v>3111</v>
      </c>
      <c r="D177" t="s">
        <v>27</v>
      </c>
      <c r="E177">
        <v>50929.5</v>
      </c>
      <c r="F177">
        <v>1787</v>
      </c>
      <c r="G177">
        <v>-13.775595514829901</v>
      </c>
      <c r="H177">
        <v>-5.5649186244978903</v>
      </c>
      <c r="I177">
        <v>-6.5718604956998998</v>
      </c>
      <c r="J177">
        <v>-6.3574895725446998</v>
      </c>
      <c r="K177">
        <v>1942.23404124278</v>
      </c>
      <c r="L177">
        <v>1860.69740421607</v>
      </c>
      <c r="M177">
        <v>24.423276645301399</v>
      </c>
      <c r="N177">
        <v>0.84992566934289204</v>
      </c>
      <c r="O177">
        <v>21.7123670956911</v>
      </c>
      <c r="P177">
        <v>15.783335493067201</v>
      </c>
      <c r="Q177">
        <v>2.2088596261271E-2</v>
      </c>
    </row>
    <row r="178" spans="1:17" x14ac:dyDescent="0.3">
      <c r="A178" t="s">
        <v>437</v>
      </c>
      <c r="B178" t="s">
        <v>438</v>
      </c>
      <c r="C178" t="s">
        <v>3122</v>
      </c>
      <c r="D178" t="s">
        <v>439</v>
      </c>
      <c r="E178">
        <v>50859.637028801997</v>
      </c>
      <c r="F178">
        <v>177.94</v>
      </c>
      <c r="G178">
        <v>0.15135452987821099</v>
      </c>
      <c r="H178">
        <v>-5.2767258480651398</v>
      </c>
      <c r="I178">
        <v>-7.9267092876338801</v>
      </c>
      <c r="J178">
        <v>-2.3145739587543401</v>
      </c>
      <c r="K178">
        <v>193.384458998562</v>
      </c>
      <c r="L178">
        <v>181.248181315165</v>
      </c>
      <c r="M178">
        <v>18.286136414010102</v>
      </c>
      <c r="N178">
        <v>0.457640524440736</v>
      </c>
      <c r="O178">
        <v>29.144655501854501</v>
      </c>
      <c r="P178">
        <v>30.358974358974301</v>
      </c>
      <c r="Q178">
        <v>-8.1835958023149996E-2</v>
      </c>
    </row>
    <row r="179" spans="1:17" x14ac:dyDescent="0.3">
      <c r="A179" t="s">
        <v>440</v>
      </c>
      <c r="B179" t="s">
        <v>441</v>
      </c>
      <c r="C179" t="s">
        <v>3108</v>
      </c>
      <c r="D179" t="s">
        <v>442</v>
      </c>
      <c r="E179">
        <v>50782.502979240002</v>
      </c>
      <c r="F179">
        <v>338.55</v>
      </c>
      <c r="G179">
        <v>27.449939044887401</v>
      </c>
      <c r="H179">
        <v>9.5747199300938295</v>
      </c>
      <c r="I179">
        <v>4.3321387918816496</v>
      </c>
      <c r="J179">
        <v>-1.7278914715378999</v>
      </c>
      <c r="K179">
        <v>347.63976091222702</v>
      </c>
      <c r="L179">
        <v>314.98736581541198</v>
      </c>
      <c r="M179">
        <v>28.449886394527699</v>
      </c>
      <c r="N179">
        <v>0.60018840876743995</v>
      </c>
      <c r="O179">
        <v>13.483975779057699</v>
      </c>
      <c r="P179">
        <v>76.604068857589994</v>
      </c>
      <c r="Q179">
        <v>3.9912902672778E-2</v>
      </c>
    </row>
    <row r="180" spans="1:17" x14ac:dyDescent="0.3">
      <c r="A180" t="s">
        <v>443</v>
      </c>
      <c r="B180" t="s">
        <v>444</v>
      </c>
      <c r="C180" t="s">
        <v>3110</v>
      </c>
      <c r="D180" t="s">
        <v>24</v>
      </c>
      <c r="E180">
        <v>49787.214076794997</v>
      </c>
      <c r="F180">
        <v>68.05</v>
      </c>
      <c r="G180">
        <v>-48.457655073096497</v>
      </c>
      <c r="H180">
        <v>-4.4377067849116498</v>
      </c>
      <c r="I180">
        <v>-27.270552210309202</v>
      </c>
      <c r="J180">
        <v>-6.5718704072686096</v>
      </c>
      <c r="K180">
        <v>72.810465635406302</v>
      </c>
      <c r="L180">
        <v>76.637968266146103</v>
      </c>
      <c r="M180">
        <v>30.291729076486899</v>
      </c>
      <c r="N180">
        <v>0.796229215367808</v>
      </c>
      <c r="O180">
        <v>35.855988243938299</v>
      </c>
      <c r="P180">
        <v>3.4194528875379899</v>
      </c>
      <c r="Q180">
        <v>2.2848315251729E-2</v>
      </c>
    </row>
    <row r="181" spans="1:17" x14ac:dyDescent="0.3">
      <c r="A181" t="s">
        <v>445</v>
      </c>
      <c r="B181" t="s">
        <v>446</v>
      </c>
      <c r="C181" t="s">
        <v>3120</v>
      </c>
      <c r="D181" t="s">
        <v>447</v>
      </c>
      <c r="E181">
        <v>49584.37404024</v>
      </c>
      <c r="F181">
        <v>813.8</v>
      </c>
      <c r="G181">
        <v>-9.2876185405388494</v>
      </c>
      <c r="H181">
        <v>-1.8529816433147901</v>
      </c>
      <c r="I181">
        <v>-25.280288940317899</v>
      </c>
      <c r="J181">
        <v>-6.3308672654530698</v>
      </c>
      <c r="K181">
        <v>915.94204707671804</v>
      </c>
      <c r="L181">
        <v>932.54949425831103</v>
      </c>
      <c r="M181">
        <v>17.5808217522295</v>
      </c>
      <c r="N181">
        <v>0.65692089469465098</v>
      </c>
      <c r="O181">
        <v>44.9987711968542</v>
      </c>
      <c r="P181">
        <v>21.065159178815801</v>
      </c>
      <c r="Q181">
        <v>5.8998744438129996E-3</v>
      </c>
    </row>
    <row r="182" spans="1:17" x14ac:dyDescent="0.3">
      <c r="A182" t="s">
        <v>448</v>
      </c>
      <c r="B182" t="s">
        <v>449</v>
      </c>
      <c r="C182" t="s">
        <v>3110</v>
      </c>
      <c r="D182" t="s">
        <v>450</v>
      </c>
      <c r="E182">
        <v>48675.026588355002</v>
      </c>
      <c r="F182">
        <v>764.45</v>
      </c>
      <c r="G182">
        <v>-43.131707842509499</v>
      </c>
      <c r="H182">
        <v>19.427708394815401</v>
      </c>
      <c r="I182">
        <v>90.863641413529606</v>
      </c>
      <c r="J182">
        <v>4.0751029254493298</v>
      </c>
      <c r="K182">
        <v>655.11838910478502</v>
      </c>
      <c r="L182">
        <v>572.75157938551399</v>
      </c>
      <c r="M182">
        <v>63.1866120619692</v>
      </c>
      <c r="N182">
        <v>1.1870173224001099</v>
      </c>
      <c r="O182">
        <v>24.619007129308599</v>
      </c>
      <c r="P182">
        <v>146.59677419354799</v>
      </c>
      <c r="Q182">
        <v>-4.2919566428961997E-2</v>
      </c>
    </row>
    <row r="183" spans="1:17" x14ac:dyDescent="0.3">
      <c r="A183" t="s">
        <v>451</v>
      </c>
      <c r="B183" t="s">
        <v>452</v>
      </c>
      <c r="C183" t="s">
        <v>617</v>
      </c>
      <c r="D183" t="s">
        <v>453</v>
      </c>
      <c r="E183">
        <v>48454.213275839997</v>
      </c>
      <c r="F183">
        <v>43441.599999999999</v>
      </c>
      <c r="G183">
        <v>-9.2970985237086499</v>
      </c>
      <c r="H183">
        <v>5.9349783279149602</v>
      </c>
      <c r="I183">
        <v>10.804953898293601</v>
      </c>
      <c r="J183">
        <v>-5.6986712196163802</v>
      </c>
      <c r="K183">
        <v>42789.157720367599</v>
      </c>
      <c r="L183">
        <v>39973.5438872585</v>
      </c>
      <c r="M183">
        <v>41.130792611469097</v>
      </c>
      <c r="N183">
        <v>1.14224995999556</v>
      </c>
      <c r="O183">
        <v>7.7547788295090498</v>
      </c>
      <c r="P183">
        <v>31.362365645047301</v>
      </c>
      <c r="Q183">
        <v>-2.0202560398307E-2</v>
      </c>
    </row>
    <row r="184" spans="1:17" x14ac:dyDescent="0.3">
      <c r="A184" t="s">
        <v>454</v>
      </c>
      <c r="B184" t="s">
        <v>455</v>
      </c>
      <c r="C184" t="s">
        <v>3117</v>
      </c>
      <c r="D184" t="s">
        <v>117</v>
      </c>
      <c r="E184">
        <v>48380.842710056997</v>
      </c>
      <c r="F184">
        <v>117.13</v>
      </c>
      <c r="G184">
        <v>12.650500492890201</v>
      </c>
      <c r="H184">
        <v>-4.4516311124354102</v>
      </c>
      <c r="I184">
        <v>-37.775444247389203</v>
      </c>
      <c r="J184">
        <v>-8.0282633287393494</v>
      </c>
      <c r="K184">
        <v>132.59654478766399</v>
      </c>
      <c r="L184">
        <v>132.72654095477799</v>
      </c>
      <c r="M184">
        <v>18.171260318181801</v>
      </c>
      <c r="N184">
        <v>0.83456491656026499</v>
      </c>
      <c r="O184">
        <v>49.705455476820603</v>
      </c>
      <c r="P184">
        <v>43.1907090464547</v>
      </c>
      <c r="Q184">
        <v>-1.6764036861091E-2</v>
      </c>
    </row>
    <row r="185" spans="1:17" x14ac:dyDescent="0.3">
      <c r="A185" t="s">
        <v>456</v>
      </c>
      <c r="B185" t="s">
        <v>457</v>
      </c>
      <c r="C185" t="s">
        <v>3124</v>
      </c>
      <c r="D185" t="s">
        <v>418</v>
      </c>
      <c r="E185">
        <v>48297.278485620001</v>
      </c>
      <c r="F185">
        <v>1639.8</v>
      </c>
      <c r="G185">
        <v>20.111534840299399</v>
      </c>
      <c r="H185">
        <v>1.1097805288798099</v>
      </c>
      <c r="I185">
        <v>41.837327891445497</v>
      </c>
      <c r="J185">
        <v>-0.19856879408396</v>
      </c>
      <c r="K185">
        <v>1639.76577418889</v>
      </c>
      <c r="L185">
        <v>1450.2739452624501</v>
      </c>
      <c r="M185">
        <v>55.837633130282597</v>
      </c>
      <c r="N185">
        <v>0.53794047261920996</v>
      </c>
      <c r="O185">
        <v>9.0986705695816603</v>
      </c>
      <c r="P185">
        <v>60.914577302389397</v>
      </c>
      <c r="Q185">
        <v>0.11167401601936</v>
      </c>
    </row>
    <row r="186" spans="1:17" x14ac:dyDescent="0.3">
      <c r="A186" t="s">
        <v>458</v>
      </c>
      <c r="B186" t="s">
        <v>459</v>
      </c>
      <c r="C186" t="s">
        <v>3121</v>
      </c>
      <c r="D186" t="s">
        <v>460</v>
      </c>
      <c r="E186">
        <v>48136.616877754997</v>
      </c>
      <c r="F186">
        <v>1791.95</v>
      </c>
      <c r="G186">
        <v>-28.042037085726601</v>
      </c>
      <c r="H186">
        <v>-3.4734528087933199</v>
      </c>
      <c r="I186">
        <v>-18.814417055260101</v>
      </c>
      <c r="J186">
        <v>-3.7359717340810001</v>
      </c>
      <c r="K186">
        <v>1939.89957827954</v>
      </c>
      <c r="L186">
        <v>2000.65963952737</v>
      </c>
      <c r="M186">
        <v>16.7159664466114</v>
      </c>
      <c r="N186">
        <v>0.87489981988309695</v>
      </c>
      <c r="O186">
        <v>36.945785317670698</v>
      </c>
      <c r="P186">
        <v>2.98563218390803</v>
      </c>
      <c r="Q186">
        <v>-1.3993818338346E-2</v>
      </c>
    </row>
    <row r="187" spans="1:17" x14ac:dyDescent="0.3">
      <c r="A187" t="s">
        <v>461</v>
      </c>
      <c r="B187" t="s">
        <v>462</v>
      </c>
      <c r="C187" t="s">
        <v>3110</v>
      </c>
      <c r="D187" t="s">
        <v>54</v>
      </c>
      <c r="E187">
        <v>48006.485128849999</v>
      </c>
      <c r="F187">
        <v>645.65</v>
      </c>
      <c r="G187">
        <v>-35.121949672480199</v>
      </c>
      <c r="H187">
        <v>-5.4356061650991396</v>
      </c>
      <c r="I187">
        <v>-4.60046630665635</v>
      </c>
      <c r="J187">
        <v>-5.4340318224150996</v>
      </c>
      <c r="K187">
        <v>687.70889099167402</v>
      </c>
      <c r="L187">
        <v>669.16482032741396</v>
      </c>
      <c r="M187">
        <v>25.485635873215099</v>
      </c>
      <c r="N187">
        <v>0.60031024437700398</v>
      </c>
      <c r="O187">
        <v>25.981568961511599</v>
      </c>
      <c r="P187">
        <v>16.606465595087499</v>
      </c>
      <c r="Q187">
        <v>-2.0751789975152E-2</v>
      </c>
    </row>
    <row r="188" spans="1:17" x14ac:dyDescent="0.3">
      <c r="A188" t="s">
        <v>463</v>
      </c>
      <c r="B188" t="s">
        <v>464</v>
      </c>
      <c r="C188" t="s">
        <v>3114</v>
      </c>
      <c r="D188" t="s">
        <v>51</v>
      </c>
      <c r="E188">
        <v>47253.81766298</v>
      </c>
      <c r="F188">
        <v>1674.55</v>
      </c>
      <c r="G188">
        <v>96.494010176836795</v>
      </c>
      <c r="H188">
        <v>4.3097094543027596</v>
      </c>
      <c r="I188">
        <v>47.446951181957701</v>
      </c>
      <c r="J188">
        <v>-4.1384980838643397</v>
      </c>
      <c r="K188">
        <v>1660.41179512809</v>
      </c>
      <c r="L188">
        <v>1315.6274139028801</v>
      </c>
      <c r="M188">
        <v>33.616787966402597</v>
      </c>
      <c r="N188">
        <v>0.52405285034837501</v>
      </c>
      <c r="O188">
        <v>9.3398226389179193</v>
      </c>
      <c r="P188">
        <v>131.900013848497</v>
      </c>
      <c r="Q188">
        <v>0.16522365132559499</v>
      </c>
    </row>
    <row r="189" spans="1:17" x14ac:dyDescent="0.3">
      <c r="A189" t="s">
        <v>465</v>
      </c>
      <c r="B189" t="s">
        <v>466</v>
      </c>
      <c r="C189" t="s">
        <v>3124</v>
      </c>
      <c r="D189" t="s">
        <v>467</v>
      </c>
      <c r="E189">
        <v>46959.7765</v>
      </c>
      <c r="F189">
        <v>4274.8999999999996</v>
      </c>
      <c r="G189">
        <v>31.597858097419799</v>
      </c>
      <c r="H189">
        <v>5.4326041159551899</v>
      </c>
      <c r="I189">
        <v>7.5442659334650699</v>
      </c>
      <c r="J189">
        <v>-5.2308403330533801</v>
      </c>
      <c r="K189">
        <v>4117.4245803509502</v>
      </c>
      <c r="L189">
        <v>3579.47559379625</v>
      </c>
      <c r="M189">
        <v>35.129702310313597</v>
      </c>
      <c r="N189">
        <v>1.09177840098859</v>
      </c>
      <c r="O189">
        <v>14.176939811457499</v>
      </c>
      <c r="P189">
        <v>72.653473344103304</v>
      </c>
      <c r="Q189">
        <v>9.1546209949244006E-2</v>
      </c>
    </row>
    <row r="190" spans="1:17" x14ac:dyDescent="0.3">
      <c r="A190" t="s">
        <v>468</v>
      </c>
      <c r="B190" t="s">
        <v>469</v>
      </c>
      <c r="C190" t="s">
        <v>3110</v>
      </c>
      <c r="D190" t="s">
        <v>24</v>
      </c>
      <c r="E190">
        <v>46320.083566064</v>
      </c>
      <c r="F190">
        <v>188.86</v>
      </c>
      <c r="G190">
        <v>6.5992228237064197</v>
      </c>
      <c r="H190">
        <v>6.5429181493461304</v>
      </c>
      <c r="I190">
        <v>14.041505690610499</v>
      </c>
      <c r="J190">
        <v>-1.8442327656178901</v>
      </c>
      <c r="K190">
        <v>190.69591570782299</v>
      </c>
      <c r="L190">
        <v>175.170170814861</v>
      </c>
      <c r="M190">
        <v>41.509552238788203</v>
      </c>
      <c r="N190">
        <v>0.76019968743784405</v>
      </c>
      <c r="O190">
        <v>9.3879063856825198</v>
      </c>
      <c r="P190">
        <v>37.602914389799601</v>
      </c>
      <c r="Q190">
        <v>8.8386059276678003E-2</v>
      </c>
    </row>
    <row r="191" spans="1:17" x14ac:dyDescent="0.3">
      <c r="A191" t="s">
        <v>470</v>
      </c>
      <c r="B191" t="s">
        <v>471</v>
      </c>
      <c r="C191" t="s">
        <v>3110</v>
      </c>
      <c r="D191" t="s">
        <v>34</v>
      </c>
      <c r="E191">
        <v>45670.422351752</v>
      </c>
      <c r="F191">
        <v>52.61</v>
      </c>
      <c r="G191">
        <v>-5.0402639646177896</v>
      </c>
      <c r="H191">
        <v>-8.4562205097115495</v>
      </c>
      <c r="I191">
        <v>-25.998541836970201</v>
      </c>
      <c r="J191">
        <v>-6.9881212349952397</v>
      </c>
      <c r="K191">
        <v>58.443296398907997</v>
      </c>
      <c r="L191">
        <v>57.771120246253098</v>
      </c>
      <c r="M191">
        <v>23.468419957338199</v>
      </c>
      <c r="N191">
        <v>0.99767740120135595</v>
      </c>
      <c r="O191">
        <v>46.1699296711652</v>
      </c>
      <c r="P191">
        <v>28.788249694002399</v>
      </c>
      <c r="Q191">
        <v>9.5393211134744998E-2</v>
      </c>
    </row>
    <row r="192" spans="1:17" x14ac:dyDescent="0.3">
      <c r="A192" t="s">
        <v>472</v>
      </c>
      <c r="B192" t="s">
        <v>473</v>
      </c>
      <c r="C192" t="s">
        <v>3116</v>
      </c>
      <c r="D192" t="s">
        <v>192</v>
      </c>
      <c r="E192">
        <v>45315.264190050002</v>
      </c>
      <c r="F192">
        <v>729.45</v>
      </c>
      <c r="G192">
        <v>15.7208923687429</v>
      </c>
      <c r="H192">
        <v>-8.1794593761082997</v>
      </c>
      <c r="I192">
        <v>0.48139739976871299</v>
      </c>
      <c r="J192">
        <v>-1.69775023396743</v>
      </c>
      <c r="K192">
        <v>688.15371405594794</v>
      </c>
      <c r="L192">
        <v>657.71380418349804</v>
      </c>
      <c r="M192">
        <v>75.454416460216507</v>
      </c>
      <c r="N192">
        <v>1.8769769459685099</v>
      </c>
      <c r="O192">
        <v>5.3739118513948796</v>
      </c>
      <c r="P192">
        <v>49.446834665027602</v>
      </c>
      <c r="Q192">
        <v>-9.1005718768720004E-3</v>
      </c>
    </row>
    <row r="193" spans="1:17" x14ac:dyDescent="0.3">
      <c r="A193" t="s">
        <v>474</v>
      </c>
      <c r="B193" t="s">
        <v>475</v>
      </c>
      <c r="C193" t="s">
        <v>3110</v>
      </c>
      <c r="D193" t="s">
        <v>34</v>
      </c>
      <c r="E193">
        <v>45176.123234318002</v>
      </c>
      <c r="F193">
        <v>99.23</v>
      </c>
      <c r="G193">
        <v>-15.483780198749001</v>
      </c>
      <c r="H193">
        <v>-6.1863250477500999</v>
      </c>
      <c r="I193">
        <v>-40.219173285678799</v>
      </c>
      <c r="J193">
        <v>-4.28524261467365</v>
      </c>
      <c r="K193">
        <v>110.33150975315201</v>
      </c>
      <c r="L193">
        <v>117.004533839026</v>
      </c>
      <c r="M193">
        <v>11.639693784386701</v>
      </c>
      <c r="N193">
        <v>0.701887383207212</v>
      </c>
      <c r="O193">
        <v>59.1756525244381</v>
      </c>
      <c r="P193">
        <v>14.849537037037001</v>
      </c>
      <c r="Q193">
        <v>5.3624175878168E-2</v>
      </c>
    </row>
    <row r="194" spans="1:17" x14ac:dyDescent="0.3">
      <c r="A194" t="s">
        <v>476</v>
      </c>
      <c r="B194" t="s">
        <v>477</v>
      </c>
      <c r="C194" t="s">
        <v>3121</v>
      </c>
      <c r="D194" t="s">
        <v>138</v>
      </c>
      <c r="E194">
        <v>44670.115068129999</v>
      </c>
      <c r="F194">
        <v>50523.1</v>
      </c>
      <c r="G194">
        <v>9.1991103395212601</v>
      </c>
      <c r="H194">
        <v>7.9899254556213597</v>
      </c>
      <c r="I194">
        <v>3.8002963286464801</v>
      </c>
      <c r="J194">
        <v>3.2425059334752002</v>
      </c>
      <c r="K194">
        <v>50480.024048985797</v>
      </c>
      <c r="L194">
        <v>47940.051355252399</v>
      </c>
      <c r="M194">
        <v>53.791955511271503</v>
      </c>
      <c r="N194">
        <v>0.60360825009459895</v>
      </c>
      <c r="O194">
        <v>18.745682667928101</v>
      </c>
      <c r="P194">
        <v>44.443745586473597</v>
      </c>
      <c r="Q194">
        <v>-8.3627322011870005E-3</v>
      </c>
    </row>
    <row r="195" spans="1:17" x14ac:dyDescent="0.3">
      <c r="A195" t="s">
        <v>478</v>
      </c>
      <c r="B195" t="s">
        <v>479</v>
      </c>
      <c r="C195" t="s">
        <v>3110</v>
      </c>
      <c r="D195" t="s">
        <v>43</v>
      </c>
      <c r="E195">
        <v>44443.880209379997</v>
      </c>
      <c r="F195">
        <v>1287.8</v>
      </c>
      <c r="G195">
        <v>18.9891497267819</v>
      </c>
      <c r="H195">
        <v>12.335621974010801</v>
      </c>
      <c r="I195">
        <v>16.0239283551347</v>
      </c>
      <c r="J195">
        <v>7.6688398203734298</v>
      </c>
      <c r="K195">
        <v>1151.1537227902199</v>
      </c>
      <c r="L195">
        <v>1040.55259260652</v>
      </c>
      <c r="M195">
        <v>75.591548717747898</v>
      </c>
      <c r="N195">
        <v>1.0498908908301601</v>
      </c>
      <c r="O195">
        <v>1.19972045348657</v>
      </c>
      <c r="P195">
        <v>50.752121744219998</v>
      </c>
      <c r="Q195">
        <v>1.2415671307375E-2</v>
      </c>
    </row>
    <row r="196" spans="1:17" x14ac:dyDescent="0.3">
      <c r="A196" t="s">
        <v>480</v>
      </c>
      <c r="B196" t="s">
        <v>481</v>
      </c>
      <c r="C196" t="s">
        <v>3114</v>
      </c>
      <c r="D196" t="s">
        <v>51</v>
      </c>
      <c r="E196">
        <v>44351.346731370002</v>
      </c>
      <c r="F196">
        <v>2618.0500000000002</v>
      </c>
      <c r="G196">
        <v>52.488909197849402</v>
      </c>
      <c r="H196">
        <v>2.4372390831726798</v>
      </c>
      <c r="I196">
        <v>17.120197031826802</v>
      </c>
      <c r="J196">
        <v>-0.97373088360475502</v>
      </c>
      <c r="K196">
        <v>2718.7893914351598</v>
      </c>
      <c r="L196">
        <v>2424.40638864222</v>
      </c>
      <c r="M196">
        <v>38.868844868078497</v>
      </c>
      <c r="N196">
        <v>0.91023899557162902</v>
      </c>
      <c r="O196">
        <v>17.950382918584399</v>
      </c>
      <c r="P196">
        <v>89.022056965452506</v>
      </c>
      <c r="Q196">
        <v>6.2153370469431E-2</v>
      </c>
    </row>
    <row r="197" spans="1:17" x14ac:dyDescent="0.3">
      <c r="A197" t="s">
        <v>482</v>
      </c>
      <c r="B197" t="s">
        <v>483</v>
      </c>
      <c r="C197" t="s">
        <v>3112</v>
      </c>
      <c r="D197" t="s">
        <v>128</v>
      </c>
      <c r="E197">
        <v>44228.062928150001</v>
      </c>
      <c r="F197">
        <v>340.3</v>
      </c>
      <c r="G197">
        <v>-20.3138550967189</v>
      </c>
      <c r="H197">
        <v>-3.9291846663943502</v>
      </c>
      <c r="I197">
        <v>-9.8890525172317396</v>
      </c>
      <c r="J197">
        <v>-2.9703920447374701</v>
      </c>
      <c r="K197">
        <v>344.04055511360298</v>
      </c>
      <c r="L197">
        <v>353.52058568712602</v>
      </c>
      <c r="M197">
        <v>60.323837575947401</v>
      </c>
      <c r="N197">
        <v>0.37125495581277501</v>
      </c>
      <c r="O197">
        <v>20.628856890978501</v>
      </c>
      <c r="P197">
        <v>19.069279216235099</v>
      </c>
      <c r="Q197">
        <v>-9.3185556595420001E-3</v>
      </c>
    </row>
    <row r="198" spans="1:17" x14ac:dyDescent="0.3">
      <c r="A198" t="s">
        <v>484</v>
      </c>
      <c r="B198" t="s">
        <v>485</v>
      </c>
      <c r="C198" t="s">
        <v>3114</v>
      </c>
      <c r="D198" t="s">
        <v>249</v>
      </c>
      <c r="E198">
        <v>44210.349146879998</v>
      </c>
      <c r="F198">
        <v>585.6</v>
      </c>
      <c r="G198">
        <v>51.560771081993003</v>
      </c>
      <c r="H198">
        <v>5.22129666637725</v>
      </c>
      <c r="I198">
        <v>21.2191098572772</v>
      </c>
      <c r="J198">
        <v>-1.39228464704258</v>
      </c>
      <c r="K198">
        <v>575.227556127296</v>
      </c>
      <c r="L198">
        <v>490.37705278622201</v>
      </c>
      <c r="M198">
        <v>37.318231261837603</v>
      </c>
      <c r="N198">
        <v>0.57020259891740499</v>
      </c>
      <c r="O198">
        <v>7.3258196721311499</v>
      </c>
      <c r="P198">
        <v>86.615678776290594</v>
      </c>
      <c r="Q198">
        <v>0.117614960999898</v>
      </c>
    </row>
    <row r="199" spans="1:17" x14ac:dyDescent="0.3">
      <c r="A199" t="s">
        <v>486</v>
      </c>
      <c r="B199" t="s">
        <v>487</v>
      </c>
      <c r="C199" t="s">
        <v>3115</v>
      </c>
      <c r="D199" t="s">
        <v>105</v>
      </c>
      <c r="E199">
        <v>43942.969646849997</v>
      </c>
      <c r="F199">
        <v>111.82</v>
      </c>
      <c r="G199">
        <v>41.1047582125153</v>
      </c>
      <c r="H199">
        <v>-7.3462810815346602</v>
      </c>
      <c r="I199">
        <v>-22.699882689625898</v>
      </c>
      <c r="J199">
        <v>-5.1961540464925697</v>
      </c>
      <c r="K199">
        <v>126.606716580087</v>
      </c>
      <c r="L199">
        <v>121.63301535430701</v>
      </c>
      <c r="M199">
        <v>28.8525342567503</v>
      </c>
      <c r="N199">
        <v>0.51022686984078502</v>
      </c>
      <c r="O199">
        <v>52.477195492756202</v>
      </c>
      <c r="P199">
        <v>76.372239747633998</v>
      </c>
      <c r="Q199">
        <v>0.159095732446074</v>
      </c>
    </row>
    <row r="200" spans="1:17" hidden="1" x14ac:dyDescent="0.3">
      <c r="A200" t="s">
        <v>488</v>
      </c>
      <c r="B200" t="s">
        <v>489</v>
      </c>
      <c r="C200" t="s">
        <v>3125</v>
      </c>
      <c r="D200" t="s">
        <v>105</v>
      </c>
      <c r="E200">
        <v>43715.96838672</v>
      </c>
      <c r="F200">
        <v>978.35</v>
      </c>
      <c r="G200">
        <v>-10.0573134484038</v>
      </c>
      <c r="H200">
        <v>-1.56050118747099</v>
      </c>
      <c r="I200">
        <v>7.5698817745689402</v>
      </c>
      <c r="J200">
        <v>-11.080746671298099</v>
      </c>
      <c r="M200">
        <v>28.168329050983001</v>
      </c>
      <c r="O200">
        <v>29.600858588439699</v>
      </c>
      <c r="P200">
        <v>21.9735693803765</v>
      </c>
    </row>
    <row r="201" spans="1:17" x14ac:dyDescent="0.3">
      <c r="A201" t="s">
        <v>490</v>
      </c>
      <c r="B201" t="s">
        <v>491</v>
      </c>
      <c r="C201" t="s">
        <v>3121</v>
      </c>
      <c r="D201" t="s">
        <v>163</v>
      </c>
      <c r="E201">
        <v>43685.379569024997</v>
      </c>
      <c r="F201">
        <v>1706.15</v>
      </c>
      <c r="G201">
        <v>347.06024681103298</v>
      </c>
      <c r="H201">
        <v>20.661852099301498</v>
      </c>
      <c r="I201">
        <v>48.262192921917098</v>
      </c>
      <c r="J201">
        <v>-9.3238277407824395</v>
      </c>
      <c r="K201">
        <v>1697.49666293123</v>
      </c>
      <c r="L201">
        <v>1320.1076963131</v>
      </c>
      <c r="M201">
        <v>38.563975103572801</v>
      </c>
      <c r="N201">
        <v>1.45936286508377</v>
      </c>
      <c r="O201">
        <v>15.4060311227031</v>
      </c>
      <c r="P201">
        <v>388.86819484240601</v>
      </c>
      <c r="Q201">
        <v>0.23953880353646101</v>
      </c>
    </row>
    <row r="202" spans="1:17" x14ac:dyDescent="0.3">
      <c r="A202" t="s">
        <v>492</v>
      </c>
      <c r="B202" t="s">
        <v>493</v>
      </c>
      <c r="C202" t="s">
        <v>3109</v>
      </c>
      <c r="D202" t="s">
        <v>287</v>
      </c>
      <c r="E202">
        <v>43388.115760640001</v>
      </c>
      <c r="F202">
        <v>6966.4</v>
      </c>
      <c r="G202">
        <v>-34.213132691275597</v>
      </c>
      <c r="H202">
        <v>-2.0749576204478202</v>
      </c>
      <c r="I202">
        <v>-9.8210320078797793</v>
      </c>
      <c r="J202">
        <v>-1.6945790881004099</v>
      </c>
      <c r="K202">
        <v>7474.9162796936198</v>
      </c>
      <c r="L202">
        <v>7447.9691200438401</v>
      </c>
      <c r="M202">
        <v>24.904985812961598</v>
      </c>
      <c r="N202">
        <v>0.67974593355371804</v>
      </c>
      <c r="O202">
        <v>32.0624712907671</v>
      </c>
      <c r="P202">
        <v>8.65984527077614</v>
      </c>
      <c r="Q202">
        <v>-2.604429747979E-3</v>
      </c>
    </row>
    <row r="203" spans="1:17" x14ac:dyDescent="0.3">
      <c r="A203" t="s">
        <v>494</v>
      </c>
      <c r="B203" t="s">
        <v>495</v>
      </c>
      <c r="C203" t="s">
        <v>3110</v>
      </c>
      <c r="D203" t="s">
        <v>220</v>
      </c>
      <c r="E203">
        <v>43008.84345072</v>
      </c>
      <c r="F203">
        <v>679.2</v>
      </c>
      <c r="G203">
        <v>62.046669597514203</v>
      </c>
      <c r="H203">
        <v>5.95503337751488</v>
      </c>
      <c r="I203">
        <v>7.3174869714496404</v>
      </c>
      <c r="J203">
        <v>-3.5878173547986001</v>
      </c>
      <c r="K203">
        <v>673.18846758120003</v>
      </c>
      <c r="L203">
        <v>592.29304377060805</v>
      </c>
      <c r="M203">
        <v>47.930609720085499</v>
      </c>
      <c r="N203">
        <v>1.3995595373165</v>
      </c>
      <c r="O203">
        <v>10.2179034157832</v>
      </c>
      <c r="P203">
        <v>96.869565217391298</v>
      </c>
      <c r="Q203">
        <v>5.0015693622635998E-2</v>
      </c>
    </row>
    <row r="204" spans="1:17" x14ac:dyDescent="0.3">
      <c r="A204" t="s">
        <v>496</v>
      </c>
      <c r="B204" t="s">
        <v>497</v>
      </c>
      <c r="C204" t="s">
        <v>3118</v>
      </c>
      <c r="D204" t="s">
        <v>77</v>
      </c>
      <c r="E204">
        <v>42631.464446259997</v>
      </c>
      <c r="F204">
        <v>2270.1999999999998</v>
      </c>
      <c r="G204">
        <v>-6.4948849356107603</v>
      </c>
      <c r="H204">
        <v>-3.3812208675901401</v>
      </c>
      <c r="I204">
        <v>-20.1096545510052</v>
      </c>
      <c r="J204">
        <v>-0.84263421744312395</v>
      </c>
      <c r="K204">
        <v>2390.1545065168598</v>
      </c>
      <c r="L204">
        <v>2403.8093003798899</v>
      </c>
      <c r="M204">
        <v>36.9812681034524</v>
      </c>
      <c r="N204">
        <v>0.83381283164623798</v>
      </c>
      <c r="O204">
        <v>25.2753061404281</v>
      </c>
      <c r="P204">
        <v>25.912368275096998</v>
      </c>
      <c r="Q204">
        <v>-3.9428321959485001E-2</v>
      </c>
    </row>
    <row r="205" spans="1:17" x14ac:dyDescent="0.3">
      <c r="A205" t="s">
        <v>498</v>
      </c>
      <c r="B205" t="s">
        <v>499</v>
      </c>
      <c r="C205" t="s">
        <v>3109</v>
      </c>
      <c r="D205" t="s">
        <v>21</v>
      </c>
      <c r="E205">
        <v>41574.939297049998</v>
      </c>
      <c r="F205">
        <v>1024.8499999999999</v>
      </c>
      <c r="G205">
        <v>-48.487344060795799</v>
      </c>
      <c r="H205">
        <v>-0.41188149028082499</v>
      </c>
      <c r="I205">
        <v>-14.6317947732042</v>
      </c>
      <c r="J205">
        <v>-1.8351946131127701</v>
      </c>
      <c r="K205">
        <v>1055.9067130580499</v>
      </c>
      <c r="L205">
        <v>1077.8973145698801</v>
      </c>
      <c r="M205">
        <v>36.3568728629999</v>
      </c>
      <c r="N205">
        <v>0.419722038139067</v>
      </c>
      <c r="O205">
        <v>36.605356881494799</v>
      </c>
      <c r="P205">
        <v>5.6437480672095504</v>
      </c>
    </row>
    <row r="206" spans="1:17" x14ac:dyDescent="0.3">
      <c r="A206" t="s">
        <v>500</v>
      </c>
      <c r="B206" t="s">
        <v>501</v>
      </c>
      <c r="C206" t="s">
        <v>3117</v>
      </c>
      <c r="D206" t="s">
        <v>178</v>
      </c>
      <c r="E206">
        <v>41572.160498744997</v>
      </c>
      <c r="F206">
        <v>226.35</v>
      </c>
      <c r="G206">
        <v>120.430758060381</v>
      </c>
      <c r="H206">
        <v>27.519916471924201</v>
      </c>
      <c r="I206">
        <v>11.484712694156601</v>
      </c>
      <c r="J206">
        <v>1.3267660902560501</v>
      </c>
      <c r="K206">
        <v>203.17229940156699</v>
      </c>
      <c r="L206">
        <v>174.573096484319</v>
      </c>
      <c r="M206">
        <v>59.150606899715399</v>
      </c>
      <c r="N206">
        <v>1.2196442940835801</v>
      </c>
      <c r="O206">
        <v>3.9849790148000799</v>
      </c>
      <c r="P206">
        <v>155.474040632054</v>
      </c>
      <c r="Q206">
        <v>9.9376447464099002E-2</v>
      </c>
    </row>
    <row r="207" spans="1:17" x14ac:dyDescent="0.3">
      <c r="A207" t="s">
        <v>502</v>
      </c>
      <c r="B207" t="s">
        <v>503</v>
      </c>
      <c r="C207" t="s">
        <v>3121</v>
      </c>
      <c r="D207" t="s">
        <v>460</v>
      </c>
      <c r="E207">
        <v>41402.502080339997</v>
      </c>
      <c r="F207">
        <v>1491.85</v>
      </c>
      <c r="G207">
        <v>-34.709834568038701</v>
      </c>
      <c r="H207">
        <v>9.9377429319875095</v>
      </c>
      <c r="I207">
        <v>-14.6335649618209</v>
      </c>
      <c r="J207">
        <v>-5.1094608788053604</v>
      </c>
      <c r="K207">
        <v>1510.7971479949599</v>
      </c>
      <c r="L207">
        <v>1508.61971547399</v>
      </c>
      <c r="M207">
        <v>34.620489271117201</v>
      </c>
      <c r="N207">
        <v>0.74758311134467303</v>
      </c>
      <c r="O207">
        <v>18.912759325669398</v>
      </c>
      <c r="P207">
        <v>14.3180076628352</v>
      </c>
      <c r="Q207">
        <v>6.8380016979898997E-2</v>
      </c>
    </row>
    <row r="208" spans="1:17" x14ac:dyDescent="0.3">
      <c r="A208" t="s">
        <v>504</v>
      </c>
      <c r="B208" t="s">
        <v>505</v>
      </c>
      <c r="C208" t="s">
        <v>3110</v>
      </c>
      <c r="D208" t="s">
        <v>149</v>
      </c>
      <c r="E208">
        <v>40910.828399999999</v>
      </c>
      <c r="F208">
        <v>204.36</v>
      </c>
      <c r="G208">
        <v>151.12162477923201</v>
      </c>
      <c r="H208">
        <v>-12.020982094078001</v>
      </c>
      <c r="I208">
        <v>-5.9880084168770802</v>
      </c>
      <c r="J208">
        <v>-8.7700053828004894</v>
      </c>
      <c r="K208">
        <v>241.619832926463</v>
      </c>
      <c r="L208">
        <v>225.251432577999</v>
      </c>
      <c r="M208">
        <v>30.826314388587999</v>
      </c>
      <c r="N208">
        <v>0.35433976896896802</v>
      </c>
      <c r="O208">
        <v>73.076923076922995</v>
      </c>
      <c r="P208">
        <v>189.87234042553101</v>
      </c>
      <c r="Q208">
        <v>0.15479768781163</v>
      </c>
    </row>
    <row r="209" spans="1:17" x14ac:dyDescent="0.3">
      <c r="A209" t="s">
        <v>506</v>
      </c>
      <c r="B209" t="s">
        <v>507</v>
      </c>
      <c r="C209" t="s">
        <v>3124</v>
      </c>
      <c r="D209" t="s">
        <v>418</v>
      </c>
      <c r="E209">
        <v>40157.508793499997</v>
      </c>
      <c r="F209">
        <v>535</v>
      </c>
      <c r="G209">
        <v>-34.323888749877703</v>
      </c>
      <c r="H209">
        <v>-4.6671756070909103</v>
      </c>
      <c r="I209">
        <v>-1.5814920085067301</v>
      </c>
      <c r="J209">
        <v>-5.1059620324880504</v>
      </c>
      <c r="K209">
        <v>575.28626020235401</v>
      </c>
      <c r="L209">
        <v>562.91072203134695</v>
      </c>
      <c r="M209">
        <v>21.2639123097929</v>
      </c>
      <c r="N209">
        <v>0.64460397327821195</v>
      </c>
      <c r="O209">
        <v>16.822429906541998</v>
      </c>
      <c r="P209">
        <v>19.4729790084859</v>
      </c>
      <c r="Q209">
        <v>-0.1127414750288</v>
      </c>
    </row>
    <row r="210" spans="1:17" x14ac:dyDescent="0.3">
      <c r="A210" t="s">
        <v>508</v>
      </c>
      <c r="B210" t="s">
        <v>509</v>
      </c>
      <c r="C210" t="s">
        <v>3114</v>
      </c>
      <c r="D210" t="s">
        <v>51</v>
      </c>
      <c r="E210">
        <v>40109.368344709997</v>
      </c>
      <c r="F210">
        <v>1580.95</v>
      </c>
      <c r="G210">
        <v>32.571906582774602</v>
      </c>
      <c r="H210">
        <v>12.3959915536262</v>
      </c>
      <c r="I210">
        <v>8.4322229889652007</v>
      </c>
      <c r="J210">
        <v>-4.1563391436067496</v>
      </c>
      <c r="K210">
        <v>1491.8808359612501</v>
      </c>
      <c r="L210">
        <v>1295.77435789263</v>
      </c>
      <c r="M210">
        <v>46.266323302967002</v>
      </c>
      <c r="N210">
        <v>1.2509228553366001</v>
      </c>
      <c r="O210">
        <v>8.0774218033460894</v>
      </c>
      <c r="P210">
        <v>64.6822916666666</v>
      </c>
      <c r="Q210">
        <v>2.8358358451705E-2</v>
      </c>
    </row>
    <row r="211" spans="1:17" x14ac:dyDescent="0.3">
      <c r="A211" t="s">
        <v>510</v>
      </c>
      <c r="B211" t="s">
        <v>511</v>
      </c>
      <c r="C211" t="s">
        <v>3116</v>
      </c>
      <c r="D211" t="s">
        <v>512</v>
      </c>
      <c r="E211">
        <v>39686.5</v>
      </c>
      <c r="F211">
        <v>466.9</v>
      </c>
      <c r="G211">
        <v>60.106592494255104</v>
      </c>
      <c r="H211">
        <v>5.4637446925502999</v>
      </c>
      <c r="I211">
        <v>-3.8866675205955601</v>
      </c>
      <c r="J211">
        <v>-7.2568563241166002</v>
      </c>
      <c r="K211">
        <v>495.20757046099601</v>
      </c>
      <c r="L211">
        <v>446.29272990108899</v>
      </c>
      <c r="M211">
        <v>33.130400225862601</v>
      </c>
      <c r="N211">
        <v>1.2221671323188199</v>
      </c>
      <c r="O211">
        <v>32.865710002141803</v>
      </c>
      <c r="P211">
        <v>93.1733553992552</v>
      </c>
      <c r="Q211">
        <v>0.138144943947932</v>
      </c>
    </row>
    <row r="212" spans="1:17" x14ac:dyDescent="0.3">
      <c r="A212" t="s">
        <v>513</v>
      </c>
      <c r="B212" t="s">
        <v>514</v>
      </c>
      <c r="C212" t="s">
        <v>3122</v>
      </c>
      <c r="D212" t="s">
        <v>515</v>
      </c>
      <c r="E212">
        <v>39503.658970079901</v>
      </c>
      <c r="F212">
        <v>600.79999999999995</v>
      </c>
      <c r="G212">
        <v>-12.990105147715299</v>
      </c>
      <c r="H212">
        <v>-7.9885373902927101</v>
      </c>
      <c r="I212">
        <v>27.584697346390701</v>
      </c>
      <c r="J212">
        <v>-1.0277617259520799</v>
      </c>
      <c r="K212">
        <v>632.71683063311696</v>
      </c>
      <c r="L212">
        <v>572.24919937401398</v>
      </c>
      <c r="M212">
        <v>28.378556453709901</v>
      </c>
      <c r="N212">
        <v>0.62598677811799297</v>
      </c>
      <c r="O212">
        <v>19.082889480692401</v>
      </c>
      <c r="P212">
        <v>42.690891818073801</v>
      </c>
      <c r="Q212">
        <v>-7.2897260234239994E-2</v>
      </c>
    </row>
    <row r="213" spans="1:17" x14ac:dyDescent="0.3">
      <c r="A213" t="s">
        <v>516</v>
      </c>
      <c r="B213" t="s">
        <v>517</v>
      </c>
      <c r="C213" t="s">
        <v>3121</v>
      </c>
      <c r="D213" t="s">
        <v>233</v>
      </c>
      <c r="E213">
        <v>39081.159554525002</v>
      </c>
      <c r="F213">
        <v>9729.35</v>
      </c>
      <c r="G213">
        <v>68.324239191754899</v>
      </c>
      <c r="H213">
        <v>4.8805672379420599</v>
      </c>
      <c r="I213">
        <v>15.434436139881401</v>
      </c>
      <c r="J213">
        <v>-6.4501072357069003</v>
      </c>
      <c r="K213">
        <v>9574.0916951026902</v>
      </c>
      <c r="L213">
        <v>7982.1925037126603</v>
      </c>
      <c r="M213">
        <v>39.913630447125101</v>
      </c>
      <c r="N213">
        <v>0.72310919541116803</v>
      </c>
      <c r="O213">
        <v>13.0599680348635</v>
      </c>
      <c r="P213">
        <v>114.036496430653</v>
      </c>
      <c r="Q213">
        <v>0.28013490131156898</v>
      </c>
    </row>
    <row r="214" spans="1:17" x14ac:dyDescent="0.3">
      <c r="A214" t="s">
        <v>518</v>
      </c>
      <c r="B214" t="s">
        <v>519</v>
      </c>
      <c r="C214" t="s">
        <v>3114</v>
      </c>
      <c r="D214" t="s">
        <v>520</v>
      </c>
      <c r="E214">
        <v>38642.321022839998</v>
      </c>
      <c r="F214">
        <v>322.64999999999998</v>
      </c>
      <c r="G214">
        <v>17.242003760864101</v>
      </c>
      <c r="H214">
        <v>-6.3453663214892897</v>
      </c>
      <c r="I214">
        <v>2.4980693416233999</v>
      </c>
      <c r="J214">
        <v>-4.6770147851641601</v>
      </c>
      <c r="K214">
        <v>351.02590013212398</v>
      </c>
      <c r="L214">
        <v>323.06220797819401</v>
      </c>
      <c r="M214">
        <v>19.722202425272599</v>
      </c>
      <c r="N214">
        <v>0.44646052745346299</v>
      </c>
      <c r="O214">
        <v>22.671625600495901</v>
      </c>
      <c r="P214">
        <v>48.344827586206797</v>
      </c>
      <c r="Q214">
        <v>-4.0396154700198E-2</v>
      </c>
    </row>
    <row r="215" spans="1:17" x14ac:dyDescent="0.3">
      <c r="A215" t="s">
        <v>521</v>
      </c>
      <c r="B215" t="s">
        <v>522</v>
      </c>
      <c r="C215" t="s">
        <v>3121</v>
      </c>
      <c r="D215" t="s">
        <v>100</v>
      </c>
      <c r="E215">
        <v>38498.2265625</v>
      </c>
      <c r="F215">
        <v>1050.25</v>
      </c>
      <c r="G215">
        <v>98.303368284486396</v>
      </c>
      <c r="H215">
        <v>-1.9567940256640799</v>
      </c>
      <c r="I215">
        <v>-6.27356595037765</v>
      </c>
      <c r="J215">
        <v>-8.8649917688989195</v>
      </c>
      <c r="K215">
        <v>1208.6343486236599</v>
      </c>
      <c r="L215">
        <v>1138.5322325638299</v>
      </c>
      <c r="M215">
        <v>26.2898934510659</v>
      </c>
      <c r="N215">
        <v>0.68150526610140505</v>
      </c>
      <c r="O215">
        <v>70.883123065936601</v>
      </c>
      <c r="P215">
        <v>133.388888888888</v>
      </c>
      <c r="Q215">
        <v>0.16499738712606299</v>
      </c>
    </row>
    <row r="216" spans="1:17" x14ac:dyDescent="0.3">
      <c r="A216" t="s">
        <v>523</v>
      </c>
      <c r="B216" t="s">
        <v>524</v>
      </c>
      <c r="C216" t="s">
        <v>3110</v>
      </c>
      <c r="D216" t="s">
        <v>34</v>
      </c>
      <c r="E216">
        <v>38457.774749999997</v>
      </c>
      <c r="F216">
        <v>50</v>
      </c>
      <c r="G216">
        <v>-6.0594909881854999</v>
      </c>
      <c r="H216">
        <v>-13.9642212808702</v>
      </c>
      <c r="I216">
        <v>-30.789223476056101</v>
      </c>
      <c r="J216">
        <v>-6.6714635164041596</v>
      </c>
      <c r="K216">
        <v>57.8821712309107</v>
      </c>
      <c r="L216">
        <v>58.145740187617903</v>
      </c>
      <c r="M216">
        <v>25.8262385590881</v>
      </c>
      <c r="N216">
        <v>1.2537917382061601</v>
      </c>
      <c r="O216">
        <v>47</v>
      </c>
      <c r="P216">
        <v>29.366106080207</v>
      </c>
      <c r="Q216">
        <v>0.104453217278673</v>
      </c>
    </row>
    <row r="217" spans="1:17" x14ac:dyDescent="0.3">
      <c r="A217" t="s">
        <v>525</v>
      </c>
      <c r="B217" t="s">
        <v>526</v>
      </c>
      <c r="C217" t="s">
        <v>3119</v>
      </c>
      <c r="D217" t="s">
        <v>300</v>
      </c>
      <c r="E217">
        <v>38440.71269054</v>
      </c>
      <c r="F217">
        <v>1869.55</v>
      </c>
      <c r="G217">
        <v>83.555788695475798</v>
      </c>
      <c r="H217">
        <v>0.71111418997648201</v>
      </c>
      <c r="I217">
        <v>20.4843091928253</v>
      </c>
      <c r="J217">
        <v>-4.9529093231542296</v>
      </c>
      <c r="K217">
        <v>1898.51050433506</v>
      </c>
      <c r="L217">
        <v>1569.77349161542</v>
      </c>
      <c r="M217">
        <v>26.510356886517499</v>
      </c>
      <c r="N217">
        <v>0.71157649579340698</v>
      </c>
      <c r="O217">
        <v>17.6513064641223</v>
      </c>
      <c r="P217">
        <v>129.67444717444701</v>
      </c>
      <c r="Q217">
        <v>0.17546285973033601</v>
      </c>
    </row>
    <row r="218" spans="1:17" x14ac:dyDescent="0.3">
      <c r="A218" t="s">
        <v>527</v>
      </c>
      <c r="B218" t="s">
        <v>528</v>
      </c>
      <c r="C218" t="s">
        <v>3121</v>
      </c>
      <c r="D218" t="s">
        <v>529</v>
      </c>
      <c r="E218">
        <v>38433.295034850002</v>
      </c>
      <c r="F218">
        <v>3494.55</v>
      </c>
      <c r="G218">
        <v>-14.066161614106299</v>
      </c>
      <c r="H218">
        <v>-7.4502794395231096</v>
      </c>
      <c r="I218">
        <v>-1.4111087143930801</v>
      </c>
      <c r="J218">
        <v>-2.7377504882530901</v>
      </c>
      <c r="K218">
        <v>3900.4403049194202</v>
      </c>
      <c r="L218">
        <v>3608.2015464128899</v>
      </c>
      <c r="M218">
        <v>19.638575251361001</v>
      </c>
      <c r="N218">
        <v>1.08790746282198</v>
      </c>
      <c r="O218">
        <v>26.482665865419001</v>
      </c>
      <c r="P218">
        <v>31.949478930675099</v>
      </c>
      <c r="Q218">
        <v>9.5518210137328002E-2</v>
      </c>
    </row>
    <row r="219" spans="1:17" x14ac:dyDescent="0.3">
      <c r="A219" t="s">
        <v>530</v>
      </c>
      <c r="B219" t="s">
        <v>531</v>
      </c>
      <c r="C219" t="s">
        <v>3109</v>
      </c>
      <c r="D219" t="s">
        <v>21</v>
      </c>
      <c r="E219">
        <v>38303.483950164999</v>
      </c>
      <c r="F219">
        <v>1410.85</v>
      </c>
      <c r="G219">
        <v>-3.62901725284688</v>
      </c>
      <c r="H219">
        <v>2.15279561241366</v>
      </c>
      <c r="I219">
        <v>-6.0225957047609304</v>
      </c>
      <c r="J219">
        <v>-6.1059554433486198</v>
      </c>
      <c r="K219">
        <v>1718.8891229134599</v>
      </c>
      <c r="L219">
        <v>1595.5634170646199</v>
      </c>
      <c r="M219">
        <v>12.6031235407244</v>
      </c>
      <c r="N219">
        <v>1.6167056270734199</v>
      </c>
      <c r="O219">
        <v>36.704823333451401</v>
      </c>
      <c r="P219">
        <v>29.293438416422202</v>
      </c>
      <c r="Q219">
        <v>0.16878292171613399</v>
      </c>
    </row>
    <row r="220" spans="1:17" x14ac:dyDescent="0.3">
      <c r="A220" t="s">
        <v>532</v>
      </c>
      <c r="B220" t="s">
        <v>533</v>
      </c>
      <c r="C220" t="s">
        <v>3126</v>
      </c>
      <c r="D220" t="s">
        <v>534</v>
      </c>
      <c r="E220">
        <v>38293.408776349999</v>
      </c>
      <c r="F220">
        <v>33993.050000000003</v>
      </c>
      <c r="G220">
        <v>-10.552289784874899</v>
      </c>
      <c r="H220">
        <v>0.95330359724373104</v>
      </c>
      <c r="I220">
        <v>3.335556931692</v>
      </c>
      <c r="J220">
        <v>0.72390382923364405</v>
      </c>
      <c r="K220">
        <v>34908.252563107002</v>
      </c>
      <c r="L220">
        <v>33841.049035862998</v>
      </c>
      <c r="M220">
        <v>46.369015125348703</v>
      </c>
      <c r="N220">
        <v>0.81585956864806897</v>
      </c>
      <c r="O220">
        <v>20.190744872848999</v>
      </c>
      <c r="P220">
        <v>19.278254111116301</v>
      </c>
      <c r="Q220">
        <v>2.2072969453151001E-2</v>
      </c>
    </row>
    <row r="221" spans="1:17" x14ac:dyDescent="0.3">
      <c r="A221" t="s">
        <v>535</v>
      </c>
      <c r="B221" t="s">
        <v>536</v>
      </c>
      <c r="C221" t="s">
        <v>3110</v>
      </c>
      <c r="D221" t="s">
        <v>537</v>
      </c>
      <c r="E221">
        <v>37868.38179942</v>
      </c>
      <c r="F221">
        <v>1035.8499999999999</v>
      </c>
      <c r="G221">
        <v>69.884105146614402</v>
      </c>
      <c r="H221">
        <v>-0.20034116762560999</v>
      </c>
      <c r="I221">
        <v>20.3408301800456</v>
      </c>
      <c r="J221">
        <v>-9.0477021013278591</v>
      </c>
      <c r="K221">
        <v>1045.1848452193601</v>
      </c>
      <c r="L221">
        <v>886.77382888345096</v>
      </c>
      <c r="M221">
        <v>45.9677423173694</v>
      </c>
      <c r="N221">
        <v>1.5166960334620101</v>
      </c>
      <c r="O221">
        <v>17.294975141188399</v>
      </c>
      <c r="P221">
        <v>106.365175814324</v>
      </c>
      <c r="Q221">
        <v>0.12925507678259399</v>
      </c>
    </row>
    <row r="222" spans="1:17" x14ac:dyDescent="0.3">
      <c r="A222" t="s">
        <v>538</v>
      </c>
      <c r="B222" t="s">
        <v>539</v>
      </c>
      <c r="C222" t="s">
        <v>3121</v>
      </c>
      <c r="D222" t="s">
        <v>318</v>
      </c>
      <c r="E222">
        <v>37433.764186200002</v>
      </c>
      <c r="F222">
        <v>1422.9</v>
      </c>
      <c r="G222">
        <v>180.250301870182</v>
      </c>
      <c r="H222">
        <v>-15.808670247920301</v>
      </c>
      <c r="I222">
        <v>2.7164202300592599</v>
      </c>
      <c r="J222">
        <v>-8.7987754121586796</v>
      </c>
      <c r="K222">
        <v>1775.3386105444699</v>
      </c>
      <c r="L222">
        <v>1592.2240501510901</v>
      </c>
      <c r="M222">
        <v>25.093543825142401</v>
      </c>
      <c r="N222">
        <v>0.44857566695600198</v>
      </c>
      <c r="O222">
        <v>109.392789373814</v>
      </c>
      <c r="P222">
        <v>226.65289256198301</v>
      </c>
      <c r="Q222">
        <v>0.19273273480473099</v>
      </c>
    </row>
    <row r="223" spans="1:17" x14ac:dyDescent="0.3">
      <c r="A223" t="s">
        <v>540</v>
      </c>
      <c r="B223" t="s">
        <v>541</v>
      </c>
      <c r="C223" t="s">
        <v>3110</v>
      </c>
      <c r="D223" t="s">
        <v>388</v>
      </c>
      <c r="E223">
        <v>37179.479708250001</v>
      </c>
      <c r="F223">
        <v>5084.05</v>
      </c>
      <c r="G223">
        <v>2.8582936923225</v>
      </c>
      <c r="H223">
        <v>12.247517568794599</v>
      </c>
      <c r="I223">
        <v>13.7422621269065</v>
      </c>
      <c r="J223">
        <v>0.62461068737620395</v>
      </c>
      <c r="K223">
        <v>4619.5205031775704</v>
      </c>
      <c r="L223">
        <v>4419.1125635314202</v>
      </c>
      <c r="M223">
        <v>77.9520036796455</v>
      </c>
      <c r="N223">
        <v>2.91070997457533</v>
      </c>
      <c r="O223">
        <v>3.6280130997924802</v>
      </c>
      <c r="P223">
        <v>38.881907831835399</v>
      </c>
      <c r="Q223">
        <v>6.6583493767782997E-2</v>
      </c>
    </row>
    <row r="224" spans="1:17" x14ac:dyDescent="0.3">
      <c r="A224" t="s">
        <v>542</v>
      </c>
      <c r="B224" t="s">
        <v>543</v>
      </c>
      <c r="C224" t="s">
        <v>3114</v>
      </c>
      <c r="D224" t="s">
        <v>51</v>
      </c>
      <c r="E224">
        <v>37110.760052404999</v>
      </c>
      <c r="F224">
        <v>2970.95</v>
      </c>
      <c r="G224">
        <v>46.339000271003101</v>
      </c>
      <c r="H224">
        <v>0.37643805978912698</v>
      </c>
      <c r="I224">
        <v>30.3251260107508</v>
      </c>
      <c r="J224">
        <v>-10.2388547662548</v>
      </c>
      <c r="K224">
        <v>3115.46001303501</v>
      </c>
      <c r="L224">
        <v>2593.8420466359698</v>
      </c>
      <c r="M224">
        <v>25.605782722755698</v>
      </c>
      <c r="N224">
        <v>0.52941703502817195</v>
      </c>
      <c r="O224">
        <v>17.302546323566499</v>
      </c>
      <c r="P224">
        <v>80.052119632738396</v>
      </c>
      <c r="Q224">
        <v>8.5909454449366998E-2</v>
      </c>
    </row>
    <row r="225" spans="1:17" x14ac:dyDescent="0.3">
      <c r="A225" t="s">
        <v>544</v>
      </c>
      <c r="B225" t="s">
        <v>545</v>
      </c>
      <c r="C225" t="s">
        <v>3124</v>
      </c>
      <c r="D225" t="s">
        <v>277</v>
      </c>
      <c r="E225">
        <v>37059.35317011</v>
      </c>
      <c r="F225">
        <v>2717.1</v>
      </c>
      <c r="G225">
        <v>10.7517270021914</v>
      </c>
      <c r="H225">
        <v>1.51007241983857</v>
      </c>
      <c r="I225">
        <v>4.3313064701781601</v>
      </c>
      <c r="J225">
        <v>-7.2279863982333996</v>
      </c>
      <c r="K225">
        <v>2837.4821225026399</v>
      </c>
      <c r="L225">
        <v>2603.7359019571199</v>
      </c>
      <c r="M225">
        <v>39.119908747582798</v>
      </c>
      <c r="N225">
        <v>0.93179034556525497</v>
      </c>
      <c r="O225">
        <v>16.631702918552801</v>
      </c>
      <c r="P225">
        <v>41.379400057236502</v>
      </c>
      <c r="Q225">
        <v>9.8875073706699993E-4</v>
      </c>
    </row>
    <row r="226" spans="1:17" x14ac:dyDescent="0.3">
      <c r="A226" t="s">
        <v>546</v>
      </c>
      <c r="B226" t="s">
        <v>547</v>
      </c>
      <c r="C226" t="s">
        <v>3108</v>
      </c>
      <c r="D226" t="s">
        <v>185</v>
      </c>
      <c r="E226">
        <v>36897.710700000003</v>
      </c>
      <c r="F226">
        <v>536</v>
      </c>
      <c r="G226">
        <v>6.8575233602650201</v>
      </c>
      <c r="H226">
        <v>-6.7627277708917504</v>
      </c>
      <c r="I226">
        <v>-10.3938668911834</v>
      </c>
      <c r="J226">
        <v>-6.4906135633917303</v>
      </c>
      <c r="K226">
        <v>600.45929048234598</v>
      </c>
      <c r="L226">
        <v>578.87516949533597</v>
      </c>
      <c r="M226">
        <v>18.271042621720699</v>
      </c>
      <c r="N226">
        <v>0.53077273104497902</v>
      </c>
      <c r="O226">
        <v>28.722014925373099</v>
      </c>
      <c r="P226">
        <v>34.995592494648001</v>
      </c>
      <c r="Q226">
        <v>-5.2763548873777003E-2</v>
      </c>
    </row>
    <row r="227" spans="1:17" x14ac:dyDescent="0.3">
      <c r="A227" t="s">
        <v>548</v>
      </c>
      <c r="B227" t="s">
        <v>549</v>
      </c>
      <c r="C227" t="s">
        <v>3121</v>
      </c>
      <c r="D227" t="s">
        <v>280</v>
      </c>
      <c r="E227">
        <v>36462.134966400001</v>
      </c>
      <c r="F227">
        <v>3907.2</v>
      </c>
      <c r="G227">
        <v>-12.549120881313801</v>
      </c>
      <c r="H227">
        <v>-1.7904520304429501</v>
      </c>
      <c r="I227">
        <v>-8.3997143177931193</v>
      </c>
      <c r="J227">
        <v>-4.6740792157800204</v>
      </c>
      <c r="K227">
        <v>4225.8918854378198</v>
      </c>
      <c r="L227">
        <v>4036.7163849009198</v>
      </c>
      <c r="M227">
        <v>22.342958931853602</v>
      </c>
      <c r="N227">
        <v>0.545992445826463</v>
      </c>
      <c r="O227">
        <v>26.6879095004095</v>
      </c>
      <c r="P227">
        <v>16.980284726276501</v>
      </c>
      <c r="Q227">
        <v>8.3368659728169994E-2</v>
      </c>
    </row>
    <row r="228" spans="1:17" x14ac:dyDescent="0.3">
      <c r="A228" t="s">
        <v>550</v>
      </c>
      <c r="B228" t="s">
        <v>551</v>
      </c>
      <c r="C228" t="s">
        <v>3110</v>
      </c>
      <c r="D228" t="s">
        <v>54</v>
      </c>
      <c r="E228">
        <v>36082.098276131997</v>
      </c>
      <c r="F228">
        <v>144.66</v>
      </c>
      <c r="G228">
        <v>-17.281599967910999</v>
      </c>
      <c r="H228">
        <v>-12.658689603245501</v>
      </c>
      <c r="I228">
        <v>-22.187604771020101</v>
      </c>
      <c r="J228">
        <v>-8.7378043348305798</v>
      </c>
      <c r="K228">
        <v>169.630334326254</v>
      </c>
      <c r="L228">
        <v>164.37049690527999</v>
      </c>
      <c r="M228">
        <v>20.4098542411806</v>
      </c>
      <c r="N228">
        <v>1.68285337396889</v>
      </c>
      <c r="O228">
        <v>34.2803815844048</v>
      </c>
      <c r="P228">
        <v>14.2654028436018</v>
      </c>
      <c r="Q228">
        <v>6.8343322484758995E-2</v>
      </c>
    </row>
    <row r="229" spans="1:17" x14ac:dyDescent="0.3">
      <c r="A229" t="s">
        <v>552</v>
      </c>
      <c r="B229" t="s">
        <v>553</v>
      </c>
      <c r="C229" t="s">
        <v>3121</v>
      </c>
      <c r="D229" t="s">
        <v>554</v>
      </c>
      <c r="E229">
        <v>35769.51520527</v>
      </c>
      <c r="F229">
        <v>3961.65</v>
      </c>
      <c r="G229">
        <v>35.1519815703478</v>
      </c>
      <c r="H229">
        <v>1.3856630060444</v>
      </c>
      <c r="I229">
        <v>-8.59515939735366</v>
      </c>
      <c r="J229">
        <v>-3.61210228572424</v>
      </c>
      <c r="K229">
        <v>4307.4457865245904</v>
      </c>
      <c r="L229">
        <v>3935.53220182516</v>
      </c>
      <c r="M229">
        <v>30.3743283751798</v>
      </c>
      <c r="N229">
        <v>2.0846532582175499</v>
      </c>
      <c r="O229">
        <v>27.212146454128899</v>
      </c>
      <c r="P229">
        <v>70.679850071086904</v>
      </c>
      <c r="Q229">
        <v>0.19477660433527</v>
      </c>
    </row>
    <row r="230" spans="1:17" x14ac:dyDescent="0.3">
      <c r="A230" t="s">
        <v>555</v>
      </c>
      <c r="B230" t="s">
        <v>556</v>
      </c>
      <c r="C230" t="s">
        <v>3114</v>
      </c>
      <c r="D230" t="s">
        <v>171</v>
      </c>
      <c r="E230">
        <v>35294.368701375002</v>
      </c>
      <c r="F230">
        <v>879.75</v>
      </c>
      <c r="G230">
        <v>3.2209097532525897E-2</v>
      </c>
      <c r="H230">
        <v>-0.24219480211727701</v>
      </c>
      <c r="I230">
        <v>17.850906206940898</v>
      </c>
      <c r="J230">
        <v>-4.4925094477804999</v>
      </c>
      <c r="K230">
        <v>862.857689603778</v>
      </c>
      <c r="L230">
        <v>785.28728818223794</v>
      </c>
      <c r="M230">
        <v>55.212781604910603</v>
      </c>
      <c r="N230">
        <v>0.75927374533166303</v>
      </c>
      <c r="O230">
        <v>7.4452969593634402</v>
      </c>
      <c r="P230">
        <v>44.7790668970624</v>
      </c>
      <c r="Q230">
        <v>5.1059013430084003E-2</v>
      </c>
    </row>
    <row r="231" spans="1:17" x14ac:dyDescent="0.3">
      <c r="A231" t="s">
        <v>557</v>
      </c>
      <c r="B231" t="s">
        <v>558</v>
      </c>
      <c r="C231" t="s">
        <v>3121</v>
      </c>
      <c r="D231" t="s">
        <v>233</v>
      </c>
      <c r="E231">
        <v>35284.656747100002</v>
      </c>
      <c r="F231">
        <v>5512.3</v>
      </c>
      <c r="G231">
        <v>111.895331090101</v>
      </c>
      <c r="H231">
        <v>3.4620933087276899</v>
      </c>
      <c r="I231">
        <v>101.274333462801</v>
      </c>
      <c r="J231">
        <v>-3.0361823412648801</v>
      </c>
      <c r="K231">
        <v>5169.9383576467098</v>
      </c>
      <c r="L231">
        <v>3942.8978280261799</v>
      </c>
      <c r="M231">
        <v>50.5860499357225</v>
      </c>
      <c r="N231">
        <v>0.74859905512057501</v>
      </c>
      <c r="O231">
        <v>7.2138671697839296</v>
      </c>
      <c r="P231">
        <v>155.43558850787699</v>
      </c>
    </row>
    <row r="232" spans="1:17" x14ac:dyDescent="0.3">
      <c r="A232" t="s">
        <v>559</v>
      </c>
      <c r="B232" t="s">
        <v>560</v>
      </c>
      <c r="C232" t="s">
        <v>3126</v>
      </c>
      <c r="D232" t="s">
        <v>166</v>
      </c>
      <c r="E232">
        <v>34964.969400870003</v>
      </c>
      <c r="F232">
        <v>1038.3</v>
      </c>
      <c r="G232">
        <v>40.454962483118202</v>
      </c>
      <c r="H232">
        <v>-13.5370175807646</v>
      </c>
      <c r="I232">
        <v>13.267466333310701</v>
      </c>
      <c r="J232">
        <v>-3.5193298294047999</v>
      </c>
      <c r="K232">
        <v>1073.7175794959801</v>
      </c>
      <c r="L232">
        <v>912.94754569842405</v>
      </c>
      <c r="M232">
        <v>40.093148135316603</v>
      </c>
      <c r="N232">
        <v>0.43068489015969502</v>
      </c>
      <c r="O232">
        <v>26.5530193585668</v>
      </c>
      <c r="P232">
        <v>72.360557768924295</v>
      </c>
      <c r="Q232">
        <v>6.1201011378846003E-2</v>
      </c>
    </row>
    <row r="233" spans="1:17" x14ac:dyDescent="0.3">
      <c r="A233" t="s">
        <v>561</v>
      </c>
      <c r="B233" t="s">
        <v>562</v>
      </c>
      <c r="C233" t="s">
        <v>3110</v>
      </c>
      <c r="D233" t="s">
        <v>402</v>
      </c>
      <c r="E233">
        <v>34776.385962400003</v>
      </c>
      <c r="F233">
        <v>1852</v>
      </c>
      <c r="G233">
        <v>48.759841114737704</v>
      </c>
      <c r="H233">
        <v>0.95538476045774601</v>
      </c>
      <c r="I233">
        <v>59.311773435561598</v>
      </c>
      <c r="J233">
        <v>-2.5475226951332699</v>
      </c>
      <c r="K233">
        <v>1847.2116680361701</v>
      </c>
      <c r="L233">
        <v>1457.6170104523401</v>
      </c>
      <c r="M233">
        <v>27.995412134915298</v>
      </c>
      <c r="N233">
        <v>0.41897948470691099</v>
      </c>
      <c r="O233">
        <v>16.357991360691098</v>
      </c>
      <c r="P233">
        <v>92.695869316408206</v>
      </c>
      <c r="Q233">
        <v>0.123140281146829</v>
      </c>
    </row>
    <row r="234" spans="1:17" x14ac:dyDescent="0.3">
      <c r="A234" t="s">
        <v>563</v>
      </c>
      <c r="B234" t="s">
        <v>564</v>
      </c>
      <c r="C234" t="s">
        <v>3118</v>
      </c>
      <c r="D234" t="s">
        <v>77</v>
      </c>
      <c r="E234">
        <v>34001.447399555</v>
      </c>
      <c r="F234">
        <v>1812.95</v>
      </c>
      <c r="G234">
        <v>-40.949001637417503</v>
      </c>
      <c r="H234">
        <v>-1.9888711408141899</v>
      </c>
      <c r="I234">
        <v>-16.5487252082754</v>
      </c>
      <c r="J234">
        <v>-4.3705486763476804</v>
      </c>
      <c r="K234">
        <v>1855.7560762048699</v>
      </c>
      <c r="L234">
        <v>1908.30200243577</v>
      </c>
      <c r="M234">
        <v>42.470486861864202</v>
      </c>
      <c r="N234">
        <v>0.77256814868667201</v>
      </c>
      <c r="O234">
        <v>34.074298794781903</v>
      </c>
      <c r="P234">
        <v>9.7826086956521703</v>
      </c>
      <c r="Q234">
        <v>-4.4082967478928002E-2</v>
      </c>
    </row>
    <row r="235" spans="1:17" x14ac:dyDescent="0.3">
      <c r="A235" t="s">
        <v>565</v>
      </c>
      <c r="B235" t="s">
        <v>566</v>
      </c>
      <c r="C235" t="s">
        <v>3110</v>
      </c>
      <c r="D235" t="s">
        <v>220</v>
      </c>
      <c r="E235">
        <v>33947.419804159901</v>
      </c>
      <c r="F235">
        <v>6709.6</v>
      </c>
      <c r="G235">
        <v>95.480056789464001</v>
      </c>
      <c r="H235">
        <v>2.5591120524631199</v>
      </c>
      <c r="I235">
        <v>-9.6884084374947594</v>
      </c>
      <c r="J235">
        <v>-1.00078024972507</v>
      </c>
      <c r="K235">
        <v>6767.2406152038502</v>
      </c>
      <c r="L235">
        <v>6127.9635920827996</v>
      </c>
      <c r="M235">
        <v>41.820431975358403</v>
      </c>
      <c r="N235">
        <v>1.94402301386789</v>
      </c>
      <c r="O235">
        <v>45.416269226183303</v>
      </c>
      <c r="P235">
        <v>132.56845753899401</v>
      </c>
      <c r="Q235">
        <v>0.13752360923267101</v>
      </c>
    </row>
    <row r="236" spans="1:17" x14ac:dyDescent="0.3">
      <c r="A236" t="s">
        <v>567</v>
      </c>
      <c r="B236" t="s">
        <v>568</v>
      </c>
      <c r="C236" t="s">
        <v>3110</v>
      </c>
      <c r="D236" t="s">
        <v>388</v>
      </c>
      <c r="E236">
        <v>33846.810772739998</v>
      </c>
      <c r="F236">
        <v>6649.3</v>
      </c>
      <c r="G236">
        <v>171.77393157800699</v>
      </c>
      <c r="H236">
        <v>19.835793888177399</v>
      </c>
      <c r="I236">
        <v>64.269435641786202</v>
      </c>
      <c r="J236">
        <v>5.2196958306849401</v>
      </c>
      <c r="K236">
        <v>5676.4010943131998</v>
      </c>
      <c r="L236">
        <v>4335.4026210040302</v>
      </c>
      <c r="M236">
        <v>67.489778144215094</v>
      </c>
      <c r="N236">
        <v>0.909110729080575</v>
      </c>
      <c r="O236">
        <v>2.4085242055554601</v>
      </c>
      <c r="P236">
        <v>207.50341064119999</v>
      </c>
      <c r="Q236">
        <v>0.16437512829329501</v>
      </c>
    </row>
    <row r="237" spans="1:17" x14ac:dyDescent="0.3">
      <c r="A237" t="s">
        <v>569</v>
      </c>
      <c r="B237" t="s">
        <v>570</v>
      </c>
      <c r="C237" t="s">
        <v>3115</v>
      </c>
      <c r="D237" t="s">
        <v>146</v>
      </c>
      <c r="E237">
        <v>33827.000076554999</v>
      </c>
      <c r="F237">
        <v>243.95</v>
      </c>
      <c r="G237">
        <v>73.008683550459807</v>
      </c>
      <c r="H237">
        <v>-5.1949102705953401</v>
      </c>
      <c r="I237">
        <v>-3.8765485567881099</v>
      </c>
      <c r="J237">
        <v>-7.4912174511576</v>
      </c>
      <c r="K237">
        <v>266.78139877283598</v>
      </c>
      <c r="L237">
        <v>240.83681909309101</v>
      </c>
      <c r="M237">
        <v>26.942518861517801</v>
      </c>
      <c r="N237">
        <v>0.38478229707621298</v>
      </c>
      <c r="O237">
        <v>27.813076450092201</v>
      </c>
      <c r="P237">
        <v>108.861301369863</v>
      </c>
      <c r="Q237">
        <v>0.15065188861423701</v>
      </c>
    </row>
    <row r="238" spans="1:17" x14ac:dyDescent="0.3">
      <c r="A238" t="s">
        <v>571</v>
      </c>
      <c r="B238" t="s">
        <v>572</v>
      </c>
      <c r="C238" t="s">
        <v>3114</v>
      </c>
      <c r="D238" t="s">
        <v>51</v>
      </c>
      <c r="E238">
        <v>33766.452049200001</v>
      </c>
      <c r="F238">
        <v>255.84</v>
      </c>
      <c r="G238">
        <v>153.677639351354</v>
      </c>
      <c r="H238">
        <v>4.35589051102487</v>
      </c>
      <c r="I238">
        <v>75.474965713133003</v>
      </c>
      <c r="J238">
        <v>-4.6835364530418397</v>
      </c>
      <c r="K238">
        <v>213.358410117532</v>
      </c>
      <c r="L238">
        <v>170.98776868691399</v>
      </c>
      <c r="M238">
        <v>72.970897470596299</v>
      </c>
      <c r="N238">
        <v>1.3190342263170101</v>
      </c>
      <c r="O238">
        <v>1.58692933083175</v>
      </c>
      <c r="P238">
        <v>192.388571428571</v>
      </c>
      <c r="Q238">
        <v>4.7177588004825001E-2</v>
      </c>
    </row>
    <row r="239" spans="1:17" hidden="1" x14ac:dyDescent="0.3">
      <c r="A239" t="s">
        <v>573</v>
      </c>
      <c r="B239" t="s">
        <v>574</v>
      </c>
      <c r="C239" t="s">
        <v>3125</v>
      </c>
      <c r="D239" t="s">
        <v>34</v>
      </c>
      <c r="E239">
        <v>33699.154214483999</v>
      </c>
      <c r="F239">
        <v>49.72</v>
      </c>
      <c r="G239">
        <v>1.7682587203259501</v>
      </c>
      <c r="H239">
        <v>-8.0271059233339095</v>
      </c>
      <c r="I239">
        <v>-26.935657936072602</v>
      </c>
      <c r="J239">
        <v>-4.6785828002013101</v>
      </c>
      <c r="K239">
        <v>55.047312777985098</v>
      </c>
      <c r="L239">
        <v>55.362238133284499</v>
      </c>
      <c r="M239">
        <v>30.033081777214701</v>
      </c>
      <c r="N239">
        <v>0.40307458846991201</v>
      </c>
      <c r="O239">
        <v>55.872888173773099</v>
      </c>
      <c r="P239">
        <v>36.0328317373461</v>
      </c>
      <c r="Q239">
        <v>0.10076844391937199</v>
      </c>
    </row>
    <row r="240" spans="1:17" x14ac:dyDescent="0.3">
      <c r="A240" t="s">
        <v>575</v>
      </c>
      <c r="B240" t="s">
        <v>576</v>
      </c>
      <c r="C240" t="s">
        <v>3116</v>
      </c>
      <c r="D240" t="s">
        <v>192</v>
      </c>
      <c r="E240">
        <v>33688.048781760001</v>
      </c>
      <c r="F240">
        <v>2394.9499999999998</v>
      </c>
      <c r="G240">
        <v>23.021436481137201</v>
      </c>
      <c r="H240">
        <v>4.2646206222405203</v>
      </c>
      <c r="I240">
        <v>15.0415759132094</v>
      </c>
      <c r="J240">
        <v>-0.76066789297096005</v>
      </c>
      <c r="K240">
        <v>2412.01297330443</v>
      </c>
      <c r="L240">
        <v>2240.2760094161699</v>
      </c>
      <c r="M240">
        <v>56.316528227463998</v>
      </c>
      <c r="N240">
        <v>1.19708537513377</v>
      </c>
      <c r="O240">
        <v>27.823127831478701</v>
      </c>
      <c r="P240">
        <v>53.5864302433706</v>
      </c>
      <c r="Q240">
        <v>1.2230439076648E-2</v>
      </c>
    </row>
    <row r="241" spans="1:17" x14ac:dyDescent="0.3">
      <c r="A241" t="s">
        <v>577</v>
      </c>
      <c r="B241" t="s">
        <v>578</v>
      </c>
      <c r="C241" t="s">
        <v>3112</v>
      </c>
      <c r="D241" t="s">
        <v>37</v>
      </c>
      <c r="E241">
        <v>33568.471589200002</v>
      </c>
      <c r="F241">
        <v>6482.6</v>
      </c>
      <c r="G241">
        <v>187.659822091975</v>
      </c>
      <c r="H241">
        <v>-1.9554012996877099</v>
      </c>
      <c r="I241">
        <v>98.118224147858001</v>
      </c>
      <c r="J241">
        <v>-1.7536791044620199</v>
      </c>
      <c r="K241">
        <v>6428.9801547653897</v>
      </c>
      <c r="L241">
        <v>4617.8965344420303</v>
      </c>
      <c r="M241">
        <v>41.0495182001617</v>
      </c>
      <c r="N241">
        <v>0.228050453869096</v>
      </c>
      <c r="O241">
        <v>30.811711350384002</v>
      </c>
      <c r="P241">
        <v>225.415390793634</v>
      </c>
      <c r="Q241">
        <v>0.16745805509623499</v>
      </c>
    </row>
    <row r="242" spans="1:17" hidden="1" x14ac:dyDescent="0.3">
      <c r="A242" t="s">
        <v>579</v>
      </c>
      <c r="B242" t="s">
        <v>580</v>
      </c>
      <c r="C242" t="s">
        <v>3125</v>
      </c>
      <c r="D242" t="s">
        <v>92</v>
      </c>
      <c r="E242">
        <v>33351.199447999999</v>
      </c>
      <c r="F242">
        <v>80</v>
      </c>
      <c r="G242">
        <v>-38.822120453414797</v>
      </c>
      <c r="H242">
        <v>-18.642062457004901</v>
      </c>
      <c r="I242">
        <v>-21.194925230442099</v>
      </c>
      <c r="J242">
        <v>-7.3645740515794298</v>
      </c>
      <c r="K242">
        <v>105.870212963339</v>
      </c>
      <c r="M242">
        <v>19.809477931191601</v>
      </c>
      <c r="O242">
        <v>96.75</v>
      </c>
      <c r="P242">
        <v>5.26315789473683</v>
      </c>
    </row>
    <row r="243" spans="1:17" x14ac:dyDescent="0.3">
      <c r="A243" t="s">
        <v>581</v>
      </c>
      <c r="B243" t="s">
        <v>582</v>
      </c>
      <c r="C243" t="s">
        <v>3110</v>
      </c>
      <c r="D243" t="s">
        <v>54</v>
      </c>
      <c r="E243">
        <v>33198.912977</v>
      </c>
      <c r="F243">
        <v>268.89999999999998</v>
      </c>
      <c r="G243">
        <v>-28.2592549563388</v>
      </c>
      <c r="H243">
        <v>-13.3505604319152</v>
      </c>
      <c r="I243">
        <v>-4.6692147534354698</v>
      </c>
      <c r="J243">
        <v>-6.2617405870803804</v>
      </c>
      <c r="K243">
        <v>302.31174074732701</v>
      </c>
      <c r="L243">
        <v>293.754392410153</v>
      </c>
      <c r="M243">
        <v>25.674373115939598</v>
      </c>
      <c r="N243">
        <v>1.19047167005747</v>
      </c>
      <c r="O243">
        <v>27.556712532539901</v>
      </c>
      <c r="P243">
        <v>13.2926058563302</v>
      </c>
      <c r="Q243">
        <v>4.0640023066019E-2</v>
      </c>
    </row>
    <row r="244" spans="1:17" hidden="1" x14ac:dyDescent="0.3">
      <c r="A244" t="s">
        <v>583</v>
      </c>
      <c r="B244" t="s">
        <v>584</v>
      </c>
      <c r="C244" t="s">
        <v>3125</v>
      </c>
      <c r="D244" t="s">
        <v>108</v>
      </c>
      <c r="E244">
        <v>33144.717348959901</v>
      </c>
      <c r="F244">
        <v>638.4</v>
      </c>
      <c r="G244">
        <v>-32.534645027993598</v>
      </c>
      <c r="H244">
        <v>2.4220221053731699</v>
      </c>
      <c r="I244">
        <v>-14.907449805020899</v>
      </c>
      <c r="J244">
        <v>-8.9239142259716608</v>
      </c>
      <c r="K244">
        <v>647.44578431372497</v>
      </c>
      <c r="M244">
        <v>39.036572059700603</v>
      </c>
      <c r="O244">
        <v>14.974937343358301</v>
      </c>
      <c r="P244">
        <v>8.6453369639210198</v>
      </c>
    </row>
    <row r="245" spans="1:17" x14ac:dyDescent="0.3">
      <c r="A245" t="s">
        <v>585</v>
      </c>
      <c r="B245" t="s">
        <v>586</v>
      </c>
      <c r="C245" t="s">
        <v>3110</v>
      </c>
      <c r="D245" t="s">
        <v>587</v>
      </c>
      <c r="E245">
        <v>33017.531575000001</v>
      </c>
      <c r="F245">
        <v>600.25</v>
      </c>
      <c r="G245">
        <v>7.7426976320673102</v>
      </c>
      <c r="H245">
        <v>-6.1367540620986398</v>
      </c>
      <c r="I245">
        <v>-19.783627292226601</v>
      </c>
      <c r="J245">
        <v>-3.0231726338709399</v>
      </c>
      <c r="K245">
        <v>653.090535433019</v>
      </c>
      <c r="L245">
        <v>640.60818428821301</v>
      </c>
      <c r="M245">
        <v>35.962361194630802</v>
      </c>
      <c r="N245">
        <v>0.46074098196662699</v>
      </c>
      <c r="O245">
        <v>37.734277384423102</v>
      </c>
      <c r="P245">
        <v>38.946759259259203</v>
      </c>
      <c r="Q245">
        <v>3.6993398578016E-2</v>
      </c>
    </row>
    <row r="246" spans="1:17" x14ac:dyDescent="0.3">
      <c r="A246" t="s">
        <v>588</v>
      </c>
      <c r="B246" t="s">
        <v>589</v>
      </c>
      <c r="C246" t="s">
        <v>3122</v>
      </c>
      <c r="D246" t="s">
        <v>108</v>
      </c>
      <c r="E246">
        <v>32854.1432604</v>
      </c>
      <c r="F246">
        <v>308</v>
      </c>
      <c r="G246">
        <v>18.741600168895602</v>
      </c>
      <c r="H246">
        <v>-2.7227172285553398</v>
      </c>
      <c r="I246">
        <v>9.5701004323878003</v>
      </c>
      <c r="J246">
        <v>-7.6193875622666702</v>
      </c>
      <c r="K246">
        <v>328.10193842856501</v>
      </c>
      <c r="L246">
        <v>293.96555762035598</v>
      </c>
      <c r="M246">
        <v>29.5166499112323</v>
      </c>
      <c r="N246">
        <v>0.51137269795002904</v>
      </c>
      <c r="O246">
        <v>18.3116883116883</v>
      </c>
      <c r="P246">
        <v>54.968553459119498</v>
      </c>
      <c r="Q246">
        <v>-2.280831030988E-3</v>
      </c>
    </row>
    <row r="247" spans="1:17" x14ac:dyDescent="0.3">
      <c r="A247" t="s">
        <v>590</v>
      </c>
      <c r="B247" t="s">
        <v>591</v>
      </c>
      <c r="C247" t="s">
        <v>3110</v>
      </c>
      <c r="D247" t="s">
        <v>43</v>
      </c>
      <c r="E247">
        <v>32655.119999999999</v>
      </c>
      <c r="F247">
        <v>198.15</v>
      </c>
      <c r="G247">
        <v>18.623416465806201</v>
      </c>
      <c r="H247">
        <v>-10.6572671332752</v>
      </c>
      <c r="I247">
        <v>-21.256625599480099</v>
      </c>
      <c r="J247">
        <v>-5.7932250681936903</v>
      </c>
      <c r="K247">
        <v>229.57902664157399</v>
      </c>
      <c r="L247">
        <v>229.60533236426599</v>
      </c>
      <c r="M247">
        <v>28.941678629716701</v>
      </c>
      <c r="N247">
        <v>0.31375265967228899</v>
      </c>
      <c r="O247">
        <v>63.865758263941402</v>
      </c>
      <c r="P247">
        <v>52.305918524212103</v>
      </c>
      <c r="Q247">
        <v>2.4803828860162001E-2</v>
      </c>
    </row>
    <row r="248" spans="1:17" x14ac:dyDescent="0.3">
      <c r="A248" t="s">
        <v>592</v>
      </c>
      <c r="B248" t="s">
        <v>593</v>
      </c>
      <c r="C248" t="s">
        <v>3118</v>
      </c>
      <c r="D248" t="s">
        <v>77</v>
      </c>
      <c r="E248">
        <v>32403.986421869999</v>
      </c>
      <c r="F248">
        <v>4193.7</v>
      </c>
      <c r="G248">
        <v>9.0431984264621192</v>
      </c>
      <c r="H248">
        <v>-6.18523900188793</v>
      </c>
      <c r="I248">
        <v>-8.4723337688529803</v>
      </c>
      <c r="J248">
        <v>-0.96855838130655203</v>
      </c>
      <c r="K248">
        <v>4421.3851052439204</v>
      </c>
      <c r="L248">
        <v>4195.2115703598802</v>
      </c>
      <c r="M248">
        <v>29.449647781003801</v>
      </c>
      <c r="N248">
        <v>0.79718196179520795</v>
      </c>
      <c r="O248">
        <v>16.734625748146001</v>
      </c>
      <c r="P248">
        <v>37.378998575008502</v>
      </c>
      <c r="Q248">
        <v>8.7707353172220004E-3</v>
      </c>
    </row>
    <row r="249" spans="1:17" hidden="1" x14ac:dyDescent="0.3">
      <c r="A249" t="s">
        <v>594</v>
      </c>
      <c r="B249" t="s">
        <v>595</v>
      </c>
      <c r="C249" t="s">
        <v>3125</v>
      </c>
      <c r="D249" t="s">
        <v>135</v>
      </c>
      <c r="E249">
        <v>32216.064643341</v>
      </c>
      <c r="F249">
        <v>384.96</v>
      </c>
      <c r="G249">
        <v>1.77002720457754</v>
      </c>
      <c r="H249">
        <v>5.1695424109736399</v>
      </c>
      <c r="I249">
        <v>-4.1033111179739699</v>
      </c>
      <c r="J249">
        <v>1.1286413433109099</v>
      </c>
      <c r="K249">
        <v>385.81161153871699</v>
      </c>
      <c r="L249">
        <v>365.69428290868001</v>
      </c>
      <c r="M249">
        <v>56.330526885428</v>
      </c>
      <c r="N249">
        <v>0.47787102273028897</v>
      </c>
      <c r="O249">
        <v>3.6471321695760599</v>
      </c>
      <c r="P249">
        <v>35.549295774647803</v>
      </c>
      <c r="Q249">
        <v>-0.123824141917355</v>
      </c>
    </row>
    <row r="250" spans="1:17" x14ac:dyDescent="0.3">
      <c r="A250" t="s">
        <v>596</v>
      </c>
      <c r="B250" t="s">
        <v>597</v>
      </c>
      <c r="C250" t="s">
        <v>3114</v>
      </c>
      <c r="D250" t="s">
        <v>51</v>
      </c>
      <c r="E250">
        <v>32173.191964059999</v>
      </c>
      <c r="F250">
        <v>1250.0999999999999</v>
      </c>
      <c r="G250">
        <v>90.961843588922306</v>
      </c>
      <c r="H250">
        <v>5.1705771376240204</v>
      </c>
      <c r="I250">
        <v>85.957171691519804</v>
      </c>
      <c r="J250">
        <v>2.7001488541090999</v>
      </c>
      <c r="K250">
        <v>1140.5788402092701</v>
      </c>
      <c r="L250">
        <v>883.02466660652601</v>
      </c>
      <c r="M250">
        <v>64.5345639037551</v>
      </c>
      <c r="N250">
        <v>0.66983104691978301</v>
      </c>
      <c r="O250">
        <v>4.6116310695144502</v>
      </c>
      <c r="P250">
        <v>131.07208872458401</v>
      </c>
      <c r="Q250">
        <v>0.113300712659984</v>
      </c>
    </row>
    <row r="251" spans="1:17" x14ac:dyDescent="0.3">
      <c r="A251" t="s">
        <v>598</v>
      </c>
      <c r="B251" t="s">
        <v>599</v>
      </c>
      <c r="C251" t="s">
        <v>3110</v>
      </c>
      <c r="D251" t="s">
        <v>43</v>
      </c>
      <c r="E251">
        <v>32063.568352170001</v>
      </c>
      <c r="F251">
        <v>545.70000000000005</v>
      </c>
      <c r="G251">
        <v>-33.872373507047897</v>
      </c>
      <c r="H251">
        <v>-5.0645172974657697</v>
      </c>
      <c r="I251">
        <v>-13.2529034655381</v>
      </c>
      <c r="J251">
        <v>-0.109577949874915</v>
      </c>
      <c r="K251">
        <v>580.80975748010701</v>
      </c>
      <c r="L251">
        <v>575.745344834658</v>
      </c>
      <c r="M251">
        <v>31.228243459288599</v>
      </c>
      <c r="N251">
        <v>0.87840237028464196</v>
      </c>
      <c r="O251">
        <v>18.563313175737498</v>
      </c>
      <c r="P251">
        <v>19.9868073878628</v>
      </c>
      <c r="Q251">
        <v>-9.5221287628737994E-2</v>
      </c>
    </row>
    <row r="252" spans="1:17" x14ac:dyDescent="0.3">
      <c r="A252" t="s">
        <v>600</v>
      </c>
      <c r="B252" t="s">
        <v>601</v>
      </c>
      <c r="C252" t="s">
        <v>3124</v>
      </c>
      <c r="D252" t="s">
        <v>166</v>
      </c>
      <c r="E252">
        <v>32037.433589600001</v>
      </c>
      <c r="F252">
        <v>7401.4</v>
      </c>
      <c r="G252">
        <v>168.47611956627699</v>
      </c>
      <c r="H252">
        <v>18.601771165033199</v>
      </c>
      <c r="I252">
        <v>98.254124948782504</v>
      </c>
      <c r="J252">
        <v>-7.1394382929714801</v>
      </c>
      <c r="K252">
        <v>7241.5366315549099</v>
      </c>
      <c r="L252">
        <v>5417.5453432430804</v>
      </c>
      <c r="M252">
        <v>37.356179011266804</v>
      </c>
      <c r="N252">
        <v>0.42909770327888502</v>
      </c>
      <c r="O252">
        <v>18.2208771313535</v>
      </c>
      <c r="P252">
        <v>202.22748524878</v>
      </c>
      <c r="Q252">
        <v>9.0362888548469994E-2</v>
      </c>
    </row>
    <row r="253" spans="1:17" x14ac:dyDescent="0.3">
      <c r="A253" t="s">
        <v>602</v>
      </c>
      <c r="B253" t="s">
        <v>603</v>
      </c>
      <c r="C253" t="s">
        <v>3113</v>
      </c>
      <c r="D253" t="s">
        <v>48</v>
      </c>
      <c r="E253">
        <v>31740.984</v>
      </c>
      <c r="F253">
        <v>52.56</v>
      </c>
      <c r="G253">
        <v>34.933235678851297</v>
      </c>
      <c r="H253">
        <v>-10.0841859571829</v>
      </c>
      <c r="I253">
        <v>-31.162744186115201</v>
      </c>
      <c r="J253">
        <v>-10.386928443024299</v>
      </c>
      <c r="K253">
        <v>60.304937592806098</v>
      </c>
      <c r="L253">
        <v>58.887476313395901</v>
      </c>
      <c r="M253">
        <v>23.387929774229001</v>
      </c>
      <c r="N253">
        <v>0.59784952982953399</v>
      </c>
      <c r="O253">
        <v>48.687214611872101</v>
      </c>
      <c r="P253">
        <v>69.275362318840493</v>
      </c>
      <c r="Q253">
        <v>9.2743963873994001E-2</v>
      </c>
    </row>
    <row r="254" spans="1:17" x14ac:dyDescent="0.3">
      <c r="A254" t="s">
        <v>604</v>
      </c>
      <c r="B254" t="s">
        <v>605</v>
      </c>
      <c r="C254" t="s">
        <v>3119</v>
      </c>
      <c r="D254" t="s">
        <v>606</v>
      </c>
      <c r="E254">
        <v>31612.721269579899</v>
      </c>
      <c r="F254">
        <v>1162.45</v>
      </c>
      <c r="G254">
        <v>-30.637615382470798</v>
      </c>
      <c r="H254">
        <v>0.54337153130578297</v>
      </c>
      <c r="I254">
        <v>-1.59793839481536</v>
      </c>
      <c r="J254">
        <v>-5.4782701807418404</v>
      </c>
      <c r="K254">
        <v>1245.3696729626299</v>
      </c>
      <c r="L254">
        <v>1206.2143143793301</v>
      </c>
      <c r="M254">
        <v>30.811974141324601</v>
      </c>
      <c r="N254">
        <v>0.682106043518379</v>
      </c>
      <c r="O254">
        <v>23.979526001118298</v>
      </c>
      <c r="P254">
        <v>17.413261956466801</v>
      </c>
      <c r="Q254">
        <v>0.10109926823469401</v>
      </c>
    </row>
    <row r="255" spans="1:17" hidden="1" x14ac:dyDescent="0.3">
      <c r="A255" t="s">
        <v>607</v>
      </c>
      <c r="B255" t="s">
        <v>608</v>
      </c>
      <c r="C255" t="s">
        <v>3110</v>
      </c>
      <c r="D255" t="s">
        <v>43</v>
      </c>
      <c r="E255">
        <v>31341.000274850001</v>
      </c>
      <c r="F255">
        <v>340.3</v>
      </c>
      <c r="G255">
        <v>-15.3322683722314</v>
      </c>
      <c r="H255">
        <v>-2.1757845578663999</v>
      </c>
      <c r="I255">
        <v>2.2949268507412501</v>
      </c>
      <c r="J255">
        <v>-3.3126502434677199</v>
      </c>
      <c r="K255">
        <v>363.44377661861603</v>
      </c>
      <c r="M255">
        <v>24.976976831512001</v>
      </c>
      <c r="N255">
        <v>0.39097798914106902</v>
      </c>
      <c r="O255">
        <v>19.717895974140401</v>
      </c>
      <c r="P255">
        <v>22.168371926045499</v>
      </c>
    </row>
    <row r="256" spans="1:17" x14ac:dyDescent="0.3">
      <c r="A256" t="s">
        <v>609</v>
      </c>
      <c r="B256" t="s">
        <v>610</v>
      </c>
      <c r="C256" t="s">
        <v>3116</v>
      </c>
      <c r="D256" t="s">
        <v>397</v>
      </c>
      <c r="E256">
        <v>30961.171117499998</v>
      </c>
      <c r="F256">
        <v>487.5</v>
      </c>
      <c r="G256">
        <v>3.56266456758441</v>
      </c>
      <c r="H256">
        <v>0.81085762677353501</v>
      </c>
      <c r="I256">
        <v>-8.7189711895490998</v>
      </c>
      <c r="J256">
        <v>-3.9500724510084102</v>
      </c>
      <c r="K256">
        <v>512.989155718441</v>
      </c>
      <c r="L256">
        <v>492.071412184633</v>
      </c>
      <c r="M256">
        <v>29.1132478492109</v>
      </c>
      <c r="N256">
        <v>0.68344390666051602</v>
      </c>
      <c r="O256">
        <v>19.979487179487101</v>
      </c>
      <c r="P256">
        <v>32.436837815810897</v>
      </c>
      <c r="Q256">
        <v>0.117139290199974</v>
      </c>
    </row>
    <row r="257" spans="1:17" x14ac:dyDescent="0.3">
      <c r="A257" t="s">
        <v>611</v>
      </c>
      <c r="B257" t="s">
        <v>612</v>
      </c>
      <c r="C257" t="s">
        <v>3110</v>
      </c>
      <c r="D257" t="s">
        <v>388</v>
      </c>
      <c r="E257">
        <v>30723</v>
      </c>
      <c r="F257">
        <v>1470</v>
      </c>
      <c r="G257">
        <v>95.638819351226104</v>
      </c>
      <c r="H257">
        <v>3.5245880859879199</v>
      </c>
      <c r="I257">
        <v>32.380982579452599</v>
      </c>
      <c r="J257">
        <v>-6.0823915562233202</v>
      </c>
      <c r="K257">
        <v>1430.3467491818601</v>
      </c>
      <c r="L257">
        <v>1171.2643120810601</v>
      </c>
      <c r="M257">
        <v>42.9732605097185</v>
      </c>
      <c r="N257">
        <v>1.3547474277027201</v>
      </c>
      <c r="O257">
        <v>13.2244897959183</v>
      </c>
      <c r="P257">
        <v>132.96354992075999</v>
      </c>
      <c r="Q257">
        <v>9.1855534362154004E-2</v>
      </c>
    </row>
    <row r="258" spans="1:17" x14ac:dyDescent="0.3">
      <c r="A258" t="s">
        <v>613</v>
      </c>
      <c r="B258" t="s">
        <v>614</v>
      </c>
      <c r="C258" t="s">
        <v>3112</v>
      </c>
      <c r="D258" t="s">
        <v>238</v>
      </c>
      <c r="E258">
        <v>30716.577840579899</v>
      </c>
      <c r="F258">
        <v>2296.1</v>
      </c>
      <c r="G258">
        <v>66.205695676626902</v>
      </c>
      <c r="H258">
        <v>9.44151311625067</v>
      </c>
      <c r="I258">
        <v>23.6474069147989</v>
      </c>
      <c r="J258">
        <v>1.31763097036159</v>
      </c>
      <c r="K258">
        <v>2045.44084967922</v>
      </c>
      <c r="L258">
        <v>1781.0365663841001</v>
      </c>
      <c r="M258">
        <v>71.999081658730205</v>
      </c>
      <c r="N258">
        <v>0.76503535053942395</v>
      </c>
      <c r="O258">
        <v>4.0459910282653198</v>
      </c>
      <c r="P258">
        <v>101.191675794085</v>
      </c>
      <c r="Q258">
        <v>8.7063548317672004E-2</v>
      </c>
    </row>
    <row r="259" spans="1:17" x14ac:dyDescent="0.3">
      <c r="A259" t="s">
        <v>615</v>
      </c>
      <c r="B259" t="s">
        <v>616</v>
      </c>
      <c r="C259" t="s">
        <v>3122</v>
      </c>
      <c r="D259" t="s">
        <v>617</v>
      </c>
      <c r="E259">
        <v>30667.181207500002</v>
      </c>
      <c r="F259">
        <v>1262.5</v>
      </c>
      <c r="G259">
        <v>-29.047306957262698</v>
      </c>
      <c r="H259">
        <v>1.0657296057862899</v>
      </c>
      <c r="I259">
        <v>25.458614584717601</v>
      </c>
      <c r="J259">
        <v>-2.91202470180985</v>
      </c>
      <c r="K259">
        <v>1265.47970218759</v>
      </c>
      <c r="L259">
        <v>1168.07569506144</v>
      </c>
      <c r="M259">
        <v>31.773797619774399</v>
      </c>
      <c r="N259">
        <v>1.44596608492468</v>
      </c>
      <c r="O259">
        <v>17.853465346534598</v>
      </c>
      <c r="P259">
        <v>42.4863156706732</v>
      </c>
      <c r="Q259">
        <v>1.9551241694269E-2</v>
      </c>
    </row>
    <row r="260" spans="1:17" hidden="1" x14ac:dyDescent="0.3">
      <c r="A260" t="s">
        <v>618</v>
      </c>
      <c r="B260" t="s">
        <v>619</v>
      </c>
      <c r="C260" t="s">
        <v>3125</v>
      </c>
      <c r="D260" t="s">
        <v>617</v>
      </c>
      <c r="E260">
        <v>30595.5259687</v>
      </c>
      <c r="F260">
        <v>2768.15</v>
      </c>
      <c r="G260">
        <v>129.72131042520701</v>
      </c>
      <c r="H260">
        <v>5.3510462556682299</v>
      </c>
      <c r="I260">
        <v>39.508070832407398</v>
      </c>
      <c r="J260">
        <v>-2.3297637265379501</v>
      </c>
      <c r="K260">
        <v>2649.0108406773902</v>
      </c>
      <c r="L260">
        <v>2113.6431688381499</v>
      </c>
      <c r="M260">
        <v>45.691485136047802</v>
      </c>
      <c r="N260">
        <v>0.65185821056349902</v>
      </c>
      <c r="O260">
        <v>13.433159330238601</v>
      </c>
      <c r="P260">
        <v>164.527688852788</v>
      </c>
      <c r="Q260">
        <v>0.15328667008930899</v>
      </c>
    </row>
    <row r="261" spans="1:17" x14ac:dyDescent="0.3">
      <c r="A261" t="s">
        <v>620</v>
      </c>
      <c r="B261" t="s">
        <v>621</v>
      </c>
      <c r="C261" t="s">
        <v>617</v>
      </c>
      <c r="D261" t="s">
        <v>617</v>
      </c>
      <c r="E261">
        <v>30206.103179999998</v>
      </c>
      <c r="F261">
        <v>883.7</v>
      </c>
      <c r="G261">
        <v>-15.1880920861256</v>
      </c>
      <c r="H261">
        <v>3.5159716583744398</v>
      </c>
      <c r="I261">
        <v>-9.3760392003183401</v>
      </c>
      <c r="J261">
        <v>-3.6877836564121602</v>
      </c>
      <c r="K261">
        <v>909.97398270183703</v>
      </c>
      <c r="L261">
        <v>847.62176719736306</v>
      </c>
      <c r="M261">
        <v>25.756574658764901</v>
      </c>
      <c r="N261">
        <v>0.40965830667594999</v>
      </c>
      <c r="O261">
        <v>19.158085323073401</v>
      </c>
      <c r="P261">
        <v>24.4647887323943</v>
      </c>
      <c r="Q261">
        <v>7.3047863281570993E-2</v>
      </c>
    </row>
    <row r="262" spans="1:17" x14ac:dyDescent="0.3">
      <c r="A262" t="s">
        <v>622</v>
      </c>
      <c r="B262" t="s">
        <v>623</v>
      </c>
      <c r="C262" t="s">
        <v>3108</v>
      </c>
      <c r="D262" t="s">
        <v>185</v>
      </c>
      <c r="E262">
        <v>29984.534267999999</v>
      </c>
      <c r="F262">
        <v>428.35</v>
      </c>
      <c r="G262">
        <v>-19.319891790393001</v>
      </c>
      <c r="H262">
        <v>-15.3049139215628</v>
      </c>
      <c r="I262">
        <v>-14.366160348366</v>
      </c>
      <c r="J262">
        <v>-14.9643407027239</v>
      </c>
      <c r="K262">
        <v>516.71000893873497</v>
      </c>
      <c r="L262">
        <v>491.50970137479499</v>
      </c>
      <c r="M262">
        <v>9.2862279051895893</v>
      </c>
      <c r="N262">
        <v>1.4901623358395499</v>
      </c>
      <c r="O262">
        <v>33.1504610715536</v>
      </c>
      <c r="P262">
        <v>14.0138408304498</v>
      </c>
      <c r="Q262">
        <v>-4.3181620459252001E-2</v>
      </c>
    </row>
    <row r="263" spans="1:17" x14ac:dyDescent="0.3">
      <c r="A263" t="s">
        <v>624</v>
      </c>
      <c r="B263" t="s">
        <v>625</v>
      </c>
      <c r="C263" t="s">
        <v>3114</v>
      </c>
      <c r="D263" t="s">
        <v>51</v>
      </c>
      <c r="E263">
        <v>29466.249485759901</v>
      </c>
      <c r="F263">
        <v>1897.2</v>
      </c>
      <c r="G263">
        <v>19.6838693660217</v>
      </c>
      <c r="H263">
        <v>4.3024990960783001</v>
      </c>
      <c r="I263">
        <v>-4.9324197436289499</v>
      </c>
      <c r="J263">
        <v>1.2962295202196701</v>
      </c>
      <c r="K263">
        <v>1869.1104831821399</v>
      </c>
      <c r="L263">
        <v>1756.11472109652</v>
      </c>
      <c r="M263">
        <v>58.271770809795299</v>
      </c>
      <c r="N263">
        <v>1.0243326055345501</v>
      </c>
      <c r="O263">
        <v>6.9997891629770104</v>
      </c>
      <c r="P263">
        <v>52.4528908353087</v>
      </c>
      <c r="Q263">
        <v>9.8839202194537998E-2</v>
      </c>
    </row>
    <row r="264" spans="1:17" x14ac:dyDescent="0.3">
      <c r="A264" t="s">
        <v>626</v>
      </c>
      <c r="B264" t="s">
        <v>627</v>
      </c>
      <c r="C264" t="s">
        <v>3116</v>
      </c>
      <c r="D264" t="s">
        <v>192</v>
      </c>
      <c r="E264">
        <v>29293.9960617</v>
      </c>
      <c r="F264">
        <v>1394.1</v>
      </c>
      <c r="G264">
        <v>-18.181852417112101</v>
      </c>
      <c r="H264">
        <v>4.6091690599786803</v>
      </c>
      <c r="I264">
        <v>23.724566305590699</v>
      </c>
      <c r="J264">
        <v>-6.1452206336039099</v>
      </c>
      <c r="K264">
        <v>1391.2224631644399</v>
      </c>
      <c r="L264">
        <v>1293.8027900008001</v>
      </c>
      <c r="M264">
        <v>44.6331399491825</v>
      </c>
      <c r="N264">
        <v>0.79896458038162999</v>
      </c>
      <c r="O264">
        <v>8.0230973387848792</v>
      </c>
      <c r="P264">
        <v>38.986092418124699</v>
      </c>
      <c r="Q264">
        <v>5.8753228752732999E-2</v>
      </c>
    </row>
    <row r="265" spans="1:17" x14ac:dyDescent="0.3">
      <c r="A265" t="s">
        <v>628</v>
      </c>
      <c r="B265" t="s">
        <v>629</v>
      </c>
      <c r="C265" t="s">
        <v>3110</v>
      </c>
      <c r="D265" t="s">
        <v>24</v>
      </c>
      <c r="E265">
        <v>29103.807957450001</v>
      </c>
      <c r="F265">
        <v>180.66</v>
      </c>
      <c r="G265">
        <v>-43.7647863966233</v>
      </c>
      <c r="H265">
        <v>-8.0857764067171907</v>
      </c>
      <c r="I265">
        <v>-10.6493336201953</v>
      </c>
      <c r="J265">
        <v>-4.30422835719658</v>
      </c>
      <c r="K265">
        <v>195.48018382134001</v>
      </c>
      <c r="L265">
        <v>202.432774147597</v>
      </c>
      <c r="M265">
        <v>39.0574217091756</v>
      </c>
      <c r="N265">
        <v>1.3370501146929501</v>
      </c>
      <c r="O265">
        <v>45.632680172700098</v>
      </c>
      <c r="P265">
        <v>6.8046112917528703</v>
      </c>
      <c r="Q265">
        <v>-8.9673287686133002E-2</v>
      </c>
    </row>
    <row r="266" spans="1:17" x14ac:dyDescent="0.3">
      <c r="A266" t="s">
        <v>630</v>
      </c>
      <c r="B266" t="s">
        <v>631</v>
      </c>
      <c r="C266" t="s">
        <v>3127</v>
      </c>
      <c r="D266" t="s">
        <v>632</v>
      </c>
      <c r="E266">
        <v>29087.385802199999</v>
      </c>
      <c r="F266">
        <v>738.1</v>
      </c>
      <c r="G266">
        <v>-9.93122249699592</v>
      </c>
      <c r="H266">
        <v>-4.1396635321418396</v>
      </c>
      <c r="I266">
        <v>10.1917955654155</v>
      </c>
      <c r="J266">
        <v>-3.3523715907548599</v>
      </c>
      <c r="K266">
        <v>794.88902536999899</v>
      </c>
      <c r="L266">
        <v>734.33645916587102</v>
      </c>
      <c r="M266">
        <v>15.3255441361149</v>
      </c>
      <c r="N266">
        <v>0.50696607498150303</v>
      </c>
      <c r="O266">
        <v>24.779840130063601</v>
      </c>
      <c r="P266">
        <v>30.038759689922401</v>
      </c>
      <c r="Q266">
        <v>1.2551512953428001E-2</v>
      </c>
    </row>
    <row r="267" spans="1:17" x14ac:dyDescent="0.3">
      <c r="A267" t="s">
        <v>633</v>
      </c>
      <c r="B267" t="s">
        <v>634</v>
      </c>
      <c r="C267" t="s">
        <v>3123</v>
      </c>
      <c r="D267" t="s">
        <v>135</v>
      </c>
      <c r="E267">
        <v>29013.859907999999</v>
      </c>
      <c r="F267">
        <v>1188</v>
      </c>
      <c r="G267">
        <v>70.718855273573794</v>
      </c>
      <c r="H267">
        <v>-3.99308520578542</v>
      </c>
      <c r="I267">
        <v>7.51070792339506</v>
      </c>
      <c r="J267">
        <v>-8.2704272499551408</v>
      </c>
      <c r="K267">
        <v>1285.89346323062</v>
      </c>
      <c r="L267">
        <v>1137.8771515636099</v>
      </c>
      <c r="M267">
        <v>18.827060905027501</v>
      </c>
      <c r="N267">
        <v>0.46955239083121397</v>
      </c>
      <c r="O267">
        <v>22.314814814814799</v>
      </c>
      <c r="P267">
        <v>104.42226619633399</v>
      </c>
      <c r="Q267">
        <v>0.122857985335489</v>
      </c>
    </row>
    <row r="268" spans="1:17" x14ac:dyDescent="0.3">
      <c r="A268" t="s">
        <v>635</v>
      </c>
      <c r="B268" t="s">
        <v>636</v>
      </c>
      <c r="C268" t="s">
        <v>3114</v>
      </c>
      <c r="D268" t="s">
        <v>249</v>
      </c>
      <c r="E268">
        <v>28625.808184289999</v>
      </c>
      <c r="F268">
        <v>1065.95</v>
      </c>
      <c r="G268">
        <v>18.822006911226101</v>
      </c>
      <c r="H268">
        <v>1.1545661248024399</v>
      </c>
      <c r="I268">
        <v>-35.018209611238099</v>
      </c>
      <c r="J268">
        <v>-3.8145081855570102</v>
      </c>
      <c r="K268">
        <v>1084.1448536160101</v>
      </c>
      <c r="L268">
        <v>1115.4527754641499</v>
      </c>
      <c r="M268">
        <v>56.0544589623278</v>
      </c>
      <c r="N268">
        <v>1.1306857401749699</v>
      </c>
      <c r="O268">
        <v>42.023547070688103</v>
      </c>
      <c r="P268">
        <v>50.557909604519701</v>
      </c>
    </row>
    <row r="269" spans="1:17" x14ac:dyDescent="0.3">
      <c r="A269" t="s">
        <v>637</v>
      </c>
      <c r="B269" t="s">
        <v>638</v>
      </c>
      <c r="C269" t="s">
        <v>3124</v>
      </c>
      <c r="D269" t="s">
        <v>418</v>
      </c>
      <c r="E269">
        <v>28560.025334620001</v>
      </c>
      <c r="F269">
        <v>6354.85</v>
      </c>
      <c r="G269">
        <v>2.0667270130884998</v>
      </c>
      <c r="H269">
        <v>7.7360498460247999</v>
      </c>
      <c r="I269">
        <v>5.9352307276596203</v>
      </c>
      <c r="J269">
        <v>-5.7910085326009098</v>
      </c>
      <c r="K269">
        <v>6476.0272191772401</v>
      </c>
      <c r="L269">
        <v>6037.5954553902602</v>
      </c>
      <c r="M269">
        <v>35.378316950408397</v>
      </c>
      <c r="N269">
        <v>0.55229504387058403</v>
      </c>
      <c r="O269">
        <v>13.249722652777001</v>
      </c>
      <c r="P269">
        <v>32.037856593737601</v>
      </c>
      <c r="Q269">
        <v>5.2848446404199999E-4</v>
      </c>
    </row>
    <row r="270" spans="1:17" x14ac:dyDescent="0.3">
      <c r="A270" t="s">
        <v>639</v>
      </c>
      <c r="B270" t="s">
        <v>640</v>
      </c>
      <c r="C270" t="s">
        <v>3124</v>
      </c>
      <c r="D270" t="s">
        <v>277</v>
      </c>
      <c r="E270">
        <v>28558.012558400002</v>
      </c>
      <c r="F270">
        <v>578.5</v>
      </c>
      <c r="G270">
        <v>115.96539329007101</v>
      </c>
      <c r="H270">
        <v>-5.9488105858478599</v>
      </c>
      <c r="I270">
        <v>51.468365933425403</v>
      </c>
      <c r="J270">
        <v>-13.2609457158638</v>
      </c>
      <c r="K270">
        <v>579.31091019071096</v>
      </c>
      <c r="L270">
        <v>439.51286490864601</v>
      </c>
      <c r="M270">
        <v>30.847570896011501</v>
      </c>
      <c r="N270">
        <v>0.77595818326950505</v>
      </c>
      <c r="O270">
        <v>19.049265341400101</v>
      </c>
      <c r="P270">
        <v>158.25892857142799</v>
      </c>
      <c r="Q270">
        <v>0.23557551104190599</v>
      </c>
    </row>
    <row r="271" spans="1:17" x14ac:dyDescent="0.3">
      <c r="A271" t="s">
        <v>641</v>
      </c>
      <c r="B271" t="s">
        <v>642</v>
      </c>
      <c r="C271" t="s">
        <v>3119</v>
      </c>
      <c r="D271" t="s">
        <v>300</v>
      </c>
      <c r="E271">
        <v>28419.92427915</v>
      </c>
      <c r="F271">
        <v>2240.0500000000002</v>
      </c>
      <c r="G271">
        <v>9.0671414002537603</v>
      </c>
      <c r="H271">
        <v>18.017267967794599</v>
      </c>
      <c r="I271">
        <v>35.293456699049301</v>
      </c>
      <c r="J271">
        <v>-1.9039279833234799</v>
      </c>
      <c r="K271">
        <v>2203.1737843729402</v>
      </c>
      <c r="L271">
        <v>1858.98376966758</v>
      </c>
      <c r="M271">
        <v>30.0378461049648</v>
      </c>
      <c r="N271">
        <v>1.2889846782885599</v>
      </c>
      <c r="O271">
        <v>9.3591660900426099</v>
      </c>
      <c r="P271">
        <v>88.858443638816297</v>
      </c>
      <c r="Q271">
        <v>-3.9496285093900997E-2</v>
      </c>
    </row>
    <row r="272" spans="1:17" hidden="1" x14ac:dyDescent="0.3">
      <c r="A272" t="s">
        <v>643</v>
      </c>
      <c r="B272" t="s">
        <v>644</v>
      </c>
      <c r="C272" t="s">
        <v>3125</v>
      </c>
      <c r="D272" t="s">
        <v>149</v>
      </c>
      <c r="E272">
        <v>28291.947532499998</v>
      </c>
      <c r="F272">
        <v>1665.75</v>
      </c>
      <c r="G272">
        <v>91.488686013012995</v>
      </c>
      <c r="H272">
        <v>-2.3165189654532599E-3</v>
      </c>
      <c r="I272">
        <v>74.498020523062905</v>
      </c>
      <c r="J272">
        <v>-9.4761929311201598</v>
      </c>
      <c r="K272">
        <v>1638.12810079313</v>
      </c>
      <c r="L272">
        <v>1196.52152771434</v>
      </c>
      <c r="M272">
        <v>35.452035272308898</v>
      </c>
      <c r="N272">
        <v>1.0727544354837399</v>
      </c>
      <c r="O272">
        <v>14.062734503977101</v>
      </c>
      <c r="P272">
        <v>189.11741733923401</v>
      </c>
    </row>
    <row r="273" spans="1:17" x14ac:dyDescent="0.3">
      <c r="A273" t="s">
        <v>645</v>
      </c>
      <c r="B273" t="s">
        <v>646</v>
      </c>
      <c r="C273" t="s">
        <v>3124</v>
      </c>
      <c r="D273" t="s">
        <v>166</v>
      </c>
      <c r="E273">
        <v>28207.888881549999</v>
      </c>
      <c r="F273">
        <v>1107.25</v>
      </c>
      <c r="G273">
        <v>-11.633780674952501</v>
      </c>
      <c r="H273">
        <v>14.7952365158934</v>
      </c>
      <c r="I273">
        <v>-10.653585414202199</v>
      </c>
      <c r="J273">
        <v>3.4663197312251701</v>
      </c>
      <c r="K273">
        <v>1089.76820461392</v>
      </c>
      <c r="L273">
        <v>1068.0909671601601</v>
      </c>
      <c r="M273">
        <v>48.042628374491002</v>
      </c>
      <c r="N273">
        <v>3.0306499911196298</v>
      </c>
      <c r="O273">
        <v>21.833370964100201</v>
      </c>
      <c r="P273">
        <v>18.676312968917401</v>
      </c>
      <c r="Q273">
        <v>9.3975075719760007E-3</v>
      </c>
    </row>
    <row r="274" spans="1:17" hidden="1" x14ac:dyDescent="0.3">
      <c r="A274" t="s">
        <v>647</v>
      </c>
      <c r="B274" t="s">
        <v>648</v>
      </c>
      <c r="C274" t="s">
        <v>3125</v>
      </c>
      <c r="D274" t="s">
        <v>192</v>
      </c>
      <c r="E274">
        <v>28189.590410859899</v>
      </c>
      <c r="F274">
        <v>12662.9</v>
      </c>
      <c r="G274">
        <v>111.08548366356</v>
      </c>
      <c r="H274">
        <v>-2.1114018729269399</v>
      </c>
      <c r="I274">
        <v>42.742722282473999</v>
      </c>
      <c r="J274">
        <v>-3.2651344755818901</v>
      </c>
      <c r="K274">
        <v>13504.535801247701</v>
      </c>
      <c r="L274">
        <v>11329.881134069399</v>
      </c>
      <c r="M274">
        <v>34.984987589044103</v>
      </c>
      <c r="N274">
        <v>1.0953072580312799</v>
      </c>
      <c r="O274">
        <v>19.5417321466646</v>
      </c>
      <c r="P274">
        <v>145.27907179452399</v>
      </c>
      <c r="Q274">
        <v>0.18687025162152601</v>
      </c>
    </row>
    <row r="275" spans="1:17" x14ac:dyDescent="0.3">
      <c r="A275" t="s">
        <v>649</v>
      </c>
      <c r="B275" t="s">
        <v>650</v>
      </c>
      <c r="C275" t="s">
        <v>3117</v>
      </c>
      <c r="D275" t="s">
        <v>651</v>
      </c>
      <c r="E275">
        <v>28116.2233815</v>
      </c>
      <c r="F275">
        <v>290.75</v>
      </c>
      <c r="G275">
        <v>79.445120443727006</v>
      </c>
      <c r="H275">
        <v>-6.35884440685677</v>
      </c>
      <c r="I275">
        <v>-32.330527967034598</v>
      </c>
      <c r="J275">
        <v>-7.7921063565765802</v>
      </c>
      <c r="K275">
        <v>319.59335294712099</v>
      </c>
      <c r="L275">
        <v>298.44228716528499</v>
      </c>
      <c r="M275">
        <v>23.262688462424599</v>
      </c>
      <c r="N275">
        <v>0.61600027527562395</v>
      </c>
      <c r="O275">
        <v>43.009458297506399</v>
      </c>
      <c r="P275">
        <v>114.338370807224</v>
      </c>
      <c r="Q275">
        <v>9.0104105055254E-2</v>
      </c>
    </row>
    <row r="276" spans="1:17" x14ac:dyDescent="0.3">
      <c r="A276" t="s">
        <v>652</v>
      </c>
      <c r="B276" t="s">
        <v>653</v>
      </c>
      <c r="C276" t="s">
        <v>3110</v>
      </c>
      <c r="D276" t="s">
        <v>54</v>
      </c>
      <c r="E276">
        <v>27897.581865799999</v>
      </c>
      <c r="F276">
        <v>358.7</v>
      </c>
      <c r="G276">
        <v>-25.627084756139499</v>
      </c>
      <c r="H276">
        <v>-4.5125940750530598</v>
      </c>
      <c r="I276">
        <v>-36.266122210233299</v>
      </c>
      <c r="J276">
        <v>-4.2471236351276298</v>
      </c>
      <c r="K276">
        <v>386.97067739731102</v>
      </c>
      <c r="L276">
        <v>408.44518772291099</v>
      </c>
      <c r="M276">
        <v>20.0902090569279</v>
      </c>
      <c r="N276">
        <v>0.444534468730021</v>
      </c>
      <c r="O276">
        <v>44.884304432673503</v>
      </c>
      <c r="P276">
        <v>6.6607195955991498</v>
      </c>
      <c r="Q276">
        <v>8.6801337519605004E-2</v>
      </c>
    </row>
    <row r="277" spans="1:17" x14ac:dyDescent="0.3">
      <c r="A277" t="s">
        <v>654</v>
      </c>
      <c r="B277" t="s">
        <v>655</v>
      </c>
      <c r="C277" t="s">
        <v>3112</v>
      </c>
      <c r="D277" t="s">
        <v>197</v>
      </c>
      <c r="E277">
        <v>27870.525000000001</v>
      </c>
      <c r="F277">
        <v>638.5</v>
      </c>
      <c r="G277">
        <v>-1.45571001061669</v>
      </c>
      <c r="H277">
        <v>-7.0490155118785403</v>
      </c>
      <c r="I277">
        <v>34.134953179035101</v>
      </c>
      <c r="J277">
        <v>-8.1498391494164508</v>
      </c>
      <c r="K277">
        <v>742.83501814600595</v>
      </c>
      <c r="L277">
        <v>658.57537298495595</v>
      </c>
      <c r="M277">
        <v>12.736620765566199</v>
      </c>
      <c r="N277">
        <v>0.79301463847433296</v>
      </c>
      <c r="O277">
        <v>34.690681284259902</v>
      </c>
      <c r="P277">
        <v>53.080795972188902</v>
      </c>
      <c r="Q277">
        <v>-6.3405941742200004E-4</v>
      </c>
    </row>
    <row r="278" spans="1:17" x14ac:dyDescent="0.3">
      <c r="A278" t="s">
        <v>656</v>
      </c>
      <c r="B278" t="s">
        <v>657</v>
      </c>
      <c r="C278" t="s">
        <v>3116</v>
      </c>
      <c r="D278" t="s">
        <v>554</v>
      </c>
      <c r="E278">
        <v>27852.979971600002</v>
      </c>
      <c r="F278">
        <v>63</v>
      </c>
      <c r="G278">
        <v>-21.541418699028799</v>
      </c>
      <c r="H278">
        <v>-2.4548748488876702</v>
      </c>
      <c r="I278">
        <v>-20.119297471827799</v>
      </c>
      <c r="J278">
        <v>0.10403732405811</v>
      </c>
      <c r="K278">
        <v>68.032993770852997</v>
      </c>
      <c r="L278">
        <v>68.058108626697205</v>
      </c>
      <c r="M278">
        <v>26.776570157019901</v>
      </c>
      <c r="N278">
        <v>1.10823217155543</v>
      </c>
      <c r="O278">
        <v>26.984126984126899</v>
      </c>
      <c r="P278">
        <v>8.9023336214347299</v>
      </c>
      <c r="Q278">
        <v>1.8069454559438002E-2</v>
      </c>
    </row>
    <row r="279" spans="1:17" x14ac:dyDescent="0.3">
      <c r="A279" t="s">
        <v>658</v>
      </c>
      <c r="B279" t="s">
        <v>659</v>
      </c>
      <c r="C279" t="s">
        <v>3121</v>
      </c>
      <c r="D279" t="s">
        <v>163</v>
      </c>
      <c r="E279">
        <v>27276.673939264001</v>
      </c>
      <c r="F279">
        <v>209.21</v>
      </c>
      <c r="G279">
        <v>296.10504594743497</v>
      </c>
      <c r="H279">
        <v>-12.526604080469401</v>
      </c>
      <c r="I279">
        <v>29.883626985033199</v>
      </c>
      <c r="J279">
        <v>-4.2808367170445898</v>
      </c>
      <c r="K279">
        <v>217.085335791126</v>
      </c>
      <c r="L279">
        <v>167.67236713741599</v>
      </c>
      <c r="M279">
        <v>37.720088528156502</v>
      </c>
      <c r="N279">
        <v>0.63103182758141296</v>
      </c>
      <c r="O279">
        <v>25.1852205917499</v>
      </c>
      <c r="P279">
        <v>341.60422163588299</v>
      </c>
      <c r="Q279">
        <v>0.18801699072877001</v>
      </c>
    </row>
    <row r="280" spans="1:17" x14ac:dyDescent="0.3">
      <c r="A280" t="s">
        <v>660</v>
      </c>
      <c r="B280" t="s">
        <v>661</v>
      </c>
      <c r="C280" t="s">
        <v>3120</v>
      </c>
      <c r="D280" t="s">
        <v>447</v>
      </c>
      <c r="E280">
        <v>27257.7825933399</v>
      </c>
      <c r="F280">
        <v>367.9</v>
      </c>
      <c r="G280">
        <v>-39.143865545447603</v>
      </c>
      <c r="H280">
        <v>-8.3731397077527099</v>
      </c>
      <c r="I280">
        <v>-26.912663239791701</v>
      </c>
      <c r="J280">
        <v>-7.2049332101100401</v>
      </c>
      <c r="K280">
        <v>409.15532203995201</v>
      </c>
      <c r="L280">
        <v>414.83536847972698</v>
      </c>
      <c r="M280">
        <v>13.675504618463799</v>
      </c>
      <c r="N280">
        <v>0.371878057744572</v>
      </c>
      <c r="O280">
        <v>32.644740418592001</v>
      </c>
      <c r="P280">
        <v>3.8678712591756002</v>
      </c>
      <c r="Q280">
        <v>-8.1701191411146998E-2</v>
      </c>
    </row>
    <row r="281" spans="1:17" x14ac:dyDescent="0.3">
      <c r="A281" t="s">
        <v>662</v>
      </c>
      <c r="B281" t="s">
        <v>663</v>
      </c>
      <c r="C281" t="s">
        <v>3108</v>
      </c>
      <c r="D281" t="s">
        <v>18</v>
      </c>
      <c r="E281">
        <v>27226.622000694999</v>
      </c>
      <c r="F281">
        <v>155.35</v>
      </c>
      <c r="G281">
        <v>33.695816989470302</v>
      </c>
      <c r="H281">
        <v>-10.435879062425199</v>
      </c>
      <c r="I281">
        <v>-46.449406427403098</v>
      </c>
      <c r="J281">
        <v>-7.6096849172609398</v>
      </c>
      <c r="K281">
        <v>183.24984039609501</v>
      </c>
      <c r="L281">
        <v>187.47836716383401</v>
      </c>
      <c r="M281">
        <v>30.914508814860199</v>
      </c>
      <c r="N281">
        <v>0.86487515954868399</v>
      </c>
      <c r="O281">
        <v>86.192468619246796</v>
      </c>
      <c r="P281">
        <v>67.945945945945894</v>
      </c>
      <c r="Q281">
        <v>0.104125367724918</v>
      </c>
    </row>
    <row r="282" spans="1:17" x14ac:dyDescent="0.3">
      <c r="A282" t="s">
        <v>664</v>
      </c>
      <c r="B282" t="s">
        <v>665</v>
      </c>
      <c r="C282" t="s">
        <v>3110</v>
      </c>
      <c r="D282" t="s">
        <v>537</v>
      </c>
      <c r="E282">
        <v>27177.478327875</v>
      </c>
      <c r="F282">
        <v>836.25</v>
      </c>
      <c r="G282">
        <v>2.3801877142910901</v>
      </c>
      <c r="H282">
        <v>-0.89016694165972299</v>
      </c>
      <c r="I282">
        <v>5.2340156721830002</v>
      </c>
      <c r="J282">
        <v>-2.4001237764380901</v>
      </c>
      <c r="K282">
        <v>840.38602152047599</v>
      </c>
      <c r="L282">
        <v>773.48171788299396</v>
      </c>
      <c r="M282">
        <v>39.182575979022801</v>
      </c>
      <c r="N282">
        <v>0.46526001236198</v>
      </c>
      <c r="O282">
        <v>10.307922272047801</v>
      </c>
      <c r="P282">
        <v>34.542675569141601</v>
      </c>
      <c r="Q282">
        <v>-2.0650662287278999E-2</v>
      </c>
    </row>
    <row r="283" spans="1:17" x14ac:dyDescent="0.3">
      <c r="A283" t="s">
        <v>666</v>
      </c>
      <c r="B283" t="s">
        <v>667</v>
      </c>
      <c r="C283" t="s">
        <v>3121</v>
      </c>
      <c r="D283" t="s">
        <v>280</v>
      </c>
      <c r="E283">
        <v>27109.10124656</v>
      </c>
      <c r="F283">
        <v>1424.2</v>
      </c>
      <c r="G283">
        <v>4.1251256378673</v>
      </c>
      <c r="H283">
        <v>-0.622792709441646</v>
      </c>
      <c r="I283">
        <v>-2.71781754062998</v>
      </c>
      <c r="J283">
        <v>-5.0631964038717499</v>
      </c>
      <c r="K283">
        <v>1502.2725578202901</v>
      </c>
      <c r="L283">
        <v>1442.9769176628399</v>
      </c>
      <c r="M283">
        <v>38.668918471988398</v>
      </c>
      <c r="N283">
        <v>0.77210314282377901</v>
      </c>
      <c r="O283">
        <v>29.276084819547801</v>
      </c>
      <c r="P283">
        <v>38.865054602184102</v>
      </c>
      <c r="Q283">
        <v>5.3827264392051002E-2</v>
      </c>
    </row>
    <row r="284" spans="1:17" x14ac:dyDescent="0.3">
      <c r="A284" t="s">
        <v>668</v>
      </c>
      <c r="B284" t="s">
        <v>669</v>
      </c>
      <c r="C284" t="s">
        <v>3114</v>
      </c>
      <c r="D284" t="s">
        <v>51</v>
      </c>
      <c r="E284">
        <v>27051.409157984999</v>
      </c>
      <c r="F284">
        <v>1641.95</v>
      </c>
      <c r="G284">
        <v>-17.8497958876562</v>
      </c>
      <c r="H284">
        <v>-7.4215399582400998</v>
      </c>
      <c r="I284">
        <v>-15.4463575911583</v>
      </c>
      <c r="J284">
        <v>-1.39271485542997</v>
      </c>
      <c r="K284">
        <v>1785.09919599097</v>
      </c>
      <c r="L284">
        <v>1814.69058911559</v>
      </c>
      <c r="M284">
        <v>38.654938808777999</v>
      </c>
      <c r="N284">
        <v>0.64121592248646198</v>
      </c>
      <c r="O284">
        <v>35.262949541703399</v>
      </c>
      <c r="P284">
        <v>11.314870682349699</v>
      </c>
      <c r="Q284">
        <v>-0.11563121812270299</v>
      </c>
    </row>
    <row r="285" spans="1:17" x14ac:dyDescent="0.3">
      <c r="A285" t="s">
        <v>670</v>
      </c>
      <c r="B285" t="s">
        <v>671</v>
      </c>
      <c r="C285" t="s">
        <v>3112</v>
      </c>
      <c r="D285" t="s">
        <v>197</v>
      </c>
      <c r="E285">
        <v>26998.481545350001</v>
      </c>
      <c r="F285">
        <v>8285.5</v>
      </c>
      <c r="G285">
        <v>7.6258552059180804</v>
      </c>
      <c r="H285">
        <v>2.17616792493956</v>
      </c>
      <c r="I285">
        <v>22.595387177404799</v>
      </c>
      <c r="J285">
        <v>-4.9688862512604404</v>
      </c>
      <c r="K285">
        <v>8583.0463567381503</v>
      </c>
      <c r="L285">
        <v>7580.4719940096302</v>
      </c>
      <c r="M285">
        <v>28.828806970218199</v>
      </c>
      <c r="N285">
        <v>0.44420048433053499</v>
      </c>
      <c r="O285">
        <v>15.382294369681899</v>
      </c>
      <c r="P285">
        <v>39.110652193987598</v>
      </c>
      <c r="Q285">
        <v>2.7095385931841E-2</v>
      </c>
    </row>
    <row r="286" spans="1:17" x14ac:dyDescent="0.3">
      <c r="A286" t="s">
        <v>672</v>
      </c>
      <c r="B286" t="s">
        <v>673</v>
      </c>
      <c r="C286" t="s">
        <v>3116</v>
      </c>
      <c r="D286" t="s">
        <v>192</v>
      </c>
      <c r="E286">
        <v>26501.31868896</v>
      </c>
      <c r="F286">
        <v>13971.9</v>
      </c>
      <c r="G286">
        <v>-35.157603273157697</v>
      </c>
      <c r="H286">
        <v>-9.0025190143695308</v>
      </c>
      <c r="I286">
        <v>-8.1602942826630205</v>
      </c>
      <c r="J286">
        <v>-6.20199733060615</v>
      </c>
      <c r="K286">
        <v>15411.2340535779</v>
      </c>
      <c r="L286">
        <v>15210.631168383399</v>
      </c>
      <c r="M286">
        <v>29.862397315824399</v>
      </c>
      <c r="N286">
        <v>1.53478854431245</v>
      </c>
      <c r="O286">
        <v>30.619314481208701</v>
      </c>
      <c r="P286">
        <v>7.6832369942196399</v>
      </c>
      <c r="Q286">
        <v>6.2627752720891994E-2</v>
      </c>
    </row>
    <row r="287" spans="1:17" hidden="1" x14ac:dyDescent="0.3">
      <c r="A287" t="s">
        <v>674</v>
      </c>
      <c r="B287" t="s">
        <v>675</v>
      </c>
      <c r="C287" t="s">
        <v>3125</v>
      </c>
      <c r="D287" t="s">
        <v>51</v>
      </c>
      <c r="E287">
        <v>26345.181704039998</v>
      </c>
      <c r="F287">
        <v>1393.2</v>
      </c>
      <c r="G287">
        <v>-24.036176452036202</v>
      </c>
      <c r="H287">
        <v>2.1800226004144201</v>
      </c>
      <c r="I287">
        <v>-6.4089812290635297</v>
      </c>
      <c r="J287">
        <v>-5.10248057960455</v>
      </c>
      <c r="K287">
        <v>1411.74472440308</v>
      </c>
      <c r="M287">
        <v>34.528564086917299</v>
      </c>
      <c r="N287">
        <v>0.72176170877117196</v>
      </c>
      <c r="O287">
        <v>13.4079816250358</v>
      </c>
      <c r="P287">
        <v>13.7306122448979</v>
      </c>
    </row>
    <row r="288" spans="1:17" x14ac:dyDescent="0.3">
      <c r="A288" t="s">
        <v>676</v>
      </c>
      <c r="B288" t="s">
        <v>677</v>
      </c>
      <c r="C288" t="s">
        <v>3108</v>
      </c>
      <c r="D288" t="s">
        <v>442</v>
      </c>
      <c r="E288">
        <v>26265.33</v>
      </c>
      <c r="F288">
        <v>748.3</v>
      </c>
      <c r="G288">
        <v>128.37256529007001</v>
      </c>
      <c r="H288">
        <v>2.5201223556005901</v>
      </c>
      <c r="I288">
        <v>14.8740312799405</v>
      </c>
      <c r="J288">
        <v>4.0752479559782602</v>
      </c>
      <c r="K288">
        <v>752.84865035750397</v>
      </c>
      <c r="L288">
        <v>658.85483449872004</v>
      </c>
      <c r="M288">
        <v>60.941469277056903</v>
      </c>
      <c r="N288">
        <v>0.99990125613106795</v>
      </c>
      <c r="O288">
        <v>29.6271548844046</v>
      </c>
      <c r="P288">
        <v>167.25</v>
      </c>
      <c r="Q288">
        <v>0.12685290151890699</v>
      </c>
    </row>
    <row r="289" spans="1:17" x14ac:dyDescent="0.3">
      <c r="A289" t="s">
        <v>678</v>
      </c>
      <c r="B289" t="s">
        <v>679</v>
      </c>
      <c r="C289" t="s">
        <v>3114</v>
      </c>
      <c r="D289" t="s">
        <v>680</v>
      </c>
      <c r="E289">
        <v>26046.362336925002</v>
      </c>
      <c r="F289">
        <v>2571.4499999999998</v>
      </c>
      <c r="G289">
        <v>64.879283277373304</v>
      </c>
      <c r="H289">
        <v>15.0412760582642</v>
      </c>
      <c r="I289">
        <v>55.795615109647102</v>
      </c>
      <c r="J289">
        <v>6.4817912207525596</v>
      </c>
      <c r="K289">
        <v>2340.2483425160899</v>
      </c>
      <c r="L289">
        <v>1951.60574249142</v>
      </c>
      <c r="M289">
        <v>76.9031764273074</v>
      </c>
      <c r="N289">
        <v>1.2446418967167601</v>
      </c>
      <c r="O289">
        <v>4.4780182387369001</v>
      </c>
      <c r="P289">
        <v>105.69954403647699</v>
      </c>
      <c r="Q289">
        <v>0.11135804289076601</v>
      </c>
    </row>
    <row r="290" spans="1:17" x14ac:dyDescent="0.3">
      <c r="A290" t="s">
        <v>681</v>
      </c>
      <c r="B290" t="s">
        <v>682</v>
      </c>
      <c r="C290" t="s">
        <v>3110</v>
      </c>
      <c r="D290" t="s">
        <v>54</v>
      </c>
      <c r="E290">
        <v>25896.754267299999</v>
      </c>
      <c r="F290">
        <v>885.4</v>
      </c>
      <c r="G290">
        <v>-4.0540423415550002</v>
      </c>
      <c r="H290">
        <v>14.411926166060301</v>
      </c>
      <c r="I290">
        <v>18.9783086631898</v>
      </c>
      <c r="J290">
        <v>-2.13274290376763</v>
      </c>
      <c r="K290">
        <v>804.41918501939006</v>
      </c>
      <c r="L290">
        <v>756.00785117009104</v>
      </c>
      <c r="M290">
        <v>65.139722680841899</v>
      </c>
      <c r="N290">
        <v>1.60034748724262</v>
      </c>
      <c r="O290">
        <v>6.5902416986672598</v>
      </c>
      <c r="P290">
        <v>47.554370469127498</v>
      </c>
    </row>
    <row r="291" spans="1:17" x14ac:dyDescent="0.3">
      <c r="A291" t="s">
        <v>683</v>
      </c>
      <c r="B291" t="s">
        <v>684</v>
      </c>
      <c r="C291" t="s">
        <v>3110</v>
      </c>
      <c r="D291" t="s">
        <v>537</v>
      </c>
      <c r="E291">
        <v>25871.532258120002</v>
      </c>
      <c r="F291">
        <v>2869.8</v>
      </c>
      <c r="G291">
        <v>-1.9895329301820199</v>
      </c>
      <c r="H291">
        <v>18.596674770928701</v>
      </c>
      <c r="I291">
        <v>-7.9324859061205197</v>
      </c>
      <c r="J291">
        <v>-6.4285108270807196</v>
      </c>
      <c r="K291">
        <v>2664.9881629399802</v>
      </c>
      <c r="L291">
        <v>2557.8726182853002</v>
      </c>
      <c r="M291">
        <v>48.666849140123198</v>
      </c>
      <c r="N291">
        <v>2.4062817726395802</v>
      </c>
      <c r="O291">
        <v>35.758589448742001</v>
      </c>
      <c r="P291">
        <v>41.718518518518501</v>
      </c>
      <c r="Q291">
        <v>8.6879905407489993E-2</v>
      </c>
    </row>
    <row r="292" spans="1:17" x14ac:dyDescent="0.3">
      <c r="A292" t="s">
        <v>685</v>
      </c>
      <c r="B292" t="s">
        <v>686</v>
      </c>
      <c r="C292" t="s">
        <v>3124</v>
      </c>
      <c r="D292" t="s">
        <v>277</v>
      </c>
      <c r="E292">
        <v>25753.424248920001</v>
      </c>
      <c r="F292">
        <v>515.95000000000005</v>
      </c>
      <c r="G292">
        <v>7.5412216336114497</v>
      </c>
      <c r="H292">
        <v>-3.5928393131932501</v>
      </c>
      <c r="I292">
        <v>20.170089758869999</v>
      </c>
      <c r="J292">
        <v>-8.53445367159315</v>
      </c>
      <c r="K292">
        <v>539.43022748592296</v>
      </c>
      <c r="L292">
        <v>482.57388419582497</v>
      </c>
      <c r="M292">
        <v>37.583075721851998</v>
      </c>
      <c r="N292">
        <v>0.48605841170478498</v>
      </c>
      <c r="O292">
        <v>21.775365830022199</v>
      </c>
      <c r="P292">
        <v>53.510859863135899</v>
      </c>
      <c r="Q292">
        <v>1.9720579230433001E-2</v>
      </c>
    </row>
    <row r="293" spans="1:17" x14ac:dyDescent="0.3">
      <c r="A293" t="s">
        <v>687</v>
      </c>
      <c r="B293" t="s">
        <v>688</v>
      </c>
      <c r="C293" t="s">
        <v>3121</v>
      </c>
      <c r="D293" t="s">
        <v>280</v>
      </c>
      <c r="E293">
        <v>25547.808949695002</v>
      </c>
      <c r="F293">
        <v>5167.6499999999996</v>
      </c>
      <c r="G293">
        <v>-23.748639346500099</v>
      </c>
      <c r="H293">
        <v>1.8894728430189001</v>
      </c>
      <c r="I293">
        <v>2.9311994897364801</v>
      </c>
      <c r="J293">
        <v>-3.3285102708498799</v>
      </c>
      <c r="K293">
        <v>5381.0677948965103</v>
      </c>
      <c r="L293">
        <v>5283.6967028089302</v>
      </c>
      <c r="M293">
        <v>27.514014851642798</v>
      </c>
      <c r="N293">
        <v>0.75403903542268702</v>
      </c>
      <c r="O293">
        <v>42.230994746161201</v>
      </c>
      <c r="P293">
        <v>28.404770778978701</v>
      </c>
      <c r="Q293">
        <v>4.0845019568628002E-2</v>
      </c>
    </row>
    <row r="294" spans="1:17" x14ac:dyDescent="0.3">
      <c r="A294" t="s">
        <v>689</v>
      </c>
      <c r="B294" t="s">
        <v>690</v>
      </c>
      <c r="C294" t="s">
        <v>3121</v>
      </c>
      <c r="D294" t="s">
        <v>280</v>
      </c>
      <c r="E294">
        <v>25485.611453879999</v>
      </c>
      <c r="F294">
        <v>3388.2</v>
      </c>
      <c r="G294">
        <v>-11.735827847694701</v>
      </c>
      <c r="H294">
        <v>-2.4583506115887701</v>
      </c>
      <c r="I294">
        <v>-2.03937133505779</v>
      </c>
      <c r="J294">
        <v>-6.9103198012790301</v>
      </c>
      <c r="K294">
        <v>3755.6606215506799</v>
      </c>
      <c r="L294">
        <v>3634.0535886114299</v>
      </c>
      <c r="M294">
        <v>21.660970677149098</v>
      </c>
      <c r="N294">
        <v>0.48373813722220499</v>
      </c>
      <c r="O294">
        <v>42.196446490762</v>
      </c>
      <c r="P294">
        <v>34.212715389185902</v>
      </c>
      <c r="Q294">
        <v>6.6400740015369997E-2</v>
      </c>
    </row>
    <row r="295" spans="1:17" x14ac:dyDescent="0.3">
      <c r="A295" t="s">
        <v>691</v>
      </c>
      <c r="B295" t="s">
        <v>692</v>
      </c>
      <c r="C295" t="s">
        <v>3119</v>
      </c>
      <c r="D295" t="s">
        <v>300</v>
      </c>
      <c r="E295">
        <v>25459.569144314999</v>
      </c>
      <c r="F295">
        <v>395.55</v>
      </c>
      <c r="G295">
        <v>12.516412202711299</v>
      </c>
      <c r="H295">
        <v>-5.1019910784986102</v>
      </c>
      <c r="I295">
        <v>17.905269951324399</v>
      </c>
      <c r="J295">
        <v>-5.4019464809316098</v>
      </c>
      <c r="K295">
        <v>429.79402708071399</v>
      </c>
      <c r="L295">
        <v>388.68111694201201</v>
      </c>
      <c r="M295">
        <v>18.456394145775199</v>
      </c>
      <c r="N295">
        <v>0.68129779643172705</v>
      </c>
      <c r="O295">
        <v>22.361269118948201</v>
      </c>
      <c r="P295">
        <v>51.406698564593299</v>
      </c>
      <c r="Q295">
        <v>-5.8167619501591002E-2</v>
      </c>
    </row>
    <row r="296" spans="1:17" x14ac:dyDescent="0.3">
      <c r="A296" t="s">
        <v>693</v>
      </c>
      <c r="B296" t="s">
        <v>694</v>
      </c>
      <c r="C296" t="s">
        <v>3114</v>
      </c>
      <c r="D296" t="s">
        <v>249</v>
      </c>
      <c r="E296">
        <v>25397.901055260001</v>
      </c>
      <c r="F296">
        <v>3049.1</v>
      </c>
      <c r="G296">
        <v>1.6204912669246301</v>
      </c>
      <c r="H296">
        <v>4.7118530442545303</v>
      </c>
      <c r="I296">
        <v>22.013058229506601</v>
      </c>
      <c r="J296">
        <v>-0.81379503207289905</v>
      </c>
      <c r="K296">
        <v>3299.3792529226798</v>
      </c>
      <c r="L296">
        <v>2901.3313385405299</v>
      </c>
      <c r="M296">
        <v>18.636303396435</v>
      </c>
      <c r="N296">
        <v>1.1075958765779701</v>
      </c>
      <c r="O296">
        <v>19.837001082286498</v>
      </c>
      <c r="P296">
        <v>56.870916293666703</v>
      </c>
      <c r="Q296">
        <v>-3.7551949133471998E-2</v>
      </c>
    </row>
    <row r="297" spans="1:17" x14ac:dyDescent="0.3">
      <c r="A297" t="s">
        <v>695</v>
      </c>
      <c r="B297" t="s">
        <v>696</v>
      </c>
      <c r="C297" t="s">
        <v>3114</v>
      </c>
      <c r="D297" t="s">
        <v>249</v>
      </c>
      <c r="E297">
        <v>25091.969115075</v>
      </c>
      <c r="F297">
        <v>1235.45</v>
      </c>
      <c r="G297">
        <v>-4.1287360138666198</v>
      </c>
      <c r="H297">
        <v>5.77090533975257</v>
      </c>
      <c r="I297">
        <v>-11.0645482028104</v>
      </c>
      <c r="J297">
        <v>-2.7073832576362</v>
      </c>
      <c r="K297">
        <v>1254.84691284109</v>
      </c>
      <c r="L297">
        <v>1223.6358575474201</v>
      </c>
      <c r="M297">
        <v>38.0320520930985</v>
      </c>
      <c r="N297">
        <v>0.674682848112931</v>
      </c>
      <c r="O297">
        <v>16.953336840827198</v>
      </c>
      <c r="P297">
        <v>26.0727588142252</v>
      </c>
      <c r="Q297">
        <v>0.107732706445337</v>
      </c>
    </row>
    <row r="298" spans="1:17" x14ac:dyDescent="0.3">
      <c r="A298" t="s">
        <v>697</v>
      </c>
      <c r="B298" t="s">
        <v>698</v>
      </c>
      <c r="C298" t="s">
        <v>3113</v>
      </c>
      <c r="D298" t="s">
        <v>48</v>
      </c>
      <c r="E298">
        <v>24912.9</v>
      </c>
      <c r="F298">
        <v>92.27</v>
      </c>
      <c r="G298">
        <v>91.247723708524205</v>
      </c>
      <c r="H298">
        <v>-14.086522975567</v>
      </c>
      <c r="I298">
        <v>-4.6543364704064203</v>
      </c>
      <c r="J298">
        <v>-14.828495949961599</v>
      </c>
      <c r="K298">
        <v>112.95471722972501</v>
      </c>
      <c r="L298">
        <v>98.078984808242495</v>
      </c>
      <c r="M298">
        <v>9.4919021042975409</v>
      </c>
      <c r="N298">
        <v>0.222141376924747</v>
      </c>
      <c r="O298">
        <v>51.5479932083378</v>
      </c>
      <c r="P298">
        <v>127.82716049382699</v>
      </c>
      <c r="Q298">
        <v>0.116383004702965</v>
      </c>
    </row>
    <row r="299" spans="1:17" x14ac:dyDescent="0.3">
      <c r="A299" t="s">
        <v>699</v>
      </c>
      <c r="B299" t="s">
        <v>700</v>
      </c>
      <c r="C299" t="s">
        <v>3115</v>
      </c>
      <c r="D299" t="s">
        <v>57</v>
      </c>
      <c r="E299">
        <v>24883.608111959998</v>
      </c>
      <c r="F299">
        <v>187.72</v>
      </c>
      <c r="G299">
        <v>93.271227670994506</v>
      </c>
      <c r="H299">
        <v>1.6697338028176301</v>
      </c>
      <c r="I299">
        <v>24.0790460953218</v>
      </c>
      <c r="J299">
        <v>-1.10321075668836</v>
      </c>
      <c r="K299">
        <v>188.696083874533</v>
      </c>
      <c r="L299">
        <v>159.28478205450801</v>
      </c>
      <c r="M299">
        <v>42.0298237240766</v>
      </c>
      <c r="N299">
        <v>0.42317614580077201</v>
      </c>
      <c r="O299">
        <v>13.1951843170679</v>
      </c>
      <c r="P299">
        <v>128.09234507897901</v>
      </c>
      <c r="Q299">
        <v>9.6148967078252004E-2</v>
      </c>
    </row>
    <row r="300" spans="1:17" x14ac:dyDescent="0.3">
      <c r="A300" t="s">
        <v>701</v>
      </c>
      <c r="B300" t="s">
        <v>702</v>
      </c>
      <c r="C300" t="s">
        <v>3121</v>
      </c>
      <c r="D300" t="s">
        <v>460</v>
      </c>
      <c r="E300">
        <v>24834.29652</v>
      </c>
      <c r="F300">
        <v>3543.1</v>
      </c>
      <c r="G300">
        <v>6.8986234823510602</v>
      </c>
      <c r="H300">
        <v>2.2725078370064402</v>
      </c>
      <c r="I300">
        <v>8.7283431380386496</v>
      </c>
      <c r="J300">
        <v>-2.18753690095128</v>
      </c>
      <c r="K300">
        <v>3611.84317359022</v>
      </c>
      <c r="L300">
        <v>3373.5787144074998</v>
      </c>
      <c r="M300">
        <v>41.7413043330967</v>
      </c>
      <c r="N300">
        <v>0.446073599771175</v>
      </c>
      <c r="O300">
        <v>12.2886737602664</v>
      </c>
      <c r="P300">
        <v>38.302398657220301</v>
      </c>
      <c r="Q300">
        <v>0.110832925897051</v>
      </c>
    </row>
    <row r="301" spans="1:17" x14ac:dyDescent="0.3">
      <c r="A301" t="s">
        <v>703</v>
      </c>
      <c r="B301" t="s">
        <v>704</v>
      </c>
      <c r="C301" t="s">
        <v>3110</v>
      </c>
      <c r="D301" t="s">
        <v>402</v>
      </c>
      <c r="E301">
        <v>24751.5216654</v>
      </c>
      <c r="F301">
        <v>6918.85</v>
      </c>
      <c r="G301">
        <v>147.26099132095499</v>
      </c>
      <c r="H301">
        <v>5.0177902791238598</v>
      </c>
      <c r="I301">
        <v>19.543287524482199</v>
      </c>
      <c r="J301">
        <v>-4.9817125863987197</v>
      </c>
      <c r="K301">
        <v>6522.3977519666896</v>
      </c>
      <c r="L301">
        <v>5218.0223174438597</v>
      </c>
      <c r="M301">
        <v>54.434881167858499</v>
      </c>
      <c r="N301">
        <v>1.0341537560679599</v>
      </c>
      <c r="O301">
        <v>6.8891506536490699</v>
      </c>
      <c r="P301">
        <v>181.07125446863799</v>
      </c>
    </row>
    <row r="302" spans="1:17" x14ac:dyDescent="0.3">
      <c r="A302" t="s">
        <v>705</v>
      </c>
      <c r="B302" t="s">
        <v>706</v>
      </c>
      <c r="C302" t="s">
        <v>3114</v>
      </c>
      <c r="D302" t="s">
        <v>51</v>
      </c>
      <c r="E302">
        <v>24523.98669324</v>
      </c>
      <c r="F302">
        <v>5360.7</v>
      </c>
      <c r="G302">
        <v>7.92654899273853</v>
      </c>
      <c r="H302">
        <v>5.3101670959674099</v>
      </c>
      <c r="I302">
        <v>20.299747165349601</v>
      </c>
      <c r="J302">
        <v>-2.91242636888142</v>
      </c>
      <c r="K302">
        <v>5646.0094682938798</v>
      </c>
      <c r="L302">
        <v>5050.2584979658304</v>
      </c>
      <c r="M302">
        <v>27.010257835360601</v>
      </c>
      <c r="N302">
        <v>0.53788138094129101</v>
      </c>
      <c r="O302">
        <v>20.341559870912299</v>
      </c>
      <c r="P302">
        <v>39.674309536216697</v>
      </c>
      <c r="Q302">
        <v>-4.3633828279279002E-2</v>
      </c>
    </row>
    <row r="303" spans="1:17" x14ac:dyDescent="0.3">
      <c r="A303" t="s">
        <v>707</v>
      </c>
      <c r="B303" t="s">
        <v>708</v>
      </c>
      <c r="C303" t="s">
        <v>3113</v>
      </c>
      <c r="D303" t="s">
        <v>48</v>
      </c>
      <c r="E303">
        <v>24435.829000000002</v>
      </c>
      <c r="F303">
        <v>917.95</v>
      </c>
      <c r="G303">
        <v>22.791589272339198</v>
      </c>
      <c r="H303">
        <v>4.1033117335989999</v>
      </c>
      <c r="I303">
        <v>15.3682027356958</v>
      </c>
      <c r="J303">
        <v>-6.5319016945580604</v>
      </c>
      <c r="K303">
        <v>959.15850158881506</v>
      </c>
      <c r="L303">
        <v>829.49821547074805</v>
      </c>
      <c r="M303">
        <v>22.516428169633301</v>
      </c>
      <c r="N303">
        <v>0.32280611490927102</v>
      </c>
      <c r="O303">
        <v>16.3462062203823</v>
      </c>
      <c r="P303">
        <v>66.884828651940694</v>
      </c>
      <c r="Q303">
        <v>6.7605825235608999E-2</v>
      </c>
    </row>
    <row r="304" spans="1:17" x14ac:dyDescent="0.3">
      <c r="A304" t="s">
        <v>709</v>
      </c>
      <c r="B304" t="s">
        <v>710</v>
      </c>
      <c r="C304" t="s">
        <v>3110</v>
      </c>
      <c r="D304" t="s">
        <v>587</v>
      </c>
      <c r="E304">
        <v>24281.015211695001</v>
      </c>
      <c r="F304">
        <v>934.45</v>
      </c>
      <c r="G304">
        <v>4.78455979861711</v>
      </c>
      <c r="H304">
        <v>-0.88769652093183105</v>
      </c>
      <c r="I304">
        <v>11.4038090997502</v>
      </c>
      <c r="J304">
        <v>0.103809885473471</v>
      </c>
      <c r="K304">
        <v>942.559743822869</v>
      </c>
      <c r="L304">
        <v>832.10050147995901</v>
      </c>
      <c r="M304">
        <v>46.964882957516501</v>
      </c>
      <c r="N304">
        <v>0.38981355850959998</v>
      </c>
      <c r="O304">
        <v>28.653218470758102</v>
      </c>
      <c r="P304">
        <v>54.710264900662203</v>
      </c>
      <c r="Q304">
        <v>9.1130083997600003E-2</v>
      </c>
    </row>
    <row r="305" spans="1:17" x14ac:dyDescent="0.3">
      <c r="A305" t="s">
        <v>711</v>
      </c>
      <c r="B305" t="s">
        <v>712</v>
      </c>
      <c r="C305" t="s">
        <v>3114</v>
      </c>
      <c r="D305" t="s">
        <v>51</v>
      </c>
      <c r="E305">
        <v>24116.59611522</v>
      </c>
      <c r="F305">
        <v>447.3</v>
      </c>
      <c r="G305">
        <v>-1.12434313475016</v>
      </c>
      <c r="H305">
        <v>0.791231770879125</v>
      </c>
      <c r="I305">
        <v>-5.9446102163876198</v>
      </c>
      <c r="J305">
        <v>-4.9486151557484304</v>
      </c>
      <c r="K305">
        <v>462.62072948454301</v>
      </c>
      <c r="L305">
        <v>438.92687542759398</v>
      </c>
      <c r="M305">
        <v>35.467199471350597</v>
      </c>
      <c r="N305">
        <v>0.916426314618355</v>
      </c>
      <c r="O305">
        <v>15.805946791862199</v>
      </c>
      <c r="P305">
        <v>28.019461934745198</v>
      </c>
      <c r="Q305">
        <v>-5.0863586198255997E-2</v>
      </c>
    </row>
    <row r="306" spans="1:17" hidden="1" x14ac:dyDescent="0.3">
      <c r="A306" t="s">
        <v>713</v>
      </c>
      <c r="B306" t="s">
        <v>714</v>
      </c>
      <c r="C306" t="s">
        <v>3125</v>
      </c>
      <c r="D306" t="s">
        <v>128</v>
      </c>
      <c r="E306">
        <v>24114.727493679999</v>
      </c>
      <c r="F306">
        <v>1082.5999999999999</v>
      </c>
      <c r="G306">
        <v>-30.5194221581623</v>
      </c>
      <c r="H306">
        <v>-1.10529270944164</v>
      </c>
      <c r="I306">
        <v>-11.741617785363999</v>
      </c>
      <c r="J306">
        <v>-2.20020740350901</v>
      </c>
      <c r="K306">
        <v>1178.4841239238399</v>
      </c>
      <c r="L306">
        <v>1140.33990028532</v>
      </c>
      <c r="M306">
        <v>26.311911245162001</v>
      </c>
      <c r="N306">
        <v>0.37534874651432798</v>
      </c>
      <c r="O306">
        <v>29.3183077775725</v>
      </c>
      <c r="P306">
        <v>12.7767071201625</v>
      </c>
      <c r="Q306">
        <v>-6.7315284430253003E-2</v>
      </c>
    </row>
    <row r="307" spans="1:17" x14ac:dyDescent="0.3">
      <c r="A307" t="s">
        <v>715</v>
      </c>
      <c r="B307" t="s">
        <v>716</v>
      </c>
      <c r="C307" t="s">
        <v>3114</v>
      </c>
      <c r="D307" t="s">
        <v>51</v>
      </c>
      <c r="E307">
        <v>24004.304777400001</v>
      </c>
      <c r="F307">
        <v>1340.2</v>
      </c>
      <c r="G307">
        <v>41.371880806076597</v>
      </c>
      <c r="H307">
        <v>-3.0613893457802002</v>
      </c>
      <c r="I307">
        <v>25.2936675714103</v>
      </c>
      <c r="J307">
        <v>-4.5057876835994399</v>
      </c>
      <c r="K307">
        <v>1411.8956608030001</v>
      </c>
      <c r="L307">
        <v>1200.93110017565</v>
      </c>
      <c r="M307">
        <v>34.746517130741097</v>
      </c>
      <c r="N307">
        <v>0.53489955038608195</v>
      </c>
      <c r="O307">
        <v>22.2951798239068</v>
      </c>
      <c r="P307">
        <v>85.059375863021202</v>
      </c>
      <c r="Q307">
        <v>4.4964206586363999E-2</v>
      </c>
    </row>
    <row r="308" spans="1:17" x14ac:dyDescent="0.3">
      <c r="A308" t="s">
        <v>717</v>
      </c>
      <c r="B308" t="s">
        <v>718</v>
      </c>
      <c r="C308" t="s">
        <v>3121</v>
      </c>
      <c r="D308" t="s">
        <v>280</v>
      </c>
      <c r="E308">
        <v>23986.934399999998</v>
      </c>
      <c r="F308">
        <v>2166.4499999999998</v>
      </c>
      <c r="G308">
        <v>-19.719762962132201</v>
      </c>
      <c r="H308">
        <v>2.8234530262832198</v>
      </c>
      <c r="I308">
        <v>-5.8995543050901702</v>
      </c>
      <c r="J308">
        <v>-8.4551745155526099</v>
      </c>
      <c r="K308">
        <v>2423.3368450007501</v>
      </c>
      <c r="L308">
        <v>2372.2336249101199</v>
      </c>
      <c r="M308">
        <v>17.7283160593216</v>
      </c>
      <c r="N308">
        <v>1.2776646566646199</v>
      </c>
      <c r="O308">
        <v>36.629047520136602</v>
      </c>
      <c r="P308">
        <v>15.531676621160299</v>
      </c>
      <c r="Q308">
        <v>1.5528001075904E-2</v>
      </c>
    </row>
    <row r="309" spans="1:17" x14ac:dyDescent="0.3">
      <c r="A309" t="s">
        <v>719</v>
      </c>
      <c r="B309" t="s">
        <v>720</v>
      </c>
      <c r="C309" t="s">
        <v>3110</v>
      </c>
      <c r="D309" t="s">
        <v>402</v>
      </c>
      <c r="E309">
        <v>23627.808024149999</v>
      </c>
      <c r="F309">
        <v>1052.25</v>
      </c>
      <c r="G309">
        <v>-18.634942772248301</v>
      </c>
      <c r="H309">
        <v>3.6252927286625001</v>
      </c>
      <c r="I309">
        <v>10.788865085459101</v>
      </c>
      <c r="J309">
        <v>-4.2226709585466704</v>
      </c>
      <c r="K309">
        <v>1041.54804942436</v>
      </c>
      <c r="L309">
        <v>971.66570877780396</v>
      </c>
      <c r="M309">
        <v>49.723488563157098</v>
      </c>
      <c r="N309">
        <v>0.73464456935636602</v>
      </c>
      <c r="O309">
        <v>8.7004038964124408</v>
      </c>
      <c r="P309">
        <v>42.852294325278301</v>
      </c>
      <c r="Q309">
        <v>-6.4087226669056002E-2</v>
      </c>
    </row>
    <row r="310" spans="1:17" x14ac:dyDescent="0.3">
      <c r="A310" t="s">
        <v>721</v>
      </c>
      <c r="B310" t="s">
        <v>722</v>
      </c>
      <c r="C310" t="s">
        <v>3123</v>
      </c>
      <c r="D310" t="s">
        <v>135</v>
      </c>
      <c r="E310">
        <v>23605.847040885001</v>
      </c>
      <c r="F310">
        <v>690.45</v>
      </c>
      <c r="G310">
        <v>170.810002489601</v>
      </c>
      <c r="H310">
        <v>-1.26424464393545</v>
      </c>
      <c r="I310">
        <v>80.717745763163805</v>
      </c>
      <c r="J310">
        <v>-10.4279853404843</v>
      </c>
      <c r="K310">
        <v>668.63159558218695</v>
      </c>
      <c r="L310">
        <v>490.02478119983499</v>
      </c>
      <c r="M310">
        <v>33.575167735073897</v>
      </c>
      <c r="N310">
        <v>0.54179378083134</v>
      </c>
      <c r="O310">
        <v>15.323339850821901</v>
      </c>
      <c r="P310">
        <v>213.84090909090901</v>
      </c>
      <c r="Q310">
        <v>0.26616014278815803</v>
      </c>
    </row>
    <row r="311" spans="1:17" x14ac:dyDescent="0.3">
      <c r="A311" t="s">
        <v>723</v>
      </c>
      <c r="B311" t="s">
        <v>724</v>
      </c>
      <c r="C311" t="s">
        <v>3116</v>
      </c>
      <c r="D311" t="s">
        <v>512</v>
      </c>
      <c r="E311">
        <v>23127.084995040001</v>
      </c>
      <c r="F311">
        <v>1263.5999999999999</v>
      </c>
      <c r="G311">
        <v>80.368684461278903</v>
      </c>
      <c r="H311">
        <v>-2.0594593761083</v>
      </c>
      <c r="I311">
        <v>2.5831735062080399</v>
      </c>
      <c r="J311">
        <v>-7.9549198340798002</v>
      </c>
      <c r="K311">
        <v>1398.8925767708099</v>
      </c>
      <c r="L311">
        <v>1234.6468613925499</v>
      </c>
      <c r="M311">
        <v>26.0006103477597</v>
      </c>
      <c r="N311">
        <v>0.66356739702698597</v>
      </c>
      <c r="O311">
        <v>40.5468502690725</v>
      </c>
      <c r="P311">
        <v>110.951585976627</v>
      </c>
      <c r="Q311">
        <v>7.1083949255281997E-2</v>
      </c>
    </row>
    <row r="312" spans="1:17" x14ac:dyDescent="0.3">
      <c r="A312" t="s">
        <v>725</v>
      </c>
      <c r="B312" t="s">
        <v>726</v>
      </c>
      <c r="C312" t="s">
        <v>3121</v>
      </c>
      <c r="D312" t="s">
        <v>117</v>
      </c>
      <c r="E312">
        <v>23084.152025175001</v>
      </c>
      <c r="F312">
        <v>830.25</v>
      </c>
      <c r="G312">
        <v>63.9484287255437</v>
      </c>
      <c r="H312">
        <v>-6.4136481353872004</v>
      </c>
      <c r="I312">
        <v>18.1518922264232</v>
      </c>
      <c r="J312">
        <v>-9.5263301899599409</v>
      </c>
      <c r="K312">
        <v>850.74868611437</v>
      </c>
      <c r="L312">
        <v>707.50927490294805</v>
      </c>
      <c r="M312">
        <v>25.265835287995699</v>
      </c>
      <c r="N312">
        <v>0.31072105101192798</v>
      </c>
      <c r="O312">
        <v>15.254441433303199</v>
      </c>
      <c r="P312">
        <v>97.584483579247902</v>
      </c>
      <c r="Q312">
        <v>0.109885552227521</v>
      </c>
    </row>
    <row r="313" spans="1:17" x14ac:dyDescent="0.3">
      <c r="A313" t="s">
        <v>727</v>
      </c>
      <c r="B313" t="s">
        <v>728</v>
      </c>
      <c r="C313" t="s">
        <v>3122</v>
      </c>
      <c r="D313" t="s">
        <v>269</v>
      </c>
      <c r="E313">
        <v>23041.5432857899</v>
      </c>
      <c r="F313">
        <v>368.45</v>
      </c>
      <c r="G313">
        <v>45.792538270101097</v>
      </c>
      <c r="H313">
        <v>5.6213916877214798</v>
      </c>
      <c r="I313">
        <v>-27.8827741688205</v>
      </c>
      <c r="J313">
        <v>-10.767724418478799</v>
      </c>
      <c r="K313">
        <v>394.21774334063599</v>
      </c>
      <c r="L313">
        <v>381.57197423110301</v>
      </c>
      <c r="M313">
        <v>24.061917556355599</v>
      </c>
      <c r="N313">
        <v>1.06292808774641</v>
      </c>
      <c r="O313">
        <v>36.300719229203402</v>
      </c>
      <c r="P313">
        <v>79.250790561906996</v>
      </c>
      <c r="Q313">
        <v>0.11225752502116899</v>
      </c>
    </row>
    <row r="314" spans="1:17" hidden="1" x14ac:dyDescent="0.3">
      <c r="A314" t="s">
        <v>729</v>
      </c>
      <c r="B314" t="s">
        <v>730</v>
      </c>
      <c r="C314" t="s">
        <v>3125</v>
      </c>
      <c r="D314" t="s">
        <v>731</v>
      </c>
      <c r="E314">
        <v>23025.673136879999</v>
      </c>
      <c r="F314">
        <v>92.85</v>
      </c>
      <c r="G314">
        <v>50.958103380879301</v>
      </c>
      <c r="H314">
        <v>-1.77254461020194</v>
      </c>
      <c r="I314">
        <v>0.38536451688087497</v>
      </c>
      <c r="J314">
        <v>-3.6570921228884501</v>
      </c>
      <c r="K314">
        <v>97.982447349758004</v>
      </c>
      <c r="L314">
        <v>88.484980283681196</v>
      </c>
      <c r="M314">
        <v>50.681017208567297</v>
      </c>
      <c r="N314">
        <v>0.646284814574834</v>
      </c>
      <c r="O314">
        <v>14.808831448572899</v>
      </c>
      <c r="P314">
        <v>80.817916260954206</v>
      </c>
      <c r="Q314">
        <v>2.0612820630179999E-2</v>
      </c>
    </row>
    <row r="315" spans="1:17" hidden="1" x14ac:dyDescent="0.3">
      <c r="A315" t="s">
        <v>732</v>
      </c>
      <c r="B315" t="s">
        <v>733</v>
      </c>
      <c r="C315" t="s">
        <v>3121</v>
      </c>
      <c r="D315" t="s">
        <v>734</v>
      </c>
      <c r="E315">
        <v>22952.6759638</v>
      </c>
      <c r="F315">
        <v>1009.25</v>
      </c>
      <c r="G315">
        <v>105.89754951838199</v>
      </c>
      <c r="H315">
        <v>-6.5011917263074901</v>
      </c>
      <c r="I315">
        <v>16.458447331397199</v>
      </c>
      <c r="J315">
        <v>-6.1241938128388602</v>
      </c>
      <c r="K315">
        <v>1131.8226019813601</v>
      </c>
      <c r="M315">
        <v>22.468952498098801</v>
      </c>
      <c r="N315">
        <v>0.46420386969128102</v>
      </c>
      <c r="O315">
        <v>43.666088679712601</v>
      </c>
      <c r="P315">
        <v>174.252717391304</v>
      </c>
    </row>
    <row r="316" spans="1:17" x14ac:dyDescent="0.3">
      <c r="A316" t="s">
        <v>735</v>
      </c>
      <c r="B316" t="s">
        <v>736</v>
      </c>
      <c r="C316" t="s">
        <v>3120</v>
      </c>
      <c r="D316" t="s">
        <v>737</v>
      </c>
      <c r="E316">
        <v>22947.813131474999</v>
      </c>
      <c r="F316">
        <v>332.95</v>
      </c>
      <c r="G316">
        <v>85.461128260538104</v>
      </c>
      <c r="H316">
        <v>14.6793072802288</v>
      </c>
      <c r="I316">
        <v>56.609017886111303</v>
      </c>
      <c r="J316">
        <v>5.54059725770359</v>
      </c>
      <c r="K316">
        <v>310.45908835233098</v>
      </c>
      <c r="L316">
        <v>249.491136999649</v>
      </c>
      <c r="M316">
        <v>53.7097014912421</v>
      </c>
      <c r="N316">
        <v>0.69405942919963604</v>
      </c>
      <c r="O316">
        <v>8.7250337888571803</v>
      </c>
      <c r="P316">
        <v>124.511126095751</v>
      </c>
      <c r="Q316">
        <v>5.4956205874394003E-2</v>
      </c>
    </row>
    <row r="317" spans="1:17" x14ac:dyDescent="0.3">
      <c r="A317" t="s">
        <v>738</v>
      </c>
      <c r="B317" t="s">
        <v>739</v>
      </c>
      <c r="C317" t="s">
        <v>3111</v>
      </c>
      <c r="D317" t="s">
        <v>740</v>
      </c>
      <c r="E317">
        <v>22655.208375300001</v>
      </c>
      <c r="F317">
        <v>1290.75</v>
      </c>
      <c r="G317">
        <v>26.1197285511189</v>
      </c>
      <c r="H317">
        <v>12.1005566656001</v>
      </c>
      <c r="I317">
        <v>11.8181682553067</v>
      </c>
      <c r="J317">
        <v>16.622479036269599</v>
      </c>
      <c r="K317">
        <v>1237.9661831083099</v>
      </c>
      <c r="L317">
        <v>1120.74826065913</v>
      </c>
      <c r="M317">
        <v>59.916783777890998</v>
      </c>
      <c r="N317">
        <v>3.31271960923744</v>
      </c>
      <c r="O317">
        <v>15.824133255859</v>
      </c>
      <c r="P317">
        <v>98.1957773512476</v>
      </c>
      <c r="Q317">
        <v>0.11097716000998099</v>
      </c>
    </row>
    <row r="318" spans="1:17" x14ac:dyDescent="0.3">
      <c r="A318" t="s">
        <v>741</v>
      </c>
      <c r="B318" t="s">
        <v>742</v>
      </c>
      <c r="C318" t="s">
        <v>3124</v>
      </c>
      <c r="D318" t="s">
        <v>166</v>
      </c>
      <c r="E318">
        <v>22508.368906275002</v>
      </c>
      <c r="F318">
        <v>7645.05</v>
      </c>
      <c r="G318">
        <v>-5.9760504605806801</v>
      </c>
      <c r="H318">
        <v>5.18759944742109</v>
      </c>
      <c r="I318">
        <v>20.609110054935201</v>
      </c>
      <c r="J318">
        <v>-2.2466148538639499</v>
      </c>
      <c r="K318">
        <v>7675.76507642859</v>
      </c>
      <c r="L318">
        <v>7095.6477591426901</v>
      </c>
      <c r="M318">
        <v>45.6630037254237</v>
      </c>
      <c r="N318">
        <v>0.87520406622879099</v>
      </c>
      <c r="O318">
        <v>6.9973381469055003</v>
      </c>
      <c r="P318">
        <v>47.734716948317299</v>
      </c>
      <c r="Q318">
        <v>-8.2120341475390005E-2</v>
      </c>
    </row>
    <row r="319" spans="1:17" x14ac:dyDescent="0.3">
      <c r="A319" t="s">
        <v>743</v>
      </c>
      <c r="B319" t="s">
        <v>744</v>
      </c>
      <c r="C319" t="s">
        <v>3121</v>
      </c>
      <c r="D319" t="s">
        <v>163</v>
      </c>
      <c r="E319">
        <v>22446.878211495001</v>
      </c>
      <c r="F319">
        <v>706.15</v>
      </c>
      <c r="G319">
        <v>88.028620802642294</v>
      </c>
      <c r="H319">
        <v>6.6027475297637004</v>
      </c>
      <c r="I319">
        <v>22.352622885129801</v>
      </c>
      <c r="J319">
        <v>-4.9687487205486898</v>
      </c>
      <c r="K319">
        <v>727.59844616818305</v>
      </c>
      <c r="L319">
        <v>610.025863572665</v>
      </c>
      <c r="M319">
        <v>35.168842105076301</v>
      </c>
      <c r="N319">
        <v>0.81845890333058302</v>
      </c>
      <c r="O319">
        <v>19.5142675069036</v>
      </c>
      <c r="P319">
        <v>126.33012820512801</v>
      </c>
      <c r="Q319">
        <v>0.13901840699800999</v>
      </c>
    </row>
    <row r="320" spans="1:17" x14ac:dyDescent="0.3">
      <c r="A320" t="s">
        <v>745</v>
      </c>
      <c r="B320" t="s">
        <v>746</v>
      </c>
      <c r="C320" t="s">
        <v>3110</v>
      </c>
      <c r="D320" t="s">
        <v>402</v>
      </c>
      <c r="E320">
        <v>22180.28582718</v>
      </c>
      <c r="F320">
        <v>4500.6000000000004</v>
      </c>
      <c r="G320">
        <v>60.765057079229798</v>
      </c>
      <c r="H320">
        <v>4.8163238896491398</v>
      </c>
      <c r="I320">
        <v>30.418924104514101</v>
      </c>
      <c r="J320">
        <v>-5.3655117897086297</v>
      </c>
      <c r="K320">
        <v>4415.7833950974</v>
      </c>
      <c r="L320">
        <v>3747.0407038150101</v>
      </c>
      <c r="M320">
        <v>46.0113698134316</v>
      </c>
      <c r="N320">
        <v>1.08196750042026</v>
      </c>
      <c r="O320">
        <v>10.4263875927654</v>
      </c>
      <c r="P320">
        <v>101.82062780269</v>
      </c>
      <c r="Q320">
        <v>3.3206126410193999E-2</v>
      </c>
    </row>
    <row r="321" spans="1:17" x14ac:dyDescent="0.3">
      <c r="A321" t="s">
        <v>747</v>
      </c>
      <c r="B321" t="s">
        <v>748</v>
      </c>
      <c r="C321" t="s">
        <v>3114</v>
      </c>
      <c r="D321" t="s">
        <v>249</v>
      </c>
      <c r="E321">
        <v>22084.75942645</v>
      </c>
      <c r="F321">
        <v>443.45</v>
      </c>
      <c r="G321">
        <v>-2.2909283656021402</v>
      </c>
      <c r="H321">
        <v>1.0209568963609399</v>
      </c>
      <c r="I321">
        <v>6.7482700033387504</v>
      </c>
      <c r="J321">
        <v>-3.9957965282974501</v>
      </c>
      <c r="K321">
        <v>408.87346516102701</v>
      </c>
      <c r="L321">
        <v>386.68140508017501</v>
      </c>
      <c r="M321">
        <v>65.616191151701202</v>
      </c>
      <c r="N321">
        <v>1.5251844210837799</v>
      </c>
      <c r="O321">
        <v>25.831548088848798</v>
      </c>
      <c r="P321">
        <v>42.542590806814502</v>
      </c>
      <c r="Q321">
        <v>0.130958832532066</v>
      </c>
    </row>
    <row r="322" spans="1:17" x14ac:dyDescent="0.3">
      <c r="A322" t="s">
        <v>749</v>
      </c>
      <c r="B322" t="s">
        <v>750</v>
      </c>
      <c r="C322" t="s">
        <v>3108</v>
      </c>
      <c r="D322" t="s">
        <v>185</v>
      </c>
      <c r="E322">
        <v>22077.591142879999</v>
      </c>
      <c r="F322">
        <v>391.3</v>
      </c>
      <c r="G322">
        <v>15.607943778202401</v>
      </c>
      <c r="H322">
        <v>2.04891500812814</v>
      </c>
      <c r="I322">
        <v>23.3263983556437</v>
      </c>
      <c r="J322">
        <v>-3.39008207857513</v>
      </c>
      <c r="K322">
        <v>394.17891227880602</v>
      </c>
      <c r="L322">
        <v>350.11360285184799</v>
      </c>
      <c r="M322">
        <v>36.608953214306702</v>
      </c>
      <c r="N322">
        <v>0.25677260127498702</v>
      </c>
      <c r="O322">
        <v>20.035778175312998</v>
      </c>
      <c r="P322">
        <v>53.752455795677797</v>
      </c>
      <c r="Q322">
        <v>1.4061240160482999E-2</v>
      </c>
    </row>
    <row r="323" spans="1:17" x14ac:dyDescent="0.3">
      <c r="A323" t="s">
        <v>751</v>
      </c>
      <c r="B323" t="s">
        <v>752</v>
      </c>
      <c r="C323" t="s">
        <v>3119</v>
      </c>
      <c r="D323" t="s">
        <v>97</v>
      </c>
      <c r="E323">
        <v>21887.34547185</v>
      </c>
      <c r="F323">
        <v>270.75</v>
      </c>
      <c r="G323">
        <v>-41.426674907768202</v>
      </c>
      <c r="H323">
        <v>-2.8061524978014298</v>
      </c>
      <c r="I323">
        <v>-11.8364178109431</v>
      </c>
      <c r="J323">
        <v>-5.71847570597558</v>
      </c>
      <c r="K323">
        <v>292.75037679328602</v>
      </c>
      <c r="L323">
        <v>293.69875258751699</v>
      </c>
      <c r="M323">
        <v>24.5339774093042</v>
      </c>
      <c r="N323">
        <v>0.46326281972758099</v>
      </c>
      <c r="O323">
        <v>31.966759002770001</v>
      </c>
      <c r="P323">
        <v>7.50446694460988</v>
      </c>
      <c r="Q323">
        <v>-9.4224229220781996E-2</v>
      </c>
    </row>
    <row r="324" spans="1:17" x14ac:dyDescent="0.3">
      <c r="A324" t="s">
        <v>753</v>
      </c>
      <c r="B324" t="s">
        <v>754</v>
      </c>
      <c r="C324" t="s">
        <v>3110</v>
      </c>
      <c r="D324" t="s">
        <v>220</v>
      </c>
      <c r="E324">
        <v>21276.291752325</v>
      </c>
      <c r="F324">
        <v>737.85</v>
      </c>
      <c r="G324">
        <v>40.487443779748702</v>
      </c>
      <c r="H324">
        <v>4.0070783930763003</v>
      </c>
      <c r="I324">
        <v>25.021154995535799</v>
      </c>
      <c r="J324">
        <v>-3.5646519774538499</v>
      </c>
      <c r="K324">
        <v>721.237577477998</v>
      </c>
      <c r="L324">
        <v>622.14276291552596</v>
      </c>
      <c r="M324">
        <v>52.482730649850701</v>
      </c>
      <c r="N324">
        <v>2.0918041674206602</v>
      </c>
      <c r="O324">
        <v>8.9652368367554303</v>
      </c>
      <c r="P324">
        <v>74.4326241134751</v>
      </c>
      <c r="Q324">
        <v>-1.4421879332461E-2</v>
      </c>
    </row>
    <row r="325" spans="1:17" x14ac:dyDescent="0.3">
      <c r="A325" t="s">
        <v>755</v>
      </c>
      <c r="B325" t="s">
        <v>756</v>
      </c>
      <c r="C325" t="s">
        <v>3111</v>
      </c>
      <c r="D325" t="s">
        <v>740</v>
      </c>
      <c r="E325">
        <v>21221.18802573</v>
      </c>
      <c r="F325">
        <v>220.85</v>
      </c>
      <c r="G325">
        <v>-42.996875479811898</v>
      </c>
      <c r="H325">
        <v>-14.7131696234581</v>
      </c>
      <c r="I325">
        <v>-34.302736989569603</v>
      </c>
      <c r="J325">
        <v>-6.8560906459444997</v>
      </c>
      <c r="K325">
        <v>265.21909558494599</v>
      </c>
      <c r="L325">
        <v>273.44141459519</v>
      </c>
      <c r="M325">
        <v>21.841620927676502</v>
      </c>
      <c r="N325">
        <v>0.463878269503466</v>
      </c>
      <c r="O325">
        <v>74.009508716323296</v>
      </c>
      <c r="P325">
        <v>3.1286481438244</v>
      </c>
      <c r="Q325">
        <v>6.1044400658277001E-2</v>
      </c>
    </row>
    <row r="326" spans="1:17" x14ac:dyDescent="0.3">
      <c r="A326" t="s">
        <v>757</v>
      </c>
      <c r="B326" t="s">
        <v>758</v>
      </c>
      <c r="C326" t="s">
        <v>3119</v>
      </c>
      <c r="D326" t="s">
        <v>300</v>
      </c>
      <c r="E326">
        <v>21127.754929120001</v>
      </c>
      <c r="F326">
        <v>6255.2</v>
      </c>
      <c r="G326">
        <v>83.699737506331999</v>
      </c>
      <c r="H326">
        <v>36.007014465673798</v>
      </c>
      <c r="I326">
        <v>56.176368904418602</v>
      </c>
      <c r="J326">
        <v>18.607811630401201</v>
      </c>
      <c r="K326">
        <v>4951.3531858584502</v>
      </c>
      <c r="L326">
        <v>4168.0032287382501</v>
      </c>
      <c r="M326">
        <v>66.1745659070221</v>
      </c>
      <c r="N326">
        <v>3.1592273689697099</v>
      </c>
      <c r="O326">
        <v>14.4487786161913</v>
      </c>
      <c r="P326">
        <v>121.340740609684</v>
      </c>
      <c r="Q326">
        <v>6.4386638368960997E-2</v>
      </c>
    </row>
    <row r="327" spans="1:17" x14ac:dyDescent="0.3">
      <c r="A327" t="s">
        <v>759</v>
      </c>
      <c r="B327" t="s">
        <v>760</v>
      </c>
      <c r="C327" t="s">
        <v>3114</v>
      </c>
      <c r="D327" t="s">
        <v>51</v>
      </c>
      <c r="E327">
        <v>20933.972706</v>
      </c>
      <c r="F327">
        <v>1065</v>
      </c>
      <c r="G327">
        <v>13.793276254192801</v>
      </c>
      <c r="H327">
        <v>-0.99676667312783795</v>
      </c>
      <c r="I327">
        <v>2.2548788203947998</v>
      </c>
      <c r="J327">
        <v>-6.8955667139854198</v>
      </c>
      <c r="K327">
        <v>1145.8989567475701</v>
      </c>
      <c r="L327">
        <v>1021.90365339927</v>
      </c>
      <c r="M327">
        <v>24.964723067335701</v>
      </c>
      <c r="N327">
        <v>0.50742199541236599</v>
      </c>
      <c r="O327">
        <v>22.431924882629101</v>
      </c>
      <c r="P327">
        <v>50.6045393480874</v>
      </c>
      <c r="Q327">
        <v>1.8551862917575001E-2</v>
      </c>
    </row>
    <row r="328" spans="1:17" x14ac:dyDescent="0.3">
      <c r="A328" t="s">
        <v>761</v>
      </c>
      <c r="B328" t="s">
        <v>762</v>
      </c>
      <c r="C328" t="s">
        <v>3112</v>
      </c>
      <c r="D328" t="s">
        <v>128</v>
      </c>
      <c r="E328">
        <v>20903.1562973</v>
      </c>
      <c r="F328">
        <v>834.85</v>
      </c>
      <c r="G328">
        <v>51.161859291605403</v>
      </c>
      <c r="H328">
        <v>-6.2600735009803703</v>
      </c>
      <c r="I328">
        <v>50.317132617783201</v>
      </c>
      <c r="J328">
        <v>-5.7334608422776299</v>
      </c>
      <c r="K328">
        <v>860.00796801528702</v>
      </c>
      <c r="L328">
        <v>706.43692417224099</v>
      </c>
      <c r="M328">
        <v>36.531214915098502</v>
      </c>
      <c r="N328">
        <v>0.65106878602487805</v>
      </c>
      <c r="O328">
        <v>20.734263640174799</v>
      </c>
      <c r="P328">
        <v>85.439804531319396</v>
      </c>
    </row>
    <row r="329" spans="1:17" x14ac:dyDescent="0.3">
      <c r="A329" t="s">
        <v>763</v>
      </c>
      <c r="B329" t="s">
        <v>764</v>
      </c>
      <c r="C329" t="s">
        <v>3114</v>
      </c>
      <c r="D329" t="s">
        <v>249</v>
      </c>
      <c r="E329">
        <v>20835.234345450001</v>
      </c>
      <c r="F329">
        <v>520.70000000000005</v>
      </c>
      <c r="G329">
        <v>15.5477588374007</v>
      </c>
      <c r="H329">
        <v>3.3510996869349499</v>
      </c>
      <c r="I329">
        <v>19.555343028594599</v>
      </c>
      <c r="J329">
        <v>-1.97786122350403</v>
      </c>
      <c r="K329">
        <v>521.09083302357601</v>
      </c>
      <c r="L329">
        <v>452.28011800637501</v>
      </c>
      <c r="M329">
        <v>34.0592805517472</v>
      </c>
      <c r="N329">
        <v>0.601037245229049</v>
      </c>
      <c r="O329">
        <v>11.3885154599577</v>
      </c>
      <c r="P329">
        <v>48.771428571428501</v>
      </c>
      <c r="Q329">
        <v>0.108962791317228</v>
      </c>
    </row>
    <row r="330" spans="1:17" x14ac:dyDescent="0.3">
      <c r="A330" t="s">
        <v>765</v>
      </c>
      <c r="B330" t="s">
        <v>766</v>
      </c>
      <c r="C330" t="s">
        <v>3109</v>
      </c>
      <c r="D330" t="s">
        <v>767</v>
      </c>
      <c r="E330">
        <v>20692.841355799999</v>
      </c>
      <c r="F330">
        <v>1474.3</v>
      </c>
      <c r="G330">
        <v>17.2927276424345</v>
      </c>
      <c r="H330">
        <v>1.1881596715107401</v>
      </c>
      <c r="I330">
        <v>28.204452119181902</v>
      </c>
      <c r="J330">
        <v>-4.4333430220887298</v>
      </c>
      <c r="K330">
        <v>1541.9368484271799</v>
      </c>
      <c r="L330">
        <v>1360.3202248929499</v>
      </c>
      <c r="M330">
        <v>29.138408196623399</v>
      </c>
      <c r="N330">
        <v>0.52525673829036301</v>
      </c>
      <c r="O330">
        <v>16.326392186122199</v>
      </c>
      <c r="P330">
        <v>49.1979962556291</v>
      </c>
      <c r="Q330">
        <v>2.7927280953704999E-2</v>
      </c>
    </row>
    <row r="331" spans="1:17" x14ac:dyDescent="0.3">
      <c r="A331" t="s">
        <v>768</v>
      </c>
      <c r="B331" t="s">
        <v>769</v>
      </c>
      <c r="C331" t="s">
        <v>3108</v>
      </c>
      <c r="D331" t="s">
        <v>277</v>
      </c>
      <c r="E331">
        <v>20519.343856079999</v>
      </c>
      <c r="F331">
        <v>207.45</v>
      </c>
      <c r="G331">
        <v>25.325345576227299</v>
      </c>
      <c r="H331">
        <v>-10.180166146011</v>
      </c>
      <c r="I331">
        <v>-11.244731950632399</v>
      </c>
      <c r="J331">
        <v>-4.6408646591652198</v>
      </c>
      <c r="K331">
        <v>237.14244039508401</v>
      </c>
      <c r="L331">
        <v>217.363793330123</v>
      </c>
      <c r="M331">
        <v>25.321052898460799</v>
      </c>
      <c r="N331">
        <v>0.41643320927136601</v>
      </c>
      <c r="O331">
        <v>37.093275488069402</v>
      </c>
      <c r="P331">
        <v>56.6842900302114</v>
      </c>
      <c r="Q331">
        <v>3.3439321278002997E-2</v>
      </c>
    </row>
    <row r="332" spans="1:17" hidden="1" x14ac:dyDescent="0.3">
      <c r="A332" t="s">
        <v>770</v>
      </c>
      <c r="B332" t="s">
        <v>771</v>
      </c>
      <c r="C332" t="s">
        <v>3125</v>
      </c>
      <c r="D332" t="s">
        <v>117</v>
      </c>
      <c r="E332">
        <v>20329.274161199999</v>
      </c>
      <c r="F332">
        <v>334.5</v>
      </c>
      <c r="G332">
        <v>-30.805872047626401</v>
      </c>
      <c r="H332">
        <v>-8.68956141692464</v>
      </c>
      <c r="I332">
        <v>-34.040132821327497</v>
      </c>
      <c r="J332">
        <v>-7.9789147248112098</v>
      </c>
      <c r="K332">
        <v>385.662361891258</v>
      </c>
      <c r="L332">
        <v>396.565231692672</v>
      </c>
      <c r="M332">
        <v>24.554496915693601</v>
      </c>
      <c r="N332">
        <v>0.51487907566233304</v>
      </c>
      <c r="O332">
        <v>72.600896860986495</v>
      </c>
      <c r="P332">
        <v>10.4689564068692</v>
      </c>
      <c r="Q332">
        <v>2.4377412749609001E-2</v>
      </c>
    </row>
    <row r="333" spans="1:17" x14ac:dyDescent="0.3">
      <c r="A333" t="s">
        <v>772</v>
      </c>
      <c r="B333" t="s">
        <v>773</v>
      </c>
      <c r="C333" t="s">
        <v>3121</v>
      </c>
      <c r="D333" t="s">
        <v>460</v>
      </c>
      <c r="E333">
        <v>20262.465346019999</v>
      </c>
      <c r="F333">
        <v>318.3</v>
      </c>
      <c r="G333">
        <v>51.802887226170697</v>
      </c>
      <c r="H333">
        <v>-3.1867446468913299</v>
      </c>
      <c r="I333">
        <v>10.343925643464299</v>
      </c>
      <c r="J333">
        <v>-9.2823369071608504</v>
      </c>
      <c r="K333">
        <v>344.771053208289</v>
      </c>
      <c r="L333">
        <v>288.64704007922398</v>
      </c>
      <c r="M333">
        <v>20.503162960455299</v>
      </c>
      <c r="N333">
        <v>0.67164644604904999</v>
      </c>
      <c r="O333">
        <v>20.593779453345899</v>
      </c>
      <c r="P333">
        <v>92.909090909090907</v>
      </c>
      <c r="Q333">
        <v>0.17150589491626</v>
      </c>
    </row>
    <row r="334" spans="1:17" x14ac:dyDescent="0.3">
      <c r="A334" t="s">
        <v>774</v>
      </c>
      <c r="B334" t="s">
        <v>775</v>
      </c>
      <c r="C334" t="s">
        <v>3121</v>
      </c>
      <c r="D334" t="s">
        <v>776</v>
      </c>
      <c r="E334">
        <v>20178.514759214999</v>
      </c>
      <c r="F334">
        <v>475.35</v>
      </c>
      <c r="G334">
        <v>42.742769335159103</v>
      </c>
      <c r="H334">
        <v>-3.8548082133175998</v>
      </c>
      <c r="I334">
        <v>12.5344224105049</v>
      </c>
      <c r="J334">
        <v>-5.2179621131911196</v>
      </c>
      <c r="K334">
        <v>527.75264997210604</v>
      </c>
      <c r="L334">
        <v>489.42827080418101</v>
      </c>
      <c r="M334">
        <v>34.887881981158202</v>
      </c>
      <c r="N334">
        <v>0.98752962844564796</v>
      </c>
      <c r="O334">
        <v>57.378773535289703</v>
      </c>
      <c r="P334">
        <v>78.167166416791602</v>
      </c>
      <c r="Q334">
        <v>0.24082840466711899</v>
      </c>
    </row>
    <row r="335" spans="1:17" hidden="1" x14ac:dyDescent="0.3">
      <c r="A335" t="s">
        <v>777</v>
      </c>
      <c r="B335" t="s">
        <v>778</v>
      </c>
      <c r="C335" t="s">
        <v>3125</v>
      </c>
      <c r="D335" t="s">
        <v>135</v>
      </c>
      <c r="E335">
        <v>20173.740000000002</v>
      </c>
      <c r="F335">
        <v>144.41</v>
      </c>
      <c r="G335">
        <v>-13.3408229476766</v>
      </c>
      <c r="H335">
        <v>8.3999045814888493</v>
      </c>
      <c r="I335">
        <v>0.95339673088238996</v>
      </c>
      <c r="J335">
        <v>1.6787620918310899</v>
      </c>
      <c r="K335">
        <v>142.36058561263201</v>
      </c>
      <c r="L335">
        <v>136.04197626457901</v>
      </c>
      <c r="M335">
        <v>53.328059728626101</v>
      </c>
      <c r="N335">
        <v>0.13812887368878199</v>
      </c>
      <c r="O335">
        <v>7.2294162454123496</v>
      </c>
      <c r="P335">
        <v>20.091476091476</v>
      </c>
    </row>
    <row r="336" spans="1:17" hidden="1" x14ac:dyDescent="0.3">
      <c r="A336" t="s">
        <v>779</v>
      </c>
      <c r="B336" t="s">
        <v>780</v>
      </c>
      <c r="C336" t="s">
        <v>3125</v>
      </c>
      <c r="D336" t="s">
        <v>135</v>
      </c>
      <c r="E336">
        <v>20155.501969815999</v>
      </c>
      <c r="F336">
        <v>369.98</v>
      </c>
      <c r="G336">
        <v>-6.9963607003859396</v>
      </c>
      <c r="H336">
        <v>12.9377668970894</v>
      </c>
      <c r="I336">
        <v>-2.29174508988898</v>
      </c>
      <c r="J336">
        <v>1.56317263118873</v>
      </c>
      <c r="K336">
        <v>356.511276972612</v>
      </c>
      <c r="L336">
        <v>343.08842028372197</v>
      </c>
      <c r="M336">
        <v>42.778347382377802</v>
      </c>
      <c r="N336">
        <v>0.729096059461671</v>
      </c>
      <c r="O336">
        <v>1.8271257905832601</v>
      </c>
      <c r="P336">
        <v>21.504105090311999</v>
      </c>
      <c r="Q336">
        <v>-0.10379904096142301</v>
      </c>
    </row>
    <row r="337" spans="1:17" x14ac:dyDescent="0.3">
      <c r="A337" t="s">
        <v>781</v>
      </c>
      <c r="B337" t="s">
        <v>782</v>
      </c>
      <c r="C337" t="s">
        <v>3124</v>
      </c>
      <c r="D337" t="s">
        <v>467</v>
      </c>
      <c r="E337">
        <v>20046.85991616</v>
      </c>
      <c r="F337">
        <v>1933.8</v>
      </c>
      <c r="G337">
        <v>-17.637887697170399</v>
      </c>
      <c r="H337">
        <v>6.7414442074218304</v>
      </c>
      <c r="I337">
        <v>9.2453756929527806</v>
      </c>
      <c r="J337">
        <v>-1.6260071310570601</v>
      </c>
      <c r="K337">
        <v>1976.81914671909</v>
      </c>
      <c r="L337">
        <v>1877.7819063120401</v>
      </c>
      <c r="M337">
        <v>39.164464074278897</v>
      </c>
      <c r="N337">
        <v>0.80301799787366901</v>
      </c>
      <c r="O337">
        <v>20.488158030820099</v>
      </c>
      <c r="P337">
        <v>32.252769798933102</v>
      </c>
      <c r="Q337">
        <v>-3.5192759360665002E-2</v>
      </c>
    </row>
    <row r="338" spans="1:17" x14ac:dyDescent="0.3">
      <c r="A338" t="s">
        <v>783</v>
      </c>
      <c r="B338" t="s">
        <v>784</v>
      </c>
      <c r="C338" t="s">
        <v>3122</v>
      </c>
      <c r="D338" t="s">
        <v>515</v>
      </c>
      <c r="E338">
        <v>20036.084538579998</v>
      </c>
      <c r="F338">
        <v>166.1</v>
      </c>
      <c r="G338">
        <v>-39.372696578850402</v>
      </c>
      <c r="H338">
        <v>-16.205137708063798</v>
      </c>
      <c r="I338">
        <v>-9.1844126084488202</v>
      </c>
      <c r="J338">
        <v>-4.9834575857633396</v>
      </c>
      <c r="K338">
        <v>181.29654834266</v>
      </c>
      <c r="L338">
        <v>176.01331424191801</v>
      </c>
      <c r="M338">
        <v>26.552144949267799</v>
      </c>
      <c r="N338">
        <v>0.459753553036097</v>
      </c>
      <c r="O338">
        <v>34.099939795304003</v>
      </c>
      <c r="P338">
        <v>16.766256590509599</v>
      </c>
      <c r="Q338">
        <v>2.4580659197105999E-2</v>
      </c>
    </row>
    <row r="339" spans="1:17" x14ac:dyDescent="0.3">
      <c r="A339" t="s">
        <v>785</v>
      </c>
      <c r="B339" t="s">
        <v>786</v>
      </c>
      <c r="C339" t="s">
        <v>3118</v>
      </c>
      <c r="D339" t="s">
        <v>77</v>
      </c>
      <c r="E339">
        <v>19961.9802624</v>
      </c>
      <c r="F339">
        <v>844.8</v>
      </c>
      <c r="G339">
        <v>-40.512905460739603</v>
      </c>
      <c r="H339">
        <v>4.7450164778375097</v>
      </c>
      <c r="I339">
        <v>-4.7401066994361303</v>
      </c>
      <c r="J339">
        <v>-3.0158176384219302</v>
      </c>
      <c r="K339">
        <v>843.51721980564605</v>
      </c>
      <c r="L339">
        <v>844.50798570245604</v>
      </c>
      <c r="M339">
        <v>45.135555668946303</v>
      </c>
      <c r="N339">
        <v>0.698547381321312</v>
      </c>
      <c r="O339">
        <v>25.2604166666666</v>
      </c>
      <c r="P339">
        <v>20.685714285714202</v>
      </c>
      <c r="Q339">
        <v>-8.9430900032290997E-2</v>
      </c>
    </row>
    <row r="340" spans="1:17" x14ac:dyDescent="0.3">
      <c r="A340" t="s">
        <v>787</v>
      </c>
      <c r="B340" t="s">
        <v>788</v>
      </c>
      <c r="C340" t="s">
        <v>3121</v>
      </c>
      <c r="D340" t="s">
        <v>280</v>
      </c>
      <c r="E340">
        <v>19877.788347139998</v>
      </c>
      <c r="F340">
        <v>628.29999999999995</v>
      </c>
      <c r="G340">
        <v>3.0851544389946302</v>
      </c>
      <c r="H340">
        <v>-4.6673513064318097</v>
      </c>
      <c r="I340">
        <v>-7.1405132630489296</v>
      </c>
      <c r="J340">
        <v>-6.3998540967753899</v>
      </c>
      <c r="K340">
        <v>675.11332357838103</v>
      </c>
      <c r="L340">
        <v>644.12564923711102</v>
      </c>
      <c r="M340">
        <v>29.610478941071499</v>
      </c>
      <c r="N340">
        <v>0.31637084492860101</v>
      </c>
      <c r="O340">
        <v>27.160592073850001</v>
      </c>
      <c r="P340">
        <v>34.597257926306703</v>
      </c>
      <c r="Q340">
        <v>0.110371552451903</v>
      </c>
    </row>
    <row r="341" spans="1:17" x14ac:dyDescent="0.3">
      <c r="A341" t="s">
        <v>789</v>
      </c>
      <c r="B341" t="s">
        <v>790</v>
      </c>
      <c r="C341" t="s">
        <v>3113</v>
      </c>
      <c r="D341" t="s">
        <v>211</v>
      </c>
      <c r="E341">
        <v>19755.076544719999</v>
      </c>
      <c r="F341">
        <v>1216.0999999999999</v>
      </c>
      <c r="G341">
        <v>55.973964761874598</v>
      </c>
      <c r="H341">
        <v>-1.57101996109271</v>
      </c>
      <c r="I341">
        <v>-5.4119467834309303</v>
      </c>
      <c r="J341">
        <v>-3.4525546375736398</v>
      </c>
      <c r="K341">
        <v>1307.9807352364601</v>
      </c>
      <c r="L341">
        <v>1152.10731979003</v>
      </c>
      <c r="M341">
        <v>18.793240262088201</v>
      </c>
      <c r="N341">
        <v>1.0083186483036899</v>
      </c>
      <c r="O341">
        <v>19.151385576844</v>
      </c>
      <c r="P341">
        <v>102.261954261954</v>
      </c>
      <c r="Q341">
        <v>0.14567825909715901</v>
      </c>
    </row>
    <row r="342" spans="1:17" x14ac:dyDescent="0.3">
      <c r="A342" t="s">
        <v>791</v>
      </c>
      <c r="B342" t="s">
        <v>792</v>
      </c>
      <c r="C342" t="s">
        <v>3123</v>
      </c>
      <c r="D342" t="s">
        <v>135</v>
      </c>
      <c r="E342">
        <v>19749.480173504999</v>
      </c>
      <c r="F342">
        <v>1405.55</v>
      </c>
      <c r="G342">
        <v>138.256998784015</v>
      </c>
      <c r="H342">
        <v>-4.3984530473909702</v>
      </c>
      <c r="I342">
        <v>7.1174766931765401</v>
      </c>
      <c r="J342">
        <v>-4.32184473414104</v>
      </c>
      <c r="K342">
        <v>1492.29552545203</v>
      </c>
      <c r="L342">
        <v>1288.7079570165499</v>
      </c>
      <c r="M342">
        <v>19.930460131601802</v>
      </c>
      <c r="N342">
        <v>0.57323345778824797</v>
      </c>
      <c r="O342">
        <v>17.178328768097899</v>
      </c>
      <c r="P342">
        <v>173.986354775828</v>
      </c>
    </row>
    <row r="343" spans="1:17" x14ac:dyDescent="0.3">
      <c r="A343" t="s">
        <v>793</v>
      </c>
      <c r="B343" t="s">
        <v>794</v>
      </c>
      <c r="C343" t="s">
        <v>3109</v>
      </c>
      <c r="D343" t="s">
        <v>287</v>
      </c>
      <c r="E343">
        <v>19562.685032019999</v>
      </c>
      <c r="F343">
        <v>1777.55</v>
      </c>
      <c r="G343">
        <v>-15.5451340819631</v>
      </c>
      <c r="H343">
        <v>-10.0089129280208</v>
      </c>
      <c r="I343">
        <v>-14.9186653352915</v>
      </c>
      <c r="J343">
        <v>-5.8660555037929196</v>
      </c>
      <c r="K343">
        <v>1887.7292136395599</v>
      </c>
      <c r="L343">
        <v>1863.9837557829301</v>
      </c>
      <c r="M343">
        <v>40.380326915041501</v>
      </c>
      <c r="N343">
        <v>0.48307334540285701</v>
      </c>
      <c r="O343">
        <v>38.333661500379698</v>
      </c>
      <c r="P343">
        <v>15.268140846896999</v>
      </c>
      <c r="Q343">
        <v>5.1073923713536001E-2</v>
      </c>
    </row>
    <row r="344" spans="1:17" x14ac:dyDescent="0.3">
      <c r="A344" t="s">
        <v>795</v>
      </c>
      <c r="B344" t="s">
        <v>796</v>
      </c>
      <c r="C344" t="s">
        <v>3112</v>
      </c>
      <c r="D344" t="s">
        <v>256</v>
      </c>
      <c r="E344">
        <v>19515.549289499999</v>
      </c>
      <c r="F344">
        <v>2797.05</v>
      </c>
      <c r="G344">
        <v>71.802787796503594</v>
      </c>
      <c r="H344">
        <v>8.8554585941320596</v>
      </c>
      <c r="I344">
        <v>67.683939228745402</v>
      </c>
      <c r="J344">
        <v>2.5160225243924899</v>
      </c>
      <c r="K344">
        <v>2590.8001388675698</v>
      </c>
      <c r="L344">
        <v>2065.67285257402</v>
      </c>
      <c r="M344">
        <v>59.852118412885403</v>
      </c>
      <c r="N344">
        <v>0.91853533969149004</v>
      </c>
      <c r="O344">
        <v>6.3620600275289902</v>
      </c>
      <c r="P344">
        <v>122.111490510601</v>
      </c>
      <c r="Q344">
        <v>0.10467222269475999</v>
      </c>
    </row>
    <row r="345" spans="1:17" x14ac:dyDescent="0.3">
      <c r="A345" t="s">
        <v>797</v>
      </c>
      <c r="B345" t="s">
        <v>798</v>
      </c>
      <c r="C345" t="s">
        <v>3119</v>
      </c>
      <c r="D345" t="s">
        <v>799</v>
      </c>
      <c r="E345">
        <v>19346.008704849999</v>
      </c>
      <c r="F345">
        <v>1214.6500000000001</v>
      </c>
      <c r="G345">
        <v>-25.911784466809799</v>
      </c>
      <c r="H345">
        <v>-10.747584561807001</v>
      </c>
      <c r="I345">
        <v>-9.3935352335325693</v>
      </c>
      <c r="J345">
        <v>-8.2198681098788402</v>
      </c>
      <c r="K345">
        <v>1402.3770609221201</v>
      </c>
      <c r="L345">
        <v>1353.58065496375</v>
      </c>
      <c r="M345">
        <v>8.3814441818835501</v>
      </c>
      <c r="N345">
        <v>0.97779591598530602</v>
      </c>
      <c r="O345">
        <v>29.9715967562672</v>
      </c>
      <c r="P345">
        <v>9.3934345026343191</v>
      </c>
      <c r="Q345">
        <v>-3.0726935071165001E-2</v>
      </c>
    </row>
    <row r="346" spans="1:17" x14ac:dyDescent="0.3">
      <c r="A346" t="s">
        <v>800</v>
      </c>
      <c r="B346" t="s">
        <v>801</v>
      </c>
      <c r="C346" t="s">
        <v>3121</v>
      </c>
      <c r="D346" t="s">
        <v>554</v>
      </c>
      <c r="E346">
        <v>19276.475043800001</v>
      </c>
      <c r="F346">
        <v>1260.4000000000001</v>
      </c>
      <c r="G346">
        <v>17.7021152904424</v>
      </c>
      <c r="H346">
        <v>-10.776764743810601</v>
      </c>
      <c r="I346">
        <v>15.6558496609274</v>
      </c>
      <c r="J346">
        <v>-3.6063865169009399</v>
      </c>
      <c r="K346">
        <v>1381.72379684404</v>
      </c>
      <c r="L346">
        <v>1286.18237943135</v>
      </c>
      <c r="M346">
        <v>30.492603402580901</v>
      </c>
      <c r="N346">
        <v>0.65863517510495295</v>
      </c>
      <c r="O346">
        <v>34.8778165661694</v>
      </c>
      <c r="P346">
        <v>51.627067669172902</v>
      </c>
      <c r="Q346">
        <v>0.116830992655095</v>
      </c>
    </row>
    <row r="347" spans="1:17" x14ac:dyDescent="0.3">
      <c r="A347" t="s">
        <v>802</v>
      </c>
      <c r="B347" t="s">
        <v>803</v>
      </c>
      <c r="C347" t="s">
        <v>3116</v>
      </c>
      <c r="D347" t="s">
        <v>192</v>
      </c>
      <c r="E347">
        <v>19267.187688079899</v>
      </c>
      <c r="F347">
        <v>1629.4</v>
      </c>
      <c r="G347">
        <v>12.4977484654049</v>
      </c>
      <c r="H347">
        <v>-5.67003629918523</v>
      </c>
      <c r="I347">
        <v>-19.448197395067801</v>
      </c>
      <c r="J347">
        <v>-3.8105625515519299</v>
      </c>
      <c r="K347">
        <v>1833.034014501</v>
      </c>
      <c r="L347">
        <v>1814.15858934077</v>
      </c>
      <c r="M347">
        <v>24.147395960240999</v>
      </c>
      <c r="N347">
        <v>0.51233453565945697</v>
      </c>
      <c r="O347">
        <v>49.033386522646303</v>
      </c>
      <c r="P347">
        <v>46.3511025284052</v>
      </c>
      <c r="Q347">
        <v>0.18589037692493801</v>
      </c>
    </row>
    <row r="348" spans="1:17" x14ac:dyDescent="0.3">
      <c r="A348" t="s">
        <v>804</v>
      </c>
      <c r="B348" t="s">
        <v>805</v>
      </c>
      <c r="C348" t="s">
        <v>3119</v>
      </c>
      <c r="D348" t="s">
        <v>806</v>
      </c>
      <c r="E348">
        <v>19195.746336</v>
      </c>
      <c r="F348">
        <v>864</v>
      </c>
      <c r="G348">
        <v>14.7504864522384</v>
      </c>
      <c r="H348">
        <v>1.82295772685853</v>
      </c>
      <c r="I348">
        <v>26.0857765239438</v>
      </c>
      <c r="J348">
        <v>-1.0202138423928999</v>
      </c>
      <c r="K348">
        <v>839.88481590502795</v>
      </c>
      <c r="L348">
        <v>746.50451496989399</v>
      </c>
      <c r="M348">
        <v>38.536933040209803</v>
      </c>
      <c r="N348">
        <v>0.58071983130243099</v>
      </c>
      <c r="O348">
        <v>8.2175925925925792</v>
      </c>
      <c r="P348">
        <v>45.454545454545404</v>
      </c>
      <c r="Q348">
        <v>5.0384884214513002E-2</v>
      </c>
    </row>
    <row r="349" spans="1:17" x14ac:dyDescent="0.3">
      <c r="A349" t="s">
        <v>807</v>
      </c>
      <c r="B349" t="s">
        <v>808</v>
      </c>
      <c r="C349" t="s">
        <v>3116</v>
      </c>
      <c r="D349" t="s">
        <v>192</v>
      </c>
      <c r="E349">
        <v>19066.75306802</v>
      </c>
      <c r="F349">
        <v>502.6</v>
      </c>
      <c r="G349">
        <v>-17.102115487270499</v>
      </c>
      <c r="H349">
        <v>-7.6293265360208702</v>
      </c>
      <c r="I349">
        <v>-5.7215327872151498</v>
      </c>
      <c r="J349">
        <v>-4.5825687646243001</v>
      </c>
      <c r="K349">
        <v>550.194302774368</v>
      </c>
      <c r="L349">
        <v>529.83114634686001</v>
      </c>
      <c r="M349">
        <v>25.291339117734601</v>
      </c>
      <c r="N349">
        <v>0.63763670163237196</v>
      </c>
      <c r="O349">
        <v>23.8360525268603</v>
      </c>
      <c r="P349">
        <v>23.549655850540798</v>
      </c>
      <c r="Q349">
        <v>6.7209107191710998E-2</v>
      </c>
    </row>
    <row r="350" spans="1:17" x14ac:dyDescent="0.3">
      <c r="A350" t="s">
        <v>809</v>
      </c>
      <c r="B350" t="s">
        <v>810</v>
      </c>
      <c r="C350" t="s">
        <v>3113</v>
      </c>
      <c r="D350" t="s">
        <v>48</v>
      </c>
      <c r="E350">
        <v>19029.4543604299</v>
      </c>
      <c r="F350">
        <v>202.33</v>
      </c>
      <c r="G350">
        <v>22.012178951485001</v>
      </c>
      <c r="H350">
        <v>-7.0227423134733096</v>
      </c>
      <c r="I350">
        <v>-25.116335714614799</v>
      </c>
      <c r="J350">
        <v>-9.4291645657779206</v>
      </c>
      <c r="K350">
        <v>234.31623667265299</v>
      </c>
      <c r="L350">
        <v>231.24179248355901</v>
      </c>
      <c r="M350">
        <v>26.317265914275101</v>
      </c>
      <c r="N350">
        <v>0.71487890939889098</v>
      </c>
      <c r="O350">
        <v>73.775515247368105</v>
      </c>
      <c r="P350">
        <v>59.001964636542198</v>
      </c>
      <c r="Q350">
        <v>0.14614888013959501</v>
      </c>
    </row>
    <row r="351" spans="1:17" x14ac:dyDescent="0.3">
      <c r="A351" t="s">
        <v>811</v>
      </c>
      <c r="B351" t="s">
        <v>812</v>
      </c>
      <c r="C351" t="s">
        <v>3114</v>
      </c>
      <c r="D351" t="s">
        <v>51</v>
      </c>
      <c r="E351">
        <v>18987.317944979899</v>
      </c>
      <c r="F351">
        <v>1814.95</v>
      </c>
      <c r="G351">
        <v>25.5090148451423</v>
      </c>
      <c r="H351">
        <v>-16.529597330347801</v>
      </c>
      <c r="I351">
        <v>2.4597333231584</v>
      </c>
      <c r="J351">
        <v>-8.2215229373934093</v>
      </c>
      <c r="K351">
        <v>1896.7980195054299</v>
      </c>
      <c r="L351">
        <v>1626.7235441196499</v>
      </c>
      <c r="M351">
        <v>31.0102679996969</v>
      </c>
      <c r="N351">
        <v>0.41915390565740102</v>
      </c>
      <c r="O351">
        <v>46.780903055180502</v>
      </c>
      <c r="P351">
        <v>61.250055528408303</v>
      </c>
    </row>
    <row r="352" spans="1:17" x14ac:dyDescent="0.3">
      <c r="A352" t="s">
        <v>813</v>
      </c>
      <c r="B352" t="s">
        <v>814</v>
      </c>
      <c r="C352" t="s">
        <v>3124</v>
      </c>
      <c r="D352" t="s">
        <v>418</v>
      </c>
      <c r="E352">
        <v>18900.772110974998</v>
      </c>
      <c r="F352">
        <v>471.75</v>
      </c>
      <c r="G352">
        <v>44.537457094262102</v>
      </c>
      <c r="H352">
        <v>1.2448002587801299</v>
      </c>
      <c r="I352">
        <v>8.3781683687971693</v>
      </c>
      <c r="J352">
        <v>-4.5199677583510196</v>
      </c>
      <c r="K352">
        <v>499.13318388578699</v>
      </c>
      <c r="L352">
        <v>445.00096251724602</v>
      </c>
      <c r="M352">
        <v>27.666466027454302</v>
      </c>
      <c r="N352">
        <v>0.50281138604234898</v>
      </c>
      <c r="O352">
        <v>21.748807631160499</v>
      </c>
      <c r="P352">
        <v>79.066236477509904</v>
      </c>
      <c r="Q352">
        <v>1.3787232967187001E-2</v>
      </c>
    </row>
    <row r="353" spans="1:17" hidden="1" x14ac:dyDescent="0.3">
      <c r="A353" t="s">
        <v>815</v>
      </c>
      <c r="B353" t="s">
        <v>816</v>
      </c>
      <c r="C353" t="s">
        <v>3125</v>
      </c>
      <c r="D353" t="s">
        <v>606</v>
      </c>
      <c r="E353">
        <v>18884.481133959998</v>
      </c>
      <c r="F353">
        <v>758.6</v>
      </c>
      <c r="G353">
        <v>-40.7754492247496</v>
      </c>
      <c r="H353">
        <v>-1.6624032359708401</v>
      </c>
      <c r="I353">
        <v>-16.817586350889201</v>
      </c>
      <c r="J353">
        <v>-2.42629033615101</v>
      </c>
      <c r="K353">
        <v>803.637605760768</v>
      </c>
      <c r="L353">
        <v>832.09742063774695</v>
      </c>
      <c r="M353">
        <v>20.565775964160601</v>
      </c>
      <c r="N353">
        <v>0.60982985362238395</v>
      </c>
      <c r="O353">
        <v>26.4170841022936</v>
      </c>
      <c r="P353">
        <v>0.47682119205298901</v>
      </c>
      <c r="Q353">
        <v>-0.18871829983685301</v>
      </c>
    </row>
    <row r="354" spans="1:17" x14ac:dyDescent="0.3">
      <c r="A354" t="s">
        <v>817</v>
      </c>
      <c r="B354" t="s">
        <v>818</v>
      </c>
      <c r="C354" t="s">
        <v>3121</v>
      </c>
      <c r="D354" t="s">
        <v>117</v>
      </c>
      <c r="E354">
        <v>18860.620488370001</v>
      </c>
      <c r="F354">
        <v>719.15</v>
      </c>
      <c r="G354">
        <v>51.620355114918802</v>
      </c>
      <c r="H354">
        <v>9.3212719065382199</v>
      </c>
      <c r="I354">
        <v>16.220629490709101</v>
      </c>
      <c r="J354">
        <v>0.148040511818952</v>
      </c>
      <c r="K354">
        <v>695.72401913600095</v>
      </c>
      <c r="L354">
        <v>605.292113668257</v>
      </c>
      <c r="M354">
        <v>54.495541647192397</v>
      </c>
      <c r="N354">
        <v>0.47480590155298902</v>
      </c>
      <c r="O354">
        <v>10.512410484599799</v>
      </c>
      <c r="P354">
        <v>86.404872991187105</v>
      </c>
      <c r="Q354">
        <v>0.16954749801539501</v>
      </c>
    </row>
    <row r="355" spans="1:17" x14ac:dyDescent="0.3">
      <c r="A355" t="s">
        <v>819</v>
      </c>
      <c r="B355" t="s">
        <v>820</v>
      </c>
      <c r="C355" t="s">
        <v>3121</v>
      </c>
      <c r="D355" t="s">
        <v>117</v>
      </c>
      <c r="E355">
        <v>18828.140308499998</v>
      </c>
      <c r="F355">
        <v>11814.75</v>
      </c>
      <c r="G355">
        <v>112.67440652697999</v>
      </c>
      <c r="H355">
        <v>-3.4978067454383801</v>
      </c>
      <c r="I355">
        <v>48.674609688325198</v>
      </c>
      <c r="J355">
        <v>-9.8941509575820294</v>
      </c>
      <c r="K355">
        <v>13438.8565161509</v>
      </c>
      <c r="L355">
        <v>11072.561414813101</v>
      </c>
      <c r="M355">
        <v>23.982379850685</v>
      </c>
      <c r="N355">
        <v>0.98942044784387995</v>
      </c>
      <c r="O355">
        <v>32.902515922892903</v>
      </c>
      <c r="P355">
        <v>164.35052076923901</v>
      </c>
    </row>
    <row r="356" spans="1:17" x14ac:dyDescent="0.3">
      <c r="A356" t="s">
        <v>821</v>
      </c>
      <c r="B356" t="s">
        <v>822</v>
      </c>
      <c r="C356" t="s">
        <v>3117</v>
      </c>
      <c r="D356" t="s">
        <v>117</v>
      </c>
      <c r="E356">
        <v>18673.7867721</v>
      </c>
      <c r="F356">
        <v>1023.5</v>
      </c>
      <c r="G356">
        <v>50.841596898891297</v>
      </c>
      <c r="H356">
        <v>-0.962114243364947</v>
      </c>
      <c r="I356">
        <v>-10.2636210664175</v>
      </c>
      <c r="J356">
        <v>-0.96421091581277596</v>
      </c>
      <c r="K356">
        <v>1048.7998319948799</v>
      </c>
      <c r="L356">
        <v>913.75845248073495</v>
      </c>
      <c r="M356">
        <v>33.443442721251401</v>
      </c>
      <c r="N356">
        <v>0.95115449457901002</v>
      </c>
      <c r="O356">
        <v>28.3829995114802</v>
      </c>
      <c r="P356">
        <v>93.277310924369701</v>
      </c>
      <c r="Q356">
        <v>0.240550842560874</v>
      </c>
    </row>
    <row r="357" spans="1:17" x14ac:dyDescent="0.3">
      <c r="A357" t="s">
        <v>823</v>
      </c>
      <c r="B357" t="s">
        <v>824</v>
      </c>
      <c r="C357" t="s">
        <v>3121</v>
      </c>
      <c r="D357" t="s">
        <v>460</v>
      </c>
      <c r="E357">
        <v>18589.607553825001</v>
      </c>
      <c r="F357">
        <v>300.64999999999998</v>
      </c>
      <c r="G357">
        <v>29.155111596154899</v>
      </c>
      <c r="H357">
        <v>8.0916246347318008</v>
      </c>
      <c r="I357">
        <v>0.77202241960236495</v>
      </c>
      <c r="J357">
        <v>-5.1525833328720996</v>
      </c>
      <c r="K357">
        <v>301.37317837352498</v>
      </c>
      <c r="L357">
        <v>280.02784640511197</v>
      </c>
      <c r="M357">
        <v>46.162797197577497</v>
      </c>
      <c r="N357">
        <v>2.1940895249726799</v>
      </c>
      <c r="O357">
        <v>18.376850157991001</v>
      </c>
      <c r="P357">
        <v>61.813778256189401</v>
      </c>
      <c r="Q357">
        <v>2.8701173195001001E-2</v>
      </c>
    </row>
    <row r="358" spans="1:17" x14ac:dyDescent="0.3">
      <c r="A358" t="s">
        <v>825</v>
      </c>
      <c r="B358" t="s">
        <v>826</v>
      </c>
      <c r="C358" t="s">
        <v>3120</v>
      </c>
      <c r="D358" t="s">
        <v>447</v>
      </c>
      <c r="E358">
        <v>18552.15975658</v>
      </c>
      <c r="F358">
        <v>7818.7</v>
      </c>
      <c r="G358">
        <v>-7.1929073689570497</v>
      </c>
      <c r="H358">
        <v>2.9863648123398101</v>
      </c>
      <c r="I358">
        <v>15.9602025570842</v>
      </c>
      <c r="J358">
        <v>-4.3953105032436799</v>
      </c>
      <c r="K358">
        <v>8239.2037984615508</v>
      </c>
      <c r="L358">
        <v>7603.7014137367896</v>
      </c>
      <c r="M358">
        <v>26.646879590056201</v>
      </c>
      <c r="N358">
        <v>0.40439183598450401</v>
      </c>
      <c r="O358">
        <v>21.359049458349801</v>
      </c>
      <c r="P358">
        <v>42.505376736047801</v>
      </c>
      <c r="Q358">
        <v>-9.423423506218E-3</v>
      </c>
    </row>
    <row r="359" spans="1:17" x14ac:dyDescent="0.3">
      <c r="A359" t="s">
        <v>827</v>
      </c>
      <c r="B359" t="s">
        <v>828</v>
      </c>
      <c r="C359" t="s">
        <v>3112</v>
      </c>
      <c r="D359" t="s">
        <v>40</v>
      </c>
      <c r="E359">
        <v>18384.300761859999</v>
      </c>
      <c r="F359">
        <v>500.65</v>
      </c>
      <c r="G359">
        <v>15.850503940334001</v>
      </c>
      <c r="H359">
        <v>-1.59459251220297</v>
      </c>
      <c r="I359">
        <v>9.8357765239438493</v>
      </c>
      <c r="J359">
        <v>-2.2260011836252298</v>
      </c>
      <c r="K359">
        <v>528.04067551858202</v>
      </c>
      <c r="L359">
        <v>478.70335668569902</v>
      </c>
      <c r="M359">
        <v>30.220214135459099</v>
      </c>
      <c r="N359">
        <v>1.0766860832023499</v>
      </c>
      <c r="O359">
        <v>19.015280135823399</v>
      </c>
      <c r="P359">
        <v>50.345345345345301</v>
      </c>
      <c r="Q359">
        <v>0.14181167993763599</v>
      </c>
    </row>
    <row r="360" spans="1:17" x14ac:dyDescent="0.3">
      <c r="A360" t="s">
        <v>829</v>
      </c>
      <c r="B360" t="s">
        <v>830</v>
      </c>
      <c r="C360" t="s">
        <v>3124</v>
      </c>
      <c r="D360" t="s">
        <v>467</v>
      </c>
      <c r="E360">
        <v>18301.784336249999</v>
      </c>
      <c r="F360">
        <v>504.85</v>
      </c>
      <c r="G360">
        <v>-14.8242246295444</v>
      </c>
      <c r="H360">
        <v>-8.5520873032548792</v>
      </c>
      <c r="I360">
        <v>-41.411883591044699</v>
      </c>
      <c r="J360">
        <v>-6.3231297074983699</v>
      </c>
      <c r="K360">
        <v>574.40555754638399</v>
      </c>
      <c r="L360">
        <v>620.53600336423801</v>
      </c>
      <c r="M360">
        <v>35.361749948550298</v>
      </c>
      <c r="N360">
        <v>0.52513523458447997</v>
      </c>
      <c r="O360">
        <v>52.371991680697199</v>
      </c>
      <c r="P360">
        <v>15.2625570776255</v>
      </c>
      <c r="Q360">
        <v>-0.114358142333987</v>
      </c>
    </row>
    <row r="361" spans="1:17" x14ac:dyDescent="0.3">
      <c r="A361" t="s">
        <v>831</v>
      </c>
      <c r="B361" t="s">
        <v>832</v>
      </c>
      <c r="C361" t="s">
        <v>3119</v>
      </c>
      <c r="D361" t="s">
        <v>233</v>
      </c>
      <c r="E361">
        <v>18287.136037205</v>
      </c>
      <c r="F361">
        <v>420.35</v>
      </c>
      <c r="G361">
        <v>13.7623196187281</v>
      </c>
      <c r="H361">
        <v>0.97513111708517297</v>
      </c>
      <c r="I361">
        <v>13.6546641168874</v>
      </c>
      <c r="J361">
        <v>-1.43563442307666</v>
      </c>
      <c r="K361">
        <v>445.69590650777099</v>
      </c>
      <c r="L361">
        <v>400.72880079801598</v>
      </c>
      <c r="M361">
        <v>32.585646594034998</v>
      </c>
      <c r="N361">
        <v>0.42626775313805598</v>
      </c>
      <c r="O361">
        <v>37.373617223742102</v>
      </c>
      <c r="P361">
        <v>48.4811020840692</v>
      </c>
      <c r="Q361">
        <v>5.0878052917740002E-2</v>
      </c>
    </row>
    <row r="362" spans="1:17" x14ac:dyDescent="0.3">
      <c r="A362" t="s">
        <v>833</v>
      </c>
      <c r="B362" t="s">
        <v>834</v>
      </c>
      <c r="C362" t="s">
        <v>3123</v>
      </c>
      <c r="D362" t="s">
        <v>135</v>
      </c>
      <c r="E362">
        <v>18281.154688400002</v>
      </c>
      <c r="F362">
        <v>1611.4</v>
      </c>
      <c r="G362">
        <v>106.453490863624</v>
      </c>
      <c r="H362">
        <v>-13.0736472430359</v>
      </c>
      <c r="I362">
        <v>-12.935017151200499</v>
      </c>
      <c r="J362">
        <v>-7.7280807809485399</v>
      </c>
      <c r="K362">
        <v>1780.89616873522</v>
      </c>
      <c r="L362">
        <v>1609.5223328771301</v>
      </c>
      <c r="M362">
        <v>22.963706618771099</v>
      </c>
      <c r="N362">
        <v>0.640778861455503</v>
      </c>
      <c r="O362">
        <v>34.094787977658903</v>
      </c>
      <c r="P362">
        <v>144.79451868955101</v>
      </c>
      <c r="Q362">
        <v>8.2012219323731997E-2</v>
      </c>
    </row>
    <row r="363" spans="1:17" x14ac:dyDescent="0.3">
      <c r="A363" t="s">
        <v>835</v>
      </c>
      <c r="B363" t="s">
        <v>836</v>
      </c>
      <c r="C363" t="s">
        <v>3122</v>
      </c>
      <c r="D363" t="s">
        <v>269</v>
      </c>
      <c r="E363">
        <v>18255.181065785</v>
      </c>
      <c r="F363">
        <v>836.45</v>
      </c>
      <c r="G363">
        <v>22.9047131573227</v>
      </c>
      <c r="H363">
        <v>-0.13503913914946999</v>
      </c>
      <c r="I363">
        <v>-14.2824778034687</v>
      </c>
      <c r="J363">
        <v>-4.6965149836185001</v>
      </c>
      <c r="K363">
        <v>859.78348221481895</v>
      </c>
      <c r="L363">
        <v>792.97851156020999</v>
      </c>
      <c r="M363">
        <v>31.380826559035199</v>
      </c>
      <c r="N363">
        <v>0.65011697466322105</v>
      </c>
      <c r="O363">
        <v>14.5316516229302</v>
      </c>
      <c r="P363">
        <v>56.316576340870803</v>
      </c>
      <c r="Q363">
        <v>0.165647199604322</v>
      </c>
    </row>
    <row r="364" spans="1:17" x14ac:dyDescent="0.3">
      <c r="A364" t="s">
        <v>837</v>
      </c>
      <c r="B364" t="s">
        <v>838</v>
      </c>
      <c r="C364" t="s">
        <v>3121</v>
      </c>
      <c r="D364" t="s">
        <v>318</v>
      </c>
      <c r="E364">
        <v>18173.674800000001</v>
      </c>
      <c r="F364">
        <v>1586.5</v>
      </c>
      <c r="G364">
        <v>105.657629965442</v>
      </c>
      <c r="H364">
        <v>-4.5269362247414699</v>
      </c>
      <c r="I364">
        <v>52.389218138503303</v>
      </c>
      <c r="J364">
        <v>-8.4524528750466708</v>
      </c>
      <c r="K364">
        <v>1771.12507796815</v>
      </c>
      <c r="L364">
        <v>1510.93180239291</v>
      </c>
      <c r="M364">
        <v>36.535742316032099</v>
      </c>
      <c r="N364">
        <v>1.4433409269205799</v>
      </c>
      <c r="O364">
        <v>78.619602899464198</v>
      </c>
      <c r="P364">
        <v>144.716952028381</v>
      </c>
      <c r="Q364">
        <v>0.17458359237628299</v>
      </c>
    </row>
    <row r="365" spans="1:17" x14ac:dyDescent="0.3">
      <c r="A365" t="s">
        <v>839</v>
      </c>
      <c r="B365" t="s">
        <v>840</v>
      </c>
      <c r="C365" t="s">
        <v>3119</v>
      </c>
      <c r="D365" t="s">
        <v>40</v>
      </c>
      <c r="E365">
        <v>18147.9143934399</v>
      </c>
      <c r="F365">
        <v>821.6</v>
      </c>
      <c r="G365">
        <v>-20.4090453252762</v>
      </c>
      <c r="H365">
        <v>1.5538769916659301</v>
      </c>
      <c r="I365">
        <v>-22.420908390257601</v>
      </c>
      <c r="J365">
        <v>-3.5975972757273298</v>
      </c>
      <c r="K365">
        <v>886.85375020570405</v>
      </c>
      <c r="L365">
        <v>867.53717030162602</v>
      </c>
      <c r="M365">
        <v>17.1216280280962</v>
      </c>
      <c r="N365">
        <v>0.46144546247551499</v>
      </c>
      <c r="O365">
        <v>24.756572541382599</v>
      </c>
      <c r="P365">
        <v>15.5230596175478</v>
      </c>
    </row>
    <row r="366" spans="1:17" x14ac:dyDescent="0.3">
      <c r="A366" t="s">
        <v>841</v>
      </c>
      <c r="B366" t="s">
        <v>842</v>
      </c>
      <c r="C366" t="s">
        <v>3113</v>
      </c>
      <c r="D366" t="s">
        <v>48</v>
      </c>
      <c r="E366">
        <v>18107.095597920001</v>
      </c>
      <c r="F366">
        <v>288.39999999999998</v>
      </c>
      <c r="G366">
        <v>76.987162811204001</v>
      </c>
      <c r="H366">
        <v>-1.9332241194937001</v>
      </c>
      <c r="I366">
        <v>6.8161136025955402</v>
      </c>
      <c r="J366">
        <v>-5.04138738156706</v>
      </c>
      <c r="K366">
        <v>307.66708848372099</v>
      </c>
      <c r="L366">
        <v>275.769387918066</v>
      </c>
      <c r="M366">
        <v>28.520584846104502</v>
      </c>
      <c r="N366">
        <v>0.59975272818574699</v>
      </c>
      <c r="O366">
        <v>26.386962552010999</v>
      </c>
      <c r="P366">
        <v>111.204686927865</v>
      </c>
      <c r="Q366">
        <v>0.169568083209862</v>
      </c>
    </row>
    <row r="367" spans="1:17" x14ac:dyDescent="0.3">
      <c r="A367" t="s">
        <v>843</v>
      </c>
      <c r="B367" t="s">
        <v>844</v>
      </c>
      <c r="C367" t="s">
        <v>3121</v>
      </c>
      <c r="D367" t="s">
        <v>554</v>
      </c>
      <c r="E367">
        <v>18084.533256120001</v>
      </c>
      <c r="F367">
        <v>1599.6</v>
      </c>
      <c r="G367">
        <v>-9.5474527089027195</v>
      </c>
      <c r="H367">
        <v>-0.124923248561599</v>
      </c>
      <c r="I367">
        <v>-11.9570165418823</v>
      </c>
      <c r="J367">
        <v>-8.3524894196376902</v>
      </c>
      <c r="K367">
        <v>1690.90856190149</v>
      </c>
      <c r="L367">
        <v>1627.2106542798599</v>
      </c>
      <c r="M367">
        <v>21.656199988834299</v>
      </c>
      <c r="N367">
        <v>0.61294742607045605</v>
      </c>
      <c r="O367">
        <v>18.901600400100001</v>
      </c>
      <c r="P367">
        <v>22.200152788387999</v>
      </c>
    </row>
    <row r="368" spans="1:17" x14ac:dyDescent="0.3">
      <c r="A368" t="s">
        <v>845</v>
      </c>
      <c r="B368" t="s">
        <v>846</v>
      </c>
      <c r="C368" t="s">
        <v>3121</v>
      </c>
      <c r="D368" t="s">
        <v>163</v>
      </c>
      <c r="E368">
        <v>18004.533835499999</v>
      </c>
      <c r="F368">
        <v>753</v>
      </c>
      <c r="G368">
        <v>113.343895095173</v>
      </c>
      <c r="H368">
        <v>3.4572977257110198</v>
      </c>
      <c r="I368">
        <v>-5.3165073035308597</v>
      </c>
      <c r="J368">
        <v>-10.2170508540573</v>
      </c>
      <c r="K368">
        <v>809.63124138251806</v>
      </c>
      <c r="L368">
        <v>716.68317939971803</v>
      </c>
      <c r="M368">
        <v>27.318431447482599</v>
      </c>
      <c r="N368">
        <v>0.77718654518542396</v>
      </c>
      <c r="O368">
        <v>30.146082337317299</v>
      </c>
      <c r="P368">
        <v>150.99999999999901</v>
      </c>
      <c r="Q368">
        <v>0.19203608473118899</v>
      </c>
    </row>
    <row r="369" spans="1:17" x14ac:dyDescent="0.3">
      <c r="A369" t="s">
        <v>847</v>
      </c>
      <c r="B369" t="s">
        <v>848</v>
      </c>
      <c r="C369" t="s">
        <v>3113</v>
      </c>
      <c r="D369" t="s">
        <v>48</v>
      </c>
      <c r="E369">
        <v>17905.482413040001</v>
      </c>
      <c r="F369">
        <v>1539.6</v>
      </c>
      <c r="G369">
        <v>179.17740576483101</v>
      </c>
      <c r="H369">
        <v>7.2664932500502903</v>
      </c>
      <c r="I369">
        <v>52.494803100449502</v>
      </c>
      <c r="J369">
        <v>-9.3815952166635697</v>
      </c>
      <c r="K369">
        <v>1615.38454786906</v>
      </c>
      <c r="L369">
        <v>1287.6277269884199</v>
      </c>
      <c r="M369">
        <v>28.948871289909899</v>
      </c>
      <c r="N369">
        <v>1.17746714466747</v>
      </c>
      <c r="O369">
        <v>18.342426604312799</v>
      </c>
      <c r="P369">
        <v>220.75</v>
      </c>
      <c r="Q369">
        <v>0.19578288188955101</v>
      </c>
    </row>
    <row r="370" spans="1:17" x14ac:dyDescent="0.3">
      <c r="A370" t="s">
        <v>849</v>
      </c>
      <c r="B370" t="s">
        <v>850</v>
      </c>
      <c r="C370" t="s">
        <v>3114</v>
      </c>
      <c r="D370" t="s">
        <v>51</v>
      </c>
      <c r="E370">
        <v>17888.125</v>
      </c>
      <c r="F370">
        <v>7155.25</v>
      </c>
      <c r="G370">
        <v>27.8778835788729</v>
      </c>
      <c r="H370">
        <v>10.6253232325873</v>
      </c>
      <c r="I370">
        <v>26.478790450677099</v>
      </c>
      <c r="J370">
        <v>-4.8705208335466796</v>
      </c>
      <c r="K370">
        <v>7200.7552794429103</v>
      </c>
      <c r="L370">
        <v>6281.4913092847601</v>
      </c>
      <c r="M370">
        <v>31.6177092021322</v>
      </c>
      <c r="N370">
        <v>0.30529425910982599</v>
      </c>
      <c r="O370">
        <v>13.748646099018201</v>
      </c>
      <c r="P370">
        <v>59.893854748603303</v>
      </c>
      <c r="Q370">
        <v>0.10762992522916601</v>
      </c>
    </row>
    <row r="371" spans="1:17" x14ac:dyDescent="0.3">
      <c r="A371" t="s">
        <v>851</v>
      </c>
      <c r="B371" t="s">
        <v>852</v>
      </c>
      <c r="C371" t="s">
        <v>3120</v>
      </c>
      <c r="D371" t="s">
        <v>442</v>
      </c>
      <c r="E371">
        <v>17884.442258470001</v>
      </c>
      <c r="F371">
        <v>1252.7</v>
      </c>
      <c r="G371">
        <v>26.301431471786099</v>
      </c>
      <c r="H371">
        <v>3.8091090593644998</v>
      </c>
      <c r="I371">
        <v>8.3797840145805704</v>
      </c>
      <c r="J371">
        <v>-9.0851372019287293</v>
      </c>
      <c r="K371">
        <v>1265.19342892037</v>
      </c>
      <c r="L371">
        <v>1145.46253286367</v>
      </c>
      <c r="M371">
        <v>48.446056572362501</v>
      </c>
      <c r="N371">
        <v>0.63832757552810604</v>
      </c>
      <c r="O371">
        <v>23.229823581064799</v>
      </c>
      <c r="P371">
        <v>72.192439862542898</v>
      </c>
      <c r="Q371">
        <v>0.174781309252831</v>
      </c>
    </row>
    <row r="372" spans="1:17" hidden="1" x14ac:dyDescent="0.3">
      <c r="A372" t="s">
        <v>853</v>
      </c>
      <c r="B372" t="s">
        <v>854</v>
      </c>
      <c r="C372" t="s">
        <v>3110</v>
      </c>
      <c r="D372" t="s">
        <v>54</v>
      </c>
      <c r="E372">
        <v>17825.65203705</v>
      </c>
      <c r="F372">
        <v>414.7</v>
      </c>
      <c r="G372">
        <v>-0.66495793108230195</v>
      </c>
      <c r="H372">
        <v>-10.093045941482099</v>
      </c>
      <c r="I372">
        <v>16.9622372918904</v>
      </c>
      <c r="J372">
        <v>-4.6243002787909298</v>
      </c>
      <c r="K372">
        <v>436.43799417107101</v>
      </c>
      <c r="M372">
        <v>28.4453594411282</v>
      </c>
      <c r="N372">
        <v>0.56845693863153601</v>
      </c>
      <c r="O372">
        <v>24.620207378827999</v>
      </c>
      <c r="P372">
        <v>42.020547945205401</v>
      </c>
    </row>
    <row r="373" spans="1:17" x14ac:dyDescent="0.3">
      <c r="A373" t="s">
        <v>855</v>
      </c>
      <c r="B373" t="s">
        <v>856</v>
      </c>
      <c r="C373" t="s">
        <v>3119</v>
      </c>
      <c r="D373" t="s">
        <v>606</v>
      </c>
      <c r="E373">
        <v>17796.565826099999</v>
      </c>
      <c r="F373">
        <v>1384.65</v>
      </c>
      <c r="G373">
        <v>-39.379766930175698</v>
      </c>
      <c r="H373">
        <v>3.5069741903252498</v>
      </c>
      <c r="I373">
        <v>-7.3220887682531997</v>
      </c>
      <c r="J373">
        <v>-0.65807990102537595</v>
      </c>
      <c r="K373">
        <v>1429.95260281385</v>
      </c>
      <c r="L373">
        <v>1463.54891290673</v>
      </c>
      <c r="M373">
        <v>38.213637328362204</v>
      </c>
      <c r="N373">
        <v>0.90963926038632104</v>
      </c>
      <c r="O373">
        <v>24.526053515328702</v>
      </c>
      <c r="P373">
        <v>9.1134751773049594</v>
      </c>
      <c r="Q373">
        <v>-0.13540004180108101</v>
      </c>
    </row>
    <row r="374" spans="1:17" x14ac:dyDescent="0.3">
      <c r="A374" t="s">
        <v>857</v>
      </c>
      <c r="B374" t="s">
        <v>858</v>
      </c>
      <c r="C374" t="s">
        <v>3109</v>
      </c>
      <c r="D374" t="s">
        <v>287</v>
      </c>
      <c r="E374">
        <v>17739.996072369999</v>
      </c>
      <c r="F374">
        <v>1268.3</v>
      </c>
      <c r="G374">
        <v>98.783919964084603</v>
      </c>
      <c r="H374">
        <v>-0.694853187109296</v>
      </c>
      <c r="I374">
        <v>59.709056454808703</v>
      </c>
      <c r="J374">
        <v>-1.81489756896466</v>
      </c>
      <c r="K374">
        <v>1204.5681043080101</v>
      </c>
      <c r="L374">
        <v>972.31167383213403</v>
      </c>
      <c r="M374">
        <v>50.677819721745998</v>
      </c>
      <c r="N374">
        <v>1.62571280676939</v>
      </c>
      <c r="O374">
        <v>22.053142001103801</v>
      </c>
      <c r="P374">
        <v>140.436018957345</v>
      </c>
      <c r="Q374">
        <v>0.16605619444924499</v>
      </c>
    </row>
    <row r="375" spans="1:17" x14ac:dyDescent="0.3">
      <c r="A375" t="s">
        <v>859</v>
      </c>
      <c r="B375" t="s">
        <v>860</v>
      </c>
      <c r="C375" t="s">
        <v>3110</v>
      </c>
      <c r="D375" t="s">
        <v>24</v>
      </c>
      <c r="E375">
        <v>17690.727318239999</v>
      </c>
      <c r="F375">
        <v>219.81</v>
      </c>
      <c r="G375">
        <v>27.982307135768998</v>
      </c>
      <c r="H375">
        <v>3.6051323818088901</v>
      </c>
      <c r="I375">
        <v>7.0193208277413301</v>
      </c>
      <c r="J375">
        <v>5.6088911053599704</v>
      </c>
      <c r="K375">
        <v>213.022532490109</v>
      </c>
      <c r="L375">
        <v>196.09762118257899</v>
      </c>
      <c r="M375">
        <v>63.394531433185698</v>
      </c>
      <c r="N375">
        <v>1.8819328847101899</v>
      </c>
      <c r="O375">
        <v>5.8869023247349803</v>
      </c>
      <c r="P375">
        <v>58.822254335260098</v>
      </c>
      <c r="Q375">
        <v>0.18822246618037899</v>
      </c>
    </row>
    <row r="376" spans="1:17" x14ac:dyDescent="0.3">
      <c r="A376" t="s">
        <v>861</v>
      </c>
      <c r="B376" t="s">
        <v>862</v>
      </c>
      <c r="C376" t="s">
        <v>3110</v>
      </c>
      <c r="D376" t="s">
        <v>587</v>
      </c>
      <c r="E376">
        <v>17585.962504200001</v>
      </c>
      <c r="F376">
        <v>351.9</v>
      </c>
      <c r="G376">
        <v>-3.2191828483192402</v>
      </c>
      <c r="H376">
        <v>1.17161898959831</v>
      </c>
      <c r="I376">
        <v>-7.5313366999109403</v>
      </c>
      <c r="J376">
        <v>-4.82249133177939</v>
      </c>
      <c r="K376">
        <v>349.628722796234</v>
      </c>
      <c r="L376">
        <v>329.11123554025102</v>
      </c>
      <c r="M376">
        <v>38.655662155874602</v>
      </c>
      <c r="N376">
        <v>2.0678047166685798</v>
      </c>
      <c r="O376">
        <v>14.137539073600401</v>
      </c>
      <c r="P376">
        <v>26.537216828478901</v>
      </c>
      <c r="Q376">
        <v>-1.4045429045056E-2</v>
      </c>
    </row>
    <row r="377" spans="1:17" x14ac:dyDescent="0.3">
      <c r="A377" t="s">
        <v>863</v>
      </c>
      <c r="B377" t="s">
        <v>864</v>
      </c>
      <c r="C377" t="s">
        <v>3114</v>
      </c>
      <c r="D377" t="s">
        <v>51</v>
      </c>
      <c r="E377">
        <v>17551.149556845001</v>
      </c>
      <c r="F377">
        <v>1108.05</v>
      </c>
      <c r="G377">
        <v>208.31805546234901</v>
      </c>
      <c r="H377">
        <v>-1.21688188834322</v>
      </c>
      <c r="I377">
        <v>53.485014395847699</v>
      </c>
      <c r="J377">
        <v>-6.0433814159110302</v>
      </c>
      <c r="K377">
        <v>1071.5102985557101</v>
      </c>
      <c r="L377">
        <v>811.80026574054398</v>
      </c>
      <c r="M377">
        <v>36.905446439272801</v>
      </c>
      <c r="N377">
        <v>0.23647731211808001</v>
      </c>
      <c r="O377">
        <v>12.553585127024901</v>
      </c>
      <c r="P377">
        <v>247.623529411764</v>
      </c>
      <c r="Q377">
        <v>6.484819245034E-2</v>
      </c>
    </row>
    <row r="378" spans="1:17" x14ac:dyDescent="0.3">
      <c r="A378" t="s">
        <v>865</v>
      </c>
      <c r="B378" t="s">
        <v>866</v>
      </c>
      <c r="C378" t="s">
        <v>3114</v>
      </c>
      <c r="D378" t="s">
        <v>51</v>
      </c>
      <c r="E378">
        <v>17527.424558459999</v>
      </c>
      <c r="F378">
        <v>13661.4</v>
      </c>
      <c r="G378">
        <v>234.50831965923501</v>
      </c>
      <c r="H378">
        <v>17.0499183739357</v>
      </c>
      <c r="I378">
        <v>80.297912005893593</v>
      </c>
      <c r="J378">
        <v>-12.530956739078601</v>
      </c>
      <c r="K378">
        <v>12516.3941201089</v>
      </c>
      <c r="L378">
        <v>9067.8693986671806</v>
      </c>
      <c r="M378">
        <v>48.894380707063902</v>
      </c>
      <c r="N378">
        <v>1.27610655745159</v>
      </c>
      <c r="O378">
        <v>20.9608824864216</v>
      </c>
      <c r="P378">
        <v>278.31685635955802</v>
      </c>
      <c r="Q378">
        <v>0.18704637790978501</v>
      </c>
    </row>
    <row r="379" spans="1:17" x14ac:dyDescent="0.3">
      <c r="A379" t="s">
        <v>867</v>
      </c>
      <c r="B379" t="s">
        <v>868</v>
      </c>
      <c r="C379" t="s">
        <v>3114</v>
      </c>
      <c r="D379" t="s">
        <v>51</v>
      </c>
      <c r="E379">
        <v>17473.261576960002</v>
      </c>
      <c r="F379">
        <v>1283.8</v>
      </c>
      <c r="G379">
        <v>27.529988441685099</v>
      </c>
      <c r="H379">
        <v>2.5362209204457602</v>
      </c>
      <c r="I379">
        <v>38.632035574627601</v>
      </c>
      <c r="J379">
        <v>-5.8402511795968701</v>
      </c>
      <c r="K379">
        <v>1306.1161204847299</v>
      </c>
      <c r="L379">
        <v>1094.7077887662899</v>
      </c>
      <c r="M379">
        <v>30.635908317937901</v>
      </c>
      <c r="N379">
        <v>0.19987304274067699</v>
      </c>
      <c r="O379">
        <v>18.558186633432001</v>
      </c>
      <c r="P379">
        <v>59.676616915422798</v>
      </c>
      <c r="Q379">
        <v>3.8648527501375998E-2</v>
      </c>
    </row>
    <row r="380" spans="1:17" hidden="1" x14ac:dyDescent="0.3">
      <c r="A380" t="s">
        <v>869</v>
      </c>
      <c r="B380" t="s">
        <v>870</v>
      </c>
      <c r="C380" t="s">
        <v>3125</v>
      </c>
      <c r="D380" t="s">
        <v>280</v>
      </c>
      <c r="E380">
        <v>17290.862819999998</v>
      </c>
      <c r="F380">
        <v>16185.4</v>
      </c>
      <c r="G380">
        <v>-9.1316953685487992</v>
      </c>
      <c r="H380">
        <v>6.57616673692233</v>
      </c>
      <c r="I380">
        <v>-12.1940238853962</v>
      </c>
      <c r="J380">
        <v>-1.1838603468709601</v>
      </c>
      <c r="K380">
        <v>16440.1539419156</v>
      </c>
      <c r="L380">
        <v>15581.076993430201</v>
      </c>
      <c r="M380">
        <v>36.109961479560702</v>
      </c>
      <c r="N380">
        <v>0.52623373275021701</v>
      </c>
      <c r="O380">
        <v>18.625118934348201</v>
      </c>
      <c r="P380">
        <v>27.220706947643102</v>
      </c>
      <c r="Q380">
        <v>7.2000682881372999E-2</v>
      </c>
    </row>
    <row r="381" spans="1:17" x14ac:dyDescent="0.3">
      <c r="A381" t="s">
        <v>871</v>
      </c>
      <c r="B381" t="s">
        <v>872</v>
      </c>
      <c r="C381" t="s">
        <v>3110</v>
      </c>
      <c r="D381" t="s">
        <v>537</v>
      </c>
      <c r="E381">
        <v>17281.698353799999</v>
      </c>
      <c r="F381">
        <v>407.15</v>
      </c>
      <c r="G381">
        <v>-59.0667885481448</v>
      </c>
      <c r="H381">
        <v>-13.0781599737562</v>
      </c>
      <c r="I381">
        <v>-9.7423808259526208</v>
      </c>
      <c r="J381">
        <v>-9.25920460285103</v>
      </c>
      <c r="K381">
        <v>461.54480098766498</v>
      </c>
      <c r="L381">
        <v>472.93024951939998</v>
      </c>
      <c r="M381">
        <v>21.9908789991836</v>
      </c>
      <c r="N381">
        <v>0.77600359009540498</v>
      </c>
      <c r="O381">
        <v>60.964785667713898</v>
      </c>
      <c r="P381">
        <v>33.807677139476802</v>
      </c>
      <c r="Q381">
        <v>2.8103519678073001E-2</v>
      </c>
    </row>
    <row r="382" spans="1:17" x14ac:dyDescent="0.3">
      <c r="A382" t="s">
        <v>873</v>
      </c>
      <c r="B382" t="s">
        <v>874</v>
      </c>
      <c r="C382" t="s">
        <v>3116</v>
      </c>
      <c r="D382" t="s">
        <v>192</v>
      </c>
      <c r="E382">
        <v>17272.755047204999</v>
      </c>
      <c r="F382">
        <v>710.55</v>
      </c>
      <c r="G382">
        <v>3.6674872932745601</v>
      </c>
      <c r="H382">
        <v>-7.7367425449168996</v>
      </c>
      <c r="I382">
        <v>8.8239703930407902</v>
      </c>
      <c r="J382">
        <v>-5.5371202250116198</v>
      </c>
      <c r="K382">
        <v>708.84452778796299</v>
      </c>
      <c r="L382">
        <v>641.30692673369401</v>
      </c>
      <c r="M382">
        <v>45.444238821291698</v>
      </c>
      <c r="N382">
        <v>0.44736072064931698</v>
      </c>
      <c r="O382">
        <v>17.3668285131236</v>
      </c>
      <c r="P382">
        <v>41.670820456584501</v>
      </c>
      <c r="Q382">
        <v>5.1530892226493999E-2</v>
      </c>
    </row>
    <row r="383" spans="1:17" x14ac:dyDescent="0.3">
      <c r="A383" t="s">
        <v>875</v>
      </c>
      <c r="B383" t="s">
        <v>876</v>
      </c>
      <c r="C383" t="s">
        <v>3114</v>
      </c>
      <c r="D383" t="s">
        <v>51</v>
      </c>
      <c r="E383">
        <v>17205.57142117</v>
      </c>
      <c r="F383">
        <v>1121.45</v>
      </c>
      <c r="G383">
        <v>376.576571431074</v>
      </c>
      <c r="H383">
        <v>11.7359951693462</v>
      </c>
      <c r="I383">
        <v>88.454660719649596</v>
      </c>
      <c r="J383">
        <v>-1.3362004040945501</v>
      </c>
      <c r="K383">
        <v>989.95825737061898</v>
      </c>
      <c r="L383">
        <v>747.15172137170498</v>
      </c>
      <c r="M383">
        <v>68.534690351713806</v>
      </c>
      <c r="N383">
        <v>1.64478846189965</v>
      </c>
      <c r="O383">
        <v>0.45030986669043399</v>
      </c>
      <c r="P383">
        <v>425.88511137162902</v>
      </c>
      <c r="Q383">
        <v>0.104508525198895</v>
      </c>
    </row>
    <row r="384" spans="1:17" x14ac:dyDescent="0.3">
      <c r="A384" t="s">
        <v>877</v>
      </c>
      <c r="B384" t="s">
        <v>878</v>
      </c>
      <c r="C384" t="s">
        <v>3116</v>
      </c>
      <c r="D384" t="s">
        <v>776</v>
      </c>
      <c r="E384">
        <v>17138.241615284998</v>
      </c>
      <c r="F384">
        <v>948.15</v>
      </c>
      <c r="G384">
        <v>24.054197565265898</v>
      </c>
      <c r="H384">
        <v>-1.15490118168435</v>
      </c>
      <c r="I384">
        <v>14.494601201804</v>
      </c>
      <c r="J384">
        <v>-7.8042307365552999</v>
      </c>
      <c r="K384">
        <v>966.59003183132995</v>
      </c>
      <c r="L384">
        <v>837.22739385766204</v>
      </c>
      <c r="M384">
        <v>35.1605592037901</v>
      </c>
      <c r="N384">
        <v>0.95281449064508605</v>
      </c>
      <c r="O384">
        <v>12.223804250382299</v>
      </c>
      <c r="P384">
        <v>62.493573264781404</v>
      </c>
      <c r="Q384">
        <v>0.17485060508887901</v>
      </c>
    </row>
    <row r="385" spans="1:17" hidden="1" x14ac:dyDescent="0.3">
      <c r="A385" t="s">
        <v>879</v>
      </c>
      <c r="B385" t="s">
        <v>880</v>
      </c>
      <c r="C385" t="s">
        <v>3125</v>
      </c>
      <c r="D385" t="s">
        <v>57</v>
      </c>
      <c r="E385">
        <v>17015.889011976</v>
      </c>
      <c r="F385">
        <v>42.36</v>
      </c>
      <c r="G385">
        <v>133.33588191446799</v>
      </c>
      <c r="H385">
        <v>6.6896042943036802</v>
      </c>
      <c r="I385">
        <v>44.564037393508997</v>
      </c>
      <c r="J385">
        <v>-6.4186595062890097</v>
      </c>
      <c r="K385">
        <v>38.9373575915196</v>
      </c>
      <c r="L385">
        <v>30.809129149669001</v>
      </c>
      <c r="M385">
        <v>49.353826311404497</v>
      </c>
      <c r="N385">
        <v>0.35811448817317698</v>
      </c>
      <c r="O385">
        <v>26.628895184135899</v>
      </c>
      <c r="P385">
        <v>172.41157556269999</v>
      </c>
      <c r="Q385">
        <v>0.10186901619993401</v>
      </c>
    </row>
    <row r="386" spans="1:17" x14ac:dyDescent="0.3">
      <c r="A386" t="s">
        <v>881</v>
      </c>
      <c r="B386" t="s">
        <v>882</v>
      </c>
      <c r="C386" t="s">
        <v>3110</v>
      </c>
      <c r="D386" t="s">
        <v>220</v>
      </c>
      <c r="E386">
        <v>16981.248029945</v>
      </c>
      <c r="F386">
        <v>4090.85</v>
      </c>
      <c r="G386">
        <v>96.929028148999095</v>
      </c>
      <c r="H386">
        <v>10.1589827877104</v>
      </c>
      <c r="I386">
        <v>-4.9787060025109904</v>
      </c>
      <c r="J386">
        <v>-1.0719836296440099</v>
      </c>
      <c r="K386">
        <v>3948.1849394329802</v>
      </c>
      <c r="L386">
        <v>3547.3591206178698</v>
      </c>
      <c r="M386">
        <v>52.830567701902602</v>
      </c>
      <c r="N386">
        <v>2.4578741177054502</v>
      </c>
      <c r="O386">
        <v>7.1171028025960297</v>
      </c>
      <c r="P386">
        <v>135.11983447324499</v>
      </c>
      <c r="Q386">
        <v>0.270297158632407</v>
      </c>
    </row>
    <row r="387" spans="1:17" x14ac:dyDescent="0.3">
      <c r="A387" t="s">
        <v>883</v>
      </c>
      <c r="B387" t="s">
        <v>884</v>
      </c>
      <c r="C387" t="s">
        <v>3124</v>
      </c>
      <c r="D387" t="s">
        <v>467</v>
      </c>
      <c r="E387">
        <v>16917.464747999999</v>
      </c>
      <c r="F387">
        <v>3411.5</v>
      </c>
      <c r="G387">
        <v>-28.4054695577004</v>
      </c>
      <c r="H387">
        <v>3.6206941974297799</v>
      </c>
      <c r="I387">
        <v>-5.0159442008924398</v>
      </c>
      <c r="J387">
        <v>-3.4056145562280502</v>
      </c>
      <c r="K387">
        <v>3374.6421237930599</v>
      </c>
      <c r="L387">
        <v>3471.65214896925</v>
      </c>
      <c r="M387">
        <v>56.412576016663699</v>
      </c>
      <c r="N387">
        <v>1.4052552707291099</v>
      </c>
      <c r="O387">
        <v>16.6481020079144</v>
      </c>
      <c r="P387">
        <v>18.621672838540299</v>
      </c>
      <c r="Q387">
        <v>-3.4841239461141003E-2</v>
      </c>
    </row>
    <row r="388" spans="1:17" hidden="1" x14ac:dyDescent="0.3">
      <c r="A388" t="s">
        <v>885</v>
      </c>
      <c r="B388" t="s">
        <v>886</v>
      </c>
      <c r="C388" t="s">
        <v>3122</v>
      </c>
      <c r="D388" t="s">
        <v>887</v>
      </c>
      <c r="E388">
        <v>16891.487760759999</v>
      </c>
      <c r="F388">
        <v>1590.8</v>
      </c>
      <c r="G388">
        <v>-13.421885171332001</v>
      </c>
      <c r="H388">
        <v>-2.3286133495237902</v>
      </c>
      <c r="I388">
        <v>4.2053100516406499</v>
      </c>
      <c r="J388">
        <v>-6.3453970884411897</v>
      </c>
      <c r="K388">
        <v>1716.5476511019899</v>
      </c>
      <c r="M388">
        <v>22.0182302673165</v>
      </c>
      <c r="N388">
        <v>0.50137609193541599</v>
      </c>
      <c r="O388">
        <v>25.785768166960001</v>
      </c>
      <c r="P388">
        <v>29.1600698250314</v>
      </c>
    </row>
    <row r="389" spans="1:17" hidden="1" x14ac:dyDescent="0.3">
      <c r="A389" t="s">
        <v>888</v>
      </c>
      <c r="B389" t="s">
        <v>889</v>
      </c>
      <c r="C389" t="s">
        <v>3125</v>
      </c>
      <c r="D389" t="s">
        <v>467</v>
      </c>
      <c r="E389">
        <v>16881.338996660001</v>
      </c>
      <c r="F389">
        <v>3706.9</v>
      </c>
      <c r="G389">
        <v>27.013810065909599</v>
      </c>
      <c r="H389">
        <v>5.5647176662461204</v>
      </c>
      <c r="I389">
        <v>42.437238225724002</v>
      </c>
      <c r="J389">
        <v>-9.3305860941492202</v>
      </c>
      <c r="K389">
        <v>3682.1293156413099</v>
      </c>
      <c r="L389">
        <v>3089.8281735339701</v>
      </c>
      <c r="M389">
        <v>34.4386232646862</v>
      </c>
      <c r="N389">
        <v>0.741523675472472</v>
      </c>
      <c r="O389">
        <v>25.414767056030598</v>
      </c>
      <c r="P389">
        <v>63.515659461843804</v>
      </c>
      <c r="Q389">
        <v>6.0705011285283002E-2</v>
      </c>
    </row>
    <row r="390" spans="1:17" x14ac:dyDescent="0.3">
      <c r="A390" t="s">
        <v>890</v>
      </c>
      <c r="B390" t="s">
        <v>891</v>
      </c>
      <c r="C390" t="s">
        <v>3111</v>
      </c>
      <c r="D390" t="s">
        <v>740</v>
      </c>
      <c r="E390">
        <v>16869.511238587998</v>
      </c>
      <c r="F390">
        <v>116.99</v>
      </c>
      <c r="G390">
        <v>57.2606237204526</v>
      </c>
      <c r="H390">
        <v>-18.9747866745872</v>
      </c>
      <c r="I390">
        <v>12.50767584932</v>
      </c>
      <c r="J390">
        <v>-10.0750306609749</v>
      </c>
      <c r="K390">
        <v>137.75115531545799</v>
      </c>
      <c r="L390">
        <v>117.76801121853499</v>
      </c>
      <c r="M390">
        <v>28.335268138062801</v>
      </c>
      <c r="N390">
        <v>0.428994614887376</v>
      </c>
      <c r="O390">
        <v>46.166339003333597</v>
      </c>
      <c r="P390">
        <v>90.227642276422699</v>
      </c>
      <c r="Q390">
        <v>5.1493864387050003E-2</v>
      </c>
    </row>
    <row r="391" spans="1:17" x14ac:dyDescent="0.3">
      <c r="A391" t="s">
        <v>892</v>
      </c>
      <c r="B391" t="s">
        <v>893</v>
      </c>
      <c r="C391" t="s">
        <v>3109</v>
      </c>
      <c r="D391" t="s">
        <v>21</v>
      </c>
      <c r="E391">
        <v>16820.539920839899</v>
      </c>
      <c r="F391">
        <v>605.9</v>
      </c>
      <c r="G391">
        <v>-11.0163698406466</v>
      </c>
      <c r="H391">
        <v>1.0345845110390299</v>
      </c>
      <c r="I391">
        <v>-18.7102633748204</v>
      </c>
      <c r="J391">
        <v>-1.8139544637740499</v>
      </c>
      <c r="K391">
        <v>626.08831248191802</v>
      </c>
      <c r="L391">
        <v>633.84671059135701</v>
      </c>
      <c r="M391">
        <v>48.353917573740098</v>
      </c>
      <c r="N391">
        <v>0.647072608755769</v>
      </c>
      <c r="O391">
        <v>43.588050833470803</v>
      </c>
      <c r="P391">
        <v>29.0247018739352</v>
      </c>
      <c r="Q391">
        <v>7.5558471884778003E-2</v>
      </c>
    </row>
    <row r="392" spans="1:17" x14ac:dyDescent="0.3">
      <c r="A392" t="s">
        <v>894</v>
      </c>
      <c r="B392" t="s">
        <v>895</v>
      </c>
      <c r="C392" t="s">
        <v>3110</v>
      </c>
      <c r="D392" t="s">
        <v>450</v>
      </c>
      <c r="E392">
        <v>16764.240108149999</v>
      </c>
      <c r="F392">
        <v>977.7</v>
      </c>
      <c r="G392">
        <v>92.330307291568801</v>
      </c>
      <c r="H392">
        <v>-2.10655078885069</v>
      </c>
      <c r="I392">
        <v>40.273233607944697</v>
      </c>
      <c r="J392">
        <v>-9.0975781224555199</v>
      </c>
      <c r="K392">
        <v>1005.03302797871</v>
      </c>
      <c r="L392">
        <v>803.95136798732699</v>
      </c>
      <c r="M392">
        <v>34.270177154103102</v>
      </c>
      <c r="N392">
        <v>0.50294829862605805</v>
      </c>
      <c r="O392">
        <v>21.611946404827599</v>
      </c>
      <c r="P392">
        <v>129.74973563623499</v>
      </c>
    </row>
    <row r="393" spans="1:17" x14ac:dyDescent="0.3">
      <c r="A393" t="s">
        <v>896</v>
      </c>
      <c r="B393" t="s">
        <v>897</v>
      </c>
      <c r="C393" t="s">
        <v>3124</v>
      </c>
      <c r="D393" t="s">
        <v>277</v>
      </c>
      <c r="E393">
        <v>16644.21352338</v>
      </c>
      <c r="F393">
        <v>440.95</v>
      </c>
      <c r="G393">
        <v>106.395718120833</v>
      </c>
      <c r="H393">
        <v>-7.5093648581498904</v>
      </c>
      <c r="I393">
        <v>57.419235595992099</v>
      </c>
      <c r="J393">
        <v>-7.6595953215710804</v>
      </c>
      <c r="K393">
        <v>471.19402419289997</v>
      </c>
      <c r="L393">
        <v>353.71327026399598</v>
      </c>
      <c r="M393">
        <v>28.493430284977698</v>
      </c>
      <c r="N393">
        <v>0.25667818706926099</v>
      </c>
      <c r="O393">
        <v>32.532033110329898</v>
      </c>
      <c r="P393">
        <v>142.280219780219</v>
      </c>
      <c r="Q393">
        <v>0.14905070462474901</v>
      </c>
    </row>
    <row r="394" spans="1:17" x14ac:dyDescent="0.3">
      <c r="A394" t="s">
        <v>898</v>
      </c>
      <c r="B394" t="s">
        <v>899</v>
      </c>
      <c r="C394" t="s">
        <v>617</v>
      </c>
      <c r="D394" t="s">
        <v>617</v>
      </c>
      <c r="E394">
        <v>16641.38232081</v>
      </c>
      <c r="F394">
        <v>33.07</v>
      </c>
      <c r="G394">
        <v>-28.701182012638299</v>
      </c>
      <c r="H394">
        <v>-3.4856888843050302</v>
      </c>
      <c r="I394">
        <v>-26.032017962271599</v>
      </c>
      <c r="J394">
        <v>-7.4875767523408996</v>
      </c>
      <c r="K394">
        <v>35.885119874560402</v>
      </c>
      <c r="L394">
        <v>37.479026522670701</v>
      </c>
      <c r="M394">
        <v>27.7936556804292</v>
      </c>
      <c r="N394">
        <v>0.49837461144765199</v>
      </c>
      <c r="O394">
        <v>59.963713335349198</v>
      </c>
      <c r="P394">
        <v>2.6381129733085098</v>
      </c>
      <c r="Q394">
        <v>-2.0564716337873001E-2</v>
      </c>
    </row>
    <row r="395" spans="1:17" x14ac:dyDescent="0.3">
      <c r="A395" t="s">
        <v>900</v>
      </c>
      <c r="B395" t="s">
        <v>901</v>
      </c>
      <c r="C395" t="s">
        <v>3110</v>
      </c>
      <c r="D395" t="s">
        <v>902</v>
      </c>
      <c r="E395">
        <v>16399.353475849999</v>
      </c>
      <c r="F395">
        <v>184.42</v>
      </c>
      <c r="G395">
        <v>21.64660862118</v>
      </c>
      <c r="H395">
        <v>-17.568935967045899</v>
      </c>
      <c r="I395">
        <v>10.9557797738626</v>
      </c>
      <c r="J395">
        <v>-3.8586432213788302</v>
      </c>
      <c r="K395">
        <v>198.49605127177401</v>
      </c>
      <c r="L395">
        <v>176.78967339334599</v>
      </c>
      <c r="M395">
        <v>33.627518719111301</v>
      </c>
      <c r="N395">
        <v>0.49972455459592202</v>
      </c>
      <c r="O395">
        <v>32.523587463398698</v>
      </c>
      <c r="P395">
        <v>51.973629995879598</v>
      </c>
      <c r="Q395">
        <v>-5.0127869456008001E-2</v>
      </c>
    </row>
    <row r="396" spans="1:17" hidden="1" x14ac:dyDescent="0.3">
      <c r="A396" t="s">
        <v>903</v>
      </c>
      <c r="B396" t="s">
        <v>904</v>
      </c>
      <c r="C396" t="s">
        <v>3114</v>
      </c>
      <c r="D396" t="s">
        <v>450</v>
      </c>
      <c r="E396">
        <v>16343.262829245001</v>
      </c>
      <c r="F396">
        <v>683.05</v>
      </c>
      <c r="G396">
        <v>-6.8969976095210903</v>
      </c>
      <c r="H396">
        <v>3.2276979110489799</v>
      </c>
      <c r="I396">
        <v>10.730197613451599</v>
      </c>
      <c r="J396">
        <v>-1.16332522607088</v>
      </c>
      <c r="K396">
        <v>651.52514729771599</v>
      </c>
      <c r="M396">
        <v>52.850433329676299</v>
      </c>
      <c r="N396">
        <v>0.61119893493856003</v>
      </c>
      <c r="O396">
        <v>7.7959153795476199</v>
      </c>
      <c r="P396">
        <v>45.298872580302003</v>
      </c>
    </row>
    <row r="397" spans="1:17" x14ac:dyDescent="0.3">
      <c r="A397" t="s">
        <v>905</v>
      </c>
      <c r="B397" t="s">
        <v>906</v>
      </c>
      <c r="C397" t="s">
        <v>3117</v>
      </c>
      <c r="D397" t="s">
        <v>117</v>
      </c>
      <c r="E397">
        <v>16248.300359700001</v>
      </c>
      <c r="F397">
        <v>461.1</v>
      </c>
      <c r="G397">
        <v>93.239324866271403</v>
      </c>
      <c r="H397">
        <v>14.730863204536799</v>
      </c>
      <c r="I397">
        <v>88.728296883995299</v>
      </c>
      <c r="J397">
        <v>-5.3566648562782602</v>
      </c>
      <c r="K397">
        <v>420.61689332813802</v>
      </c>
      <c r="L397">
        <v>307.50158799660198</v>
      </c>
      <c r="M397">
        <v>38.259501149471298</v>
      </c>
      <c r="N397">
        <v>0.39358720658153701</v>
      </c>
      <c r="O397">
        <v>13.8581652569941</v>
      </c>
      <c r="P397">
        <v>155.811373092926</v>
      </c>
      <c r="Q397">
        <v>0.180632070699768</v>
      </c>
    </row>
    <row r="398" spans="1:17" x14ac:dyDescent="0.3">
      <c r="A398" t="s">
        <v>907</v>
      </c>
      <c r="B398" t="s">
        <v>908</v>
      </c>
      <c r="C398" t="s">
        <v>3126</v>
      </c>
      <c r="D398" t="s">
        <v>166</v>
      </c>
      <c r="E398">
        <v>16165.714488060001</v>
      </c>
      <c r="F398">
        <v>1044.1500000000001</v>
      </c>
      <c r="G398">
        <v>-19.454602638314</v>
      </c>
      <c r="H398">
        <v>1.7374120816110299</v>
      </c>
      <c r="I398">
        <v>5.8716831913434202</v>
      </c>
      <c r="J398">
        <v>-5.0683411217555996</v>
      </c>
      <c r="K398">
        <v>1066.6836749619399</v>
      </c>
      <c r="L398">
        <v>1023.88412327273</v>
      </c>
      <c r="M398">
        <v>42.7135204594423</v>
      </c>
      <c r="N398">
        <v>0.70377523449740598</v>
      </c>
      <c r="O398">
        <v>15.8837331800986</v>
      </c>
      <c r="P398">
        <v>25.438491110043199</v>
      </c>
      <c r="Q398">
        <v>-1.9638475023821999E-2</v>
      </c>
    </row>
    <row r="399" spans="1:17" x14ac:dyDescent="0.3">
      <c r="A399" t="s">
        <v>909</v>
      </c>
      <c r="B399" t="s">
        <v>910</v>
      </c>
      <c r="C399" t="s">
        <v>3122</v>
      </c>
      <c r="D399" t="s">
        <v>737</v>
      </c>
      <c r="E399">
        <v>16124.1791914</v>
      </c>
      <c r="F399">
        <v>391.9</v>
      </c>
      <c r="G399">
        <v>39.764543533095001</v>
      </c>
      <c r="H399">
        <v>2.5302972161837798</v>
      </c>
      <c r="I399">
        <v>7.5666800757346104</v>
      </c>
      <c r="J399">
        <v>1.3503858061263501</v>
      </c>
      <c r="K399">
        <v>382.432498056692</v>
      </c>
      <c r="L399">
        <v>353.45954045170498</v>
      </c>
      <c r="M399">
        <v>62.919728464441</v>
      </c>
      <c r="N399">
        <v>0.84143707997537298</v>
      </c>
      <c r="O399">
        <v>21.051288594029</v>
      </c>
      <c r="P399">
        <v>70.391304347825994</v>
      </c>
      <c r="Q399">
        <v>0.206008029817836</v>
      </c>
    </row>
    <row r="400" spans="1:17" x14ac:dyDescent="0.3">
      <c r="A400" t="s">
        <v>911</v>
      </c>
      <c r="B400" t="s">
        <v>912</v>
      </c>
      <c r="C400" t="s">
        <v>3121</v>
      </c>
      <c r="D400" t="s">
        <v>776</v>
      </c>
      <c r="E400">
        <v>16118.08728</v>
      </c>
      <c r="F400">
        <v>3870.4</v>
      </c>
      <c r="G400">
        <v>67.215934058098597</v>
      </c>
      <c r="H400">
        <v>7.6744475542731001</v>
      </c>
      <c r="I400">
        <v>-1.7884675148609801</v>
      </c>
      <c r="J400">
        <v>1.0345289831022799</v>
      </c>
      <c r="K400">
        <v>3880.7874852201498</v>
      </c>
      <c r="L400">
        <v>3655.3524820990201</v>
      </c>
      <c r="M400">
        <v>53.083586086838501</v>
      </c>
      <c r="N400">
        <v>1.51039461339908</v>
      </c>
      <c r="O400">
        <v>41.794129805704799</v>
      </c>
      <c r="P400">
        <v>103.165271252723</v>
      </c>
      <c r="Q400">
        <v>0.11387577217037601</v>
      </c>
    </row>
    <row r="401" spans="1:17" x14ac:dyDescent="0.3">
      <c r="A401" t="s">
        <v>913</v>
      </c>
      <c r="B401" t="s">
        <v>914</v>
      </c>
      <c r="C401" t="s">
        <v>3124</v>
      </c>
      <c r="D401" t="s">
        <v>467</v>
      </c>
      <c r="E401">
        <v>16116.567931244999</v>
      </c>
      <c r="F401">
        <v>1516.65</v>
      </c>
      <c r="G401">
        <v>-12.5675703485366</v>
      </c>
      <c r="H401">
        <v>4.8691120524631097</v>
      </c>
      <c r="I401">
        <v>7.7736011055941798</v>
      </c>
      <c r="J401">
        <v>-4.0154408851090704</v>
      </c>
      <c r="K401">
        <v>1548.8926912531199</v>
      </c>
      <c r="L401">
        <v>1476.1965304191899</v>
      </c>
      <c r="M401">
        <v>35.609222903105703</v>
      </c>
      <c r="N401">
        <v>0.69958769666616005</v>
      </c>
      <c r="O401">
        <v>11.429795931823399</v>
      </c>
      <c r="P401">
        <v>22.0152855993563</v>
      </c>
      <c r="Q401">
        <v>-8.2694538742688006E-2</v>
      </c>
    </row>
    <row r="402" spans="1:17" hidden="1" x14ac:dyDescent="0.3">
      <c r="A402" t="s">
        <v>915</v>
      </c>
      <c r="B402" t="s">
        <v>916</v>
      </c>
      <c r="C402" t="s">
        <v>3125</v>
      </c>
      <c r="D402" t="s">
        <v>48</v>
      </c>
      <c r="E402">
        <v>15953.373686915</v>
      </c>
      <c r="F402">
        <v>1530.35</v>
      </c>
      <c r="G402">
        <v>461.94156534250101</v>
      </c>
      <c r="H402">
        <v>-14.406193044449999</v>
      </c>
      <c r="I402">
        <v>-53.373185132469999</v>
      </c>
      <c r="J402">
        <v>-10.400443505308001</v>
      </c>
      <c r="K402">
        <v>1691.0938342357499</v>
      </c>
      <c r="L402">
        <v>1522.01782591203</v>
      </c>
      <c r="M402">
        <v>24.1427134579259</v>
      </c>
      <c r="N402">
        <v>0.507017297035807</v>
      </c>
      <c r="O402">
        <v>98.500343058777403</v>
      </c>
      <c r="P402">
        <v>537.64583333333303</v>
      </c>
      <c r="Q402">
        <v>0.27544015752604301</v>
      </c>
    </row>
    <row r="403" spans="1:17" x14ac:dyDescent="0.3">
      <c r="A403" t="s">
        <v>917</v>
      </c>
      <c r="B403" t="s">
        <v>918</v>
      </c>
      <c r="C403" t="s">
        <v>3121</v>
      </c>
      <c r="D403" t="s">
        <v>138</v>
      </c>
      <c r="E403">
        <v>15749.798113479999</v>
      </c>
      <c r="F403">
        <v>1752.55</v>
      </c>
      <c r="G403">
        <v>133.71251655490599</v>
      </c>
      <c r="H403">
        <v>9.4787102341675507</v>
      </c>
      <c r="I403">
        <v>65.573032597221399</v>
      </c>
      <c r="J403">
        <v>-6.6052973825810701</v>
      </c>
      <c r="K403">
        <v>1712.7565264367299</v>
      </c>
      <c r="L403">
        <v>1306.6281220796</v>
      </c>
      <c r="M403">
        <v>39.479850423500501</v>
      </c>
      <c r="N403">
        <v>1.0761473829614501</v>
      </c>
      <c r="O403">
        <v>13.988188639411099</v>
      </c>
      <c r="P403">
        <v>169.62307692307601</v>
      </c>
      <c r="Q403">
        <v>0.20570841259620401</v>
      </c>
    </row>
    <row r="404" spans="1:17" x14ac:dyDescent="0.3">
      <c r="A404" t="s">
        <v>919</v>
      </c>
      <c r="B404" t="s">
        <v>920</v>
      </c>
      <c r="C404" t="s">
        <v>3109</v>
      </c>
      <c r="D404" t="s">
        <v>21</v>
      </c>
      <c r="E404">
        <v>15739.96522351</v>
      </c>
      <c r="F404">
        <v>569.04999999999995</v>
      </c>
      <c r="G404">
        <v>-18.212844550922998</v>
      </c>
      <c r="H404">
        <v>1.3752369319504401</v>
      </c>
      <c r="I404">
        <v>-22.491564200484699</v>
      </c>
      <c r="J404">
        <v>1.4242883373319599</v>
      </c>
      <c r="K404">
        <v>614.64286153589103</v>
      </c>
      <c r="L404">
        <v>635.88008859341505</v>
      </c>
      <c r="M404">
        <v>36.979434728734802</v>
      </c>
      <c r="N404">
        <v>0.73582020187998898</v>
      </c>
      <c r="O404">
        <v>51.454178015991502</v>
      </c>
      <c r="P404">
        <v>11.6769698753802</v>
      </c>
      <c r="Q404">
        <v>2.9920397795795001E-2</v>
      </c>
    </row>
    <row r="405" spans="1:17" x14ac:dyDescent="0.3">
      <c r="A405" t="s">
        <v>921</v>
      </c>
      <c r="B405" t="s">
        <v>922</v>
      </c>
      <c r="C405" t="s">
        <v>3112</v>
      </c>
      <c r="D405" t="s">
        <v>923</v>
      </c>
      <c r="E405">
        <v>15729.524698839999</v>
      </c>
      <c r="F405">
        <v>2591.9</v>
      </c>
      <c r="G405">
        <v>68.918782650844804</v>
      </c>
      <c r="H405">
        <v>5.7412639245042696</v>
      </c>
      <c r="I405">
        <v>31.969048707664399</v>
      </c>
      <c r="J405">
        <v>-2.5112774218040599</v>
      </c>
      <c r="K405">
        <v>2624.1622704954102</v>
      </c>
      <c r="L405">
        <v>2012.1895537719799</v>
      </c>
      <c r="M405">
        <v>35.260070943592098</v>
      </c>
      <c r="N405">
        <v>1.0860025754946401</v>
      </c>
      <c r="O405">
        <v>17.234461206064999</v>
      </c>
      <c r="P405">
        <v>111.480091383812</v>
      </c>
    </row>
    <row r="406" spans="1:17" x14ac:dyDescent="0.3">
      <c r="A406" t="s">
        <v>924</v>
      </c>
      <c r="B406" t="s">
        <v>925</v>
      </c>
      <c r="C406" t="s">
        <v>3121</v>
      </c>
      <c r="D406" t="s">
        <v>776</v>
      </c>
      <c r="E406">
        <v>15707.001561839999</v>
      </c>
      <c r="F406">
        <v>1166.3</v>
      </c>
      <c r="G406">
        <v>27.9047178301375</v>
      </c>
      <c r="H406">
        <v>-3.8338385402512398</v>
      </c>
      <c r="I406">
        <v>6.9683340280424098</v>
      </c>
      <c r="J406">
        <v>5.5627892394157996</v>
      </c>
      <c r="K406">
        <v>1262.69119747937</v>
      </c>
      <c r="L406">
        <v>1210.6556298061901</v>
      </c>
      <c r="M406">
        <v>51.871772200009303</v>
      </c>
      <c r="N406">
        <v>2.3466228234493398</v>
      </c>
      <c r="O406">
        <v>62.646831861442102</v>
      </c>
      <c r="P406">
        <v>66.068631638900698</v>
      </c>
      <c r="Q406">
        <v>0.23051972122466899</v>
      </c>
    </row>
    <row r="407" spans="1:17" x14ac:dyDescent="0.3">
      <c r="A407" t="s">
        <v>926</v>
      </c>
      <c r="B407" t="s">
        <v>927</v>
      </c>
      <c r="C407" t="s">
        <v>3110</v>
      </c>
      <c r="D407" t="s">
        <v>54</v>
      </c>
      <c r="E407">
        <v>15687.504247125</v>
      </c>
      <c r="F407">
        <v>983.75</v>
      </c>
      <c r="G407">
        <v>-60.668243394354903</v>
      </c>
      <c r="H407">
        <v>-13.9772079447721</v>
      </c>
      <c r="I407">
        <v>-43.418218149824398</v>
      </c>
      <c r="J407">
        <v>-2.44191458537555</v>
      </c>
      <c r="K407">
        <v>1160.13387948181</v>
      </c>
      <c r="L407">
        <v>1306.32115481761</v>
      </c>
      <c r="M407">
        <v>14.117357917810899</v>
      </c>
      <c r="N407">
        <v>1.43606669116944</v>
      </c>
      <c r="O407">
        <v>82.566709021601</v>
      </c>
      <c r="P407">
        <v>0.94402544764251495</v>
      </c>
      <c r="Q407">
        <v>4.0841811250984003E-2</v>
      </c>
    </row>
    <row r="408" spans="1:17" x14ac:dyDescent="0.3">
      <c r="A408" t="s">
        <v>928</v>
      </c>
      <c r="B408" t="s">
        <v>929</v>
      </c>
      <c r="C408" t="s">
        <v>3110</v>
      </c>
      <c r="D408" t="s">
        <v>220</v>
      </c>
      <c r="E408">
        <v>15603.659218000001</v>
      </c>
      <c r="F408">
        <v>1223.5999999999999</v>
      </c>
      <c r="G408">
        <v>34.766339523896399</v>
      </c>
      <c r="H408">
        <v>1.5762660529088399</v>
      </c>
      <c r="I408">
        <v>20.103068805681499</v>
      </c>
      <c r="J408">
        <v>-4.5581872731609101</v>
      </c>
      <c r="K408">
        <v>1205.27956660876</v>
      </c>
      <c r="L408">
        <v>1037.6050748580401</v>
      </c>
      <c r="M408">
        <v>42.117862716084097</v>
      </c>
      <c r="N408">
        <v>1.2469756223208599</v>
      </c>
      <c r="O408">
        <v>9.6845374305328509</v>
      </c>
      <c r="P408">
        <v>65.128205128205096</v>
      </c>
      <c r="Q408">
        <v>5.7512425118010002E-3</v>
      </c>
    </row>
    <row r="409" spans="1:17" x14ac:dyDescent="0.3">
      <c r="A409" t="s">
        <v>930</v>
      </c>
      <c r="B409" t="s">
        <v>931</v>
      </c>
      <c r="C409" t="s">
        <v>3121</v>
      </c>
      <c r="D409" t="s">
        <v>280</v>
      </c>
      <c r="E409">
        <v>15589.57505727</v>
      </c>
      <c r="F409">
        <v>1074.3499999999999</v>
      </c>
      <c r="G409">
        <v>79.945223622708497</v>
      </c>
      <c r="H409">
        <v>-3.0988712117115398</v>
      </c>
      <c r="I409">
        <v>3.7896842081819799</v>
      </c>
      <c r="J409">
        <v>-5.3805080285734999</v>
      </c>
      <c r="K409">
        <v>1213.4791120547</v>
      </c>
      <c r="L409">
        <v>1079.68458463512</v>
      </c>
      <c r="M409">
        <v>25.099973365004001</v>
      </c>
      <c r="N409">
        <v>0.69954573021718003</v>
      </c>
      <c r="O409">
        <v>34.965327872667103</v>
      </c>
      <c r="P409">
        <v>116.77764326069401</v>
      </c>
      <c r="Q409">
        <v>0.17709794184778799</v>
      </c>
    </row>
    <row r="410" spans="1:17" x14ac:dyDescent="0.3">
      <c r="A410" t="s">
        <v>932</v>
      </c>
      <c r="B410" t="s">
        <v>933</v>
      </c>
      <c r="C410" t="s">
        <v>3109</v>
      </c>
      <c r="D410" t="s">
        <v>21</v>
      </c>
      <c r="E410">
        <v>15567.865426124999</v>
      </c>
      <c r="F410">
        <v>686.25</v>
      </c>
      <c r="G410">
        <v>17.841076567118801</v>
      </c>
      <c r="H410">
        <v>1.7851281992085399</v>
      </c>
      <c r="I410">
        <v>9.1909309856941501</v>
      </c>
      <c r="J410">
        <v>0.471153919478839</v>
      </c>
      <c r="K410">
        <v>715.69536501535003</v>
      </c>
      <c r="L410">
        <v>661.54984600683201</v>
      </c>
      <c r="M410">
        <v>47.7474540126086</v>
      </c>
      <c r="N410">
        <v>0.76672316024090703</v>
      </c>
      <c r="O410">
        <v>22.331511839708501</v>
      </c>
      <c r="P410">
        <v>50.394477317554198</v>
      </c>
      <c r="Q410">
        <v>3.5529857750676998E-2</v>
      </c>
    </row>
    <row r="411" spans="1:17" hidden="1" x14ac:dyDescent="0.3">
      <c r="A411" t="s">
        <v>934</v>
      </c>
      <c r="B411" t="s">
        <v>935</v>
      </c>
      <c r="C411" t="s">
        <v>3125</v>
      </c>
      <c r="D411" t="s">
        <v>731</v>
      </c>
      <c r="E411">
        <v>15502.9956089399</v>
      </c>
      <c r="F411">
        <v>869.72</v>
      </c>
      <c r="G411">
        <v>-0.46580696297414498</v>
      </c>
      <c r="H411">
        <v>0.41993324862054199</v>
      </c>
      <c r="I411">
        <v>0.42812826707005702</v>
      </c>
      <c r="J411">
        <v>-0.40204969827592102</v>
      </c>
      <c r="K411">
        <v>887.37552899611399</v>
      </c>
      <c r="L411">
        <v>834.38221516520105</v>
      </c>
      <c r="M411">
        <v>63.673105172010501</v>
      </c>
      <c r="N411">
        <v>0.68619710382993004</v>
      </c>
      <c r="O411">
        <v>7.9542841374235396</v>
      </c>
      <c r="P411">
        <v>29.226471724465799</v>
      </c>
      <c r="Q411">
        <v>-2.790653939747E-3</v>
      </c>
    </row>
    <row r="412" spans="1:17" x14ac:dyDescent="0.3">
      <c r="A412" t="s">
        <v>936</v>
      </c>
      <c r="B412" t="s">
        <v>937</v>
      </c>
      <c r="C412" t="s">
        <v>3119</v>
      </c>
      <c r="D412" t="s">
        <v>138</v>
      </c>
      <c r="E412">
        <v>15461.955756539999</v>
      </c>
      <c r="F412">
        <v>592.1</v>
      </c>
      <c r="G412">
        <v>184.01139783301701</v>
      </c>
      <c r="H412">
        <v>0.95311056955708495</v>
      </c>
      <c r="I412">
        <v>186.456424034669</v>
      </c>
      <c r="J412">
        <v>-2.2432703718764899</v>
      </c>
      <c r="K412">
        <v>567.73203545410604</v>
      </c>
      <c r="L412">
        <v>392.41416522218998</v>
      </c>
      <c r="M412">
        <v>46.617287386025197</v>
      </c>
      <c r="N412">
        <v>0.58953996068054504</v>
      </c>
      <c r="O412">
        <v>17.20993075494</v>
      </c>
      <c r="P412">
        <v>303.59905933676401</v>
      </c>
      <c r="Q412">
        <v>0.26176301229937898</v>
      </c>
    </row>
    <row r="413" spans="1:17" x14ac:dyDescent="0.3">
      <c r="A413" t="s">
        <v>938</v>
      </c>
      <c r="B413" t="s">
        <v>939</v>
      </c>
      <c r="C413" t="s">
        <v>3108</v>
      </c>
      <c r="D413" t="s">
        <v>185</v>
      </c>
      <c r="E413">
        <v>15240.91725651</v>
      </c>
      <c r="F413">
        <v>1542.95</v>
      </c>
      <c r="G413">
        <v>25.991822366662301</v>
      </c>
      <c r="H413">
        <v>-12.603666889709601</v>
      </c>
      <c r="I413">
        <v>-0.435297754538918</v>
      </c>
      <c r="J413">
        <v>-10.1532849855547</v>
      </c>
      <c r="K413">
        <v>1775.76066646919</v>
      </c>
      <c r="L413">
        <v>1572.5764571336399</v>
      </c>
      <c r="M413">
        <v>24.028814101369001</v>
      </c>
      <c r="N413">
        <v>1.42215769691815</v>
      </c>
      <c r="O413">
        <v>28.844097345992999</v>
      </c>
      <c r="P413">
        <v>57.644955300127698</v>
      </c>
      <c r="Q413">
        <v>4.1613530395675002E-2</v>
      </c>
    </row>
    <row r="414" spans="1:17" x14ac:dyDescent="0.3">
      <c r="A414" t="s">
        <v>940</v>
      </c>
      <c r="B414" t="s">
        <v>941</v>
      </c>
      <c r="C414" t="s">
        <v>3113</v>
      </c>
      <c r="D414" t="s">
        <v>48</v>
      </c>
      <c r="E414">
        <v>15152.3812603799</v>
      </c>
      <c r="F414">
        <v>1566.6</v>
      </c>
      <c r="G414">
        <v>15.5473754599661</v>
      </c>
      <c r="H414">
        <v>-4.8740741862421597</v>
      </c>
      <c r="I414">
        <v>7.31963911483271</v>
      </c>
      <c r="J414">
        <v>-3.34170053407153</v>
      </c>
      <c r="K414">
        <v>1623.91547383284</v>
      </c>
      <c r="L414">
        <v>1512.75726332261</v>
      </c>
      <c r="M414">
        <v>39.771220525802804</v>
      </c>
      <c r="N414">
        <v>1.04187587746434</v>
      </c>
      <c r="O414">
        <v>18.728456530065099</v>
      </c>
      <c r="P414">
        <v>52.846480316112903</v>
      </c>
      <c r="Q414">
        <v>-6.1880648826435999E-2</v>
      </c>
    </row>
    <row r="415" spans="1:17" x14ac:dyDescent="0.3">
      <c r="A415" t="s">
        <v>942</v>
      </c>
      <c r="B415" t="s">
        <v>943</v>
      </c>
      <c r="C415" t="s">
        <v>3121</v>
      </c>
      <c r="D415" t="s">
        <v>944</v>
      </c>
      <c r="E415">
        <v>15097.524872399999</v>
      </c>
      <c r="F415">
        <v>1268.5999999999999</v>
      </c>
      <c r="G415">
        <v>53.939446288878301</v>
      </c>
      <c r="H415">
        <v>-5.1810198080135699</v>
      </c>
      <c r="I415">
        <v>-26.486751983901801</v>
      </c>
      <c r="J415">
        <v>-9.0506984890817694</v>
      </c>
      <c r="K415">
        <v>1344.2023188719099</v>
      </c>
      <c r="L415">
        <v>1258.0782827375001</v>
      </c>
      <c r="M415">
        <v>30.584681682604</v>
      </c>
      <c r="N415">
        <v>0.95001574981732295</v>
      </c>
      <c r="O415">
        <v>33.611855588838097</v>
      </c>
      <c r="P415">
        <v>93.001673512855604</v>
      </c>
      <c r="Q415">
        <v>0.18877981997104201</v>
      </c>
    </row>
    <row r="416" spans="1:17" x14ac:dyDescent="0.3">
      <c r="A416" t="s">
        <v>945</v>
      </c>
      <c r="B416" t="s">
        <v>946</v>
      </c>
      <c r="C416" t="s">
        <v>3126</v>
      </c>
      <c r="D416" t="s">
        <v>617</v>
      </c>
      <c r="E416">
        <v>14998.911995099999</v>
      </c>
      <c r="F416">
        <v>484.1</v>
      </c>
      <c r="G416">
        <v>29.4940365789727</v>
      </c>
      <c r="H416">
        <v>-11.855350019681</v>
      </c>
      <c r="I416">
        <v>-29.560072176982199</v>
      </c>
      <c r="J416">
        <v>-11.3273627524799</v>
      </c>
      <c r="K416">
        <v>589.79839052803902</v>
      </c>
      <c r="L416">
        <v>586.35285037613903</v>
      </c>
      <c r="M416">
        <v>16.900103308334302</v>
      </c>
      <c r="N416">
        <v>0.61467772749215199</v>
      </c>
      <c r="O416">
        <v>61.588514769675598</v>
      </c>
      <c r="P416">
        <v>63.934981374872997</v>
      </c>
      <c r="Q416">
        <v>0.12356988903303701</v>
      </c>
    </row>
    <row r="417" spans="1:17" x14ac:dyDescent="0.3">
      <c r="A417" t="s">
        <v>947</v>
      </c>
      <c r="B417" t="s">
        <v>948</v>
      </c>
      <c r="C417" t="s">
        <v>3116</v>
      </c>
      <c r="D417" t="s">
        <v>512</v>
      </c>
      <c r="E417">
        <v>14989.316704950001</v>
      </c>
      <c r="F417">
        <v>540.75</v>
      </c>
      <c r="G417">
        <v>71.499233196228303</v>
      </c>
      <c r="H417">
        <v>-2.5382010816870699</v>
      </c>
      <c r="I417">
        <v>6.8532781295957497</v>
      </c>
      <c r="J417">
        <v>-6.2915906823903098</v>
      </c>
      <c r="K417">
        <v>601.65039009820498</v>
      </c>
      <c r="L417">
        <v>526.81091444389995</v>
      </c>
      <c r="M417">
        <v>14.8650123544385</v>
      </c>
      <c r="N417">
        <v>0.42633117821859301</v>
      </c>
      <c r="O417">
        <v>33.888118354137703</v>
      </c>
      <c r="P417">
        <v>112.55896226415</v>
      </c>
      <c r="Q417">
        <v>0.22548014602528799</v>
      </c>
    </row>
    <row r="418" spans="1:17" x14ac:dyDescent="0.3">
      <c r="A418" t="s">
        <v>949</v>
      </c>
      <c r="B418" t="s">
        <v>950</v>
      </c>
      <c r="C418" t="s">
        <v>3122</v>
      </c>
      <c r="D418" t="s">
        <v>125</v>
      </c>
      <c r="E418">
        <v>14955.186175360001</v>
      </c>
      <c r="F418">
        <v>2494.4</v>
      </c>
      <c r="G418">
        <v>-33.888569727927099</v>
      </c>
      <c r="H418">
        <v>-12.438467930976</v>
      </c>
      <c r="I418">
        <v>-14.321883696003001</v>
      </c>
      <c r="J418">
        <v>-17.626377099288</v>
      </c>
      <c r="K418">
        <v>2884.4482612361198</v>
      </c>
      <c r="L418">
        <v>2790.0548152670299</v>
      </c>
      <c r="M418">
        <v>16.661902613929701</v>
      </c>
      <c r="N418">
        <v>2.18737062431582</v>
      </c>
      <c r="O418">
        <v>28.223220012828701</v>
      </c>
      <c r="P418">
        <v>11.8565022421524</v>
      </c>
      <c r="Q418">
        <v>-8.2200805271876995E-2</v>
      </c>
    </row>
    <row r="419" spans="1:17" x14ac:dyDescent="0.3">
      <c r="A419" t="s">
        <v>951</v>
      </c>
      <c r="B419" t="s">
        <v>952</v>
      </c>
      <c r="C419" t="s">
        <v>3110</v>
      </c>
      <c r="D419" t="s">
        <v>54</v>
      </c>
      <c r="E419">
        <v>14876.967455047999</v>
      </c>
      <c r="F419">
        <v>180.34</v>
      </c>
      <c r="G419">
        <v>-30.635017050421499</v>
      </c>
      <c r="H419">
        <v>-5.9205972738903698</v>
      </c>
      <c r="I419">
        <v>-28.958559543446899</v>
      </c>
      <c r="J419">
        <v>-5.7921536498262496</v>
      </c>
      <c r="K419">
        <v>202.94392164061199</v>
      </c>
      <c r="L419">
        <v>209.19266029558199</v>
      </c>
      <c r="M419">
        <v>12.527860924530399</v>
      </c>
      <c r="N419">
        <v>0.29217378241963299</v>
      </c>
      <c r="O419">
        <v>60.391482754796399</v>
      </c>
      <c r="P419">
        <v>0.188888888888882</v>
      </c>
      <c r="Q419">
        <v>2.1395991428155001E-2</v>
      </c>
    </row>
    <row r="420" spans="1:17" x14ac:dyDescent="0.3">
      <c r="A420" t="s">
        <v>953</v>
      </c>
      <c r="B420" t="s">
        <v>954</v>
      </c>
      <c r="C420" t="s">
        <v>3114</v>
      </c>
      <c r="D420" t="s">
        <v>51</v>
      </c>
      <c r="E420">
        <v>14872.484768939999</v>
      </c>
      <c r="F420">
        <v>6457.7</v>
      </c>
      <c r="G420">
        <v>11.6160776434571</v>
      </c>
      <c r="H420">
        <v>-3.4268458655878198</v>
      </c>
      <c r="I420">
        <v>17.2393390359078</v>
      </c>
      <c r="J420">
        <v>-4.1751955487040204</v>
      </c>
      <c r="K420">
        <v>6834.64974918587</v>
      </c>
      <c r="L420">
        <v>6125.4692346214697</v>
      </c>
      <c r="M420">
        <v>22.026664926619699</v>
      </c>
      <c r="N420">
        <v>0.78310679676624895</v>
      </c>
      <c r="O420">
        <v>17.688960465800498</v>
      </c>
      <c r="P420">
        <v>42.409859472233499</v>
      </c>
      <c r="Q420">
        <v>1.4454113432645001E-2</v>
      </c>
    </row>
    <row r="421" spans="1:17" x14ac:dyDescent="0.3">
      <c r="A421" t="s">
        <v>955</v>
      </c>
      <c r="B421" t="s">
        <v>956</v>
      </c>
      <c r="C421" t="s">
        <v>3127</v>
      </c>
      <c r="D421" t="s">
        <v>957</v>
      </c>
      <c r="E421">
        <v>14815.404500479999</v>
      </c>
      <c r="F421">
        <v>1508.8</v>
      </c>
      <c r="G421">
        <v>-33.359600517210701</v>
      </c>
      <c r="H421">
        <v>-3.9741150559199601</v>
      </c>
      <c r="I421">
        <v>-1.77795989585305</v>
      </c>
      <c r="J421">
        <v>-4.3760485644826197</v>
      </c>
      <c r="K421">
        <v>1577.55725531131</v>
      </c>
      <c r="L421">
        <v>1513.7012850989599</v>
      </c>
      <c r="M421">
        <v>23.683310076356001</v>
      </c>
      <c r="N421">
        <v>1.3146975299733801</v>
      </c>
      <c r="O421">
        <v>21.314952279957499</v>
      </c>
      <c r="P421">
        <v>25.2948015279853</v>
      </c>
      <c r="Q421">
        <v>-4.8174966140484998E-2</v>
      </c>
    </row>
    <row r="422" spans="1:17" x14ac:dyDescent="0.3">
      <c r="A422" t="s">
        <v>958</v>
      </c>
      <c r="B422" t="s">
        <v>959</v>
      </c>
      <c r="C422" t="s">
        <v>3121</v>
      </c>
      <c r="D422" t="s">
        <v>280</v>
      </c>
      <c r="E422">
        <v>14732.419973</v>
      </c>
      <c r="F422">
        <v>846.5</v>
      </c>
      <c r="G422">
        <v>21.171775151635</v>
      </c>
      <c r="H422">
        <v>0.86370198503329199</v>
      </c>
      <c r="I422">
        <v>-18.519648218434199</v>
      </c>
      <c r="J422">
        <v>-1.95852201739806</v>
      </c>
      <c r="K422">
        <v>898.06628898340205</v>
      </c>
      <c r="L422">
        <v>846.59457770672998</v>
      </c>
      <c r="M422">
        <v>22.312211931764899</v>
      </c>
      <c r="N422">
        <v>1.1867516258420101</v>
      </c>
      <c r="O422">
        <v>25.221500295333701</v>
      </c>
      <c r="P422">
        <v>51.447382545532598</v>
      </c>
      <c r="Q422">
        <v>0.14215449707528399</v>
      </c>
    </row>
    <row r="423" spans="1:17" x14ac:dyDescent="0.3">
      <c r="A423" t="s">
        <v>960</v>
      </c>
      <c r="B423" t="s">
        <v>961</v>
      </c>
      <c r="C423" t="s">
        <v>3109</v>
      </c>
      <c r="D423" t="s">
        <v>21</v>
      </c>
      <c r="E423">
        <v>14595.9020617799</v>
      </c>
      <c r="F423">
        <v>2589.4499999999998</v>
      </c>
      <c r="G423">
        <v>205.716231907245</v>
      </c>
      <c r="H423">
        <v>7.0174637008147602</v>
      </c>
      <c r="I423">
        <v>40.691461591973997</v>
      </c>
      <c r="J423">
        <v>2.3008220135510502</v>
      </c>
      <c r="K423">
        <v>2563.7016393901799</v>
      </c>
      <c r="L423">
        <v>2086.6382101432901</v>
      </c>
      <c r="M423">
        <v>47.5929194632904</v>
      </c>
      <c r="N423">
        <v>1.53623872698102</v>
      </c>
      <c r="O423">
        <v>13.916082565795801</v>
      </c>
      <c r="P423">
        <v>250.58895207148601</v>
      </c>
    </row>
    <row r="424" spans="1:17" x14ac:dyDescent="0.3">
      <c r="A424" t="s">
        <v>962</v>
      </c>
      <c r="B424" t="s">
        <v>963</v>
      </c>
      <c r="C424" t="s">
        <v>617</v>
      </c>
      <c r="D424" t="s">
        <v>617</v>
      </c>
      <c r="E424">
        <v>14587.28436102</v>
      </c>
      <c r="F424">
        <v>153.65</v>
      </c>
      <c r="G424">
        <v>-18.4893793178755</v>
      </c>
      <c r="H424">
        <v>-2.1444674611163901</v>
      </c>
      <c r="I424">
        <v>-12.521500765893</v>
      </c>
      <c r="J424">
        <v>-2.9981811227574102</v>
      </c>
      <c r="K424">
        <v>169.88824166243199</v>
      </c>
      <c r="L424">
        <v>158.71074369628801</v>
      </c>
      <c r="M424">
        <v>36.841058044899199</v>
      </c>
      <c r="N424">
        <v>0.41936971453681099</v>
      </c>
      <c r="O424">
        <v>38.594207614708701</v>
      </c>
      <c r="P424">
        <v>27.7754677754677</v>
      </c>
      <c r="Q424">
        <v>6.4133737154700005E-4</v>
      </c>
    </row>
    <row r="425" spans="1:17" x14ac:dyDescent="0.3">
      <c r="A425" t="s">
        <v>964</v>
      </c>
      <c r="B425" t="s">
        <v>965</v>
      </c>
      <c r="C425" t="s">
        <v>3124</v>
      </c>
      <c r="D425" t="s">
        <v>467</v>
      </c>
      <c r="E425">
        <v>14524.3971306</v>
      </c>
      <c r="F425">
        <v>4737.25</v>
      </c>
      <c r="G425">
        <v>-22.9054925988987</v>
      </c>
      <c r="H425">
        <v>-3.2717524492827001</v>
      </c>
      <c r="I425">
        <v>-2.49384359983602</v>
      </c>
      <c r="J425">
        <v>-5.9710050024917303</v>
      </c>
      <c r="K425">
        <v>5159.68575693003</v>
      </c>
      <c r="L425">
        <v>4928.12579053032</v>
      </c>
      <c r="M425">
        <v>24.173998256842999</v>
      </c>
      <c r="N425">
        <v>0.56574030104663098</v>
      </c>
      <c r="O425">
        <v>25.787112776399798</v>
      </c>
      <c r="P425">
        <v>17.812733150957399</v>
      </c>
      <c r="Q425">
        <v>2.5771545203402999E-2</v>
      </c>
    </row>
    <row r="426" spans="1:17" x14ac:dyDescent="0.3">
      <c r="A426" t="s">
        <v>966</v>
      </c>
      <c r="B426" t="s">
        <v>967</v>
      </c>
      <c r="C426" t="s">
        <v>3124</v>
      </c>
      <c r="D426" t="s">
        <v>467</v>
      </c>
      <c r="E426">
        <v>14358.83687512</v>
      </c>
      <c r="F426">
        <v>763.6</v>
      </c>
      <c r="G426">
        <v>11.2303449455358</v>
      </c>
      <c r="H426">
        <v>-4.4276597322459397</v>
      </c>
      <c r="I426">
        <v>9.6572050953724293</v>
      </c>
      <c r="J426">
        <v>-0.97362271444561199</v>
      </c>
      <c r="K426">
        <v>822.33072964456005</v>
      </c>
      <c r="L426">
        <v>742.74290810295395</v>
      </c>
      <c r="M426">
        <v>31.4976548712872</v>
      </c>
      <c r="N426">
        <v>0.63588649994012503</v>
      </c>
      <c r="O426">
        <v>21.346254583551499</v>
      </c>
      <c r="P426">
        <v>46.494004796162997</v>
      </c>
      <c r="Q426">
        <v>0.12733051563009701</v>
      </c>
    </row>
    <row r="427" spans="1:17" x14ac:dyDescent="0.3">
      <c r="A427" t="s">
        <v>968</v>
      </c>
      <c r="B427" t="s">
        <v>969</v>
      </c>
      <c r="C427" t="s">
        <v>3112</v>
      </c>
      <c r="D427" t="s">
        <v>970</v>
      </c>
      <c r="E427">
        <v>14276.370628275001</v>
      </c>
      <c r="F427">
        <v>742.55</v>
      </c>
      <c r="G427">
        <v>33.404731004794399</v>
      </c>
      <c r="H427">
        <v>1.21522368190168</v>
      </c>
      <c r="I427">
        <v>27.233557968755001</v>
      </c>
      <c r="J427">
        <v>-2.9542117710012099</v>
      </c>
      <c r="K427">
        <v>768.03692447151502</v>
      </c>
      <c r="L427">
        <v>675.67318443301201</v>
      </c>
      <c r="M427">
        <v>38.7602150998311</v>
      </c>
      <c r="N427">
        <v>0.76571472455205802</v>
      </c>
      <c r="O427">
        <v>18.0661234933674</v>
      </c>
      <c r="P427">
        <v>66.360479444382193</v>
      </c>
      <c r="Q427">
        <v>-2.3348132304989999E-3</v>
      </c>
    </row>
    <row r="428" spans="1:17" x14ac:dyDescent="0.3">
      <c r="A428" t="s">
        <v>971</v>
      </c>
      <c r="B428" t="s">
        <v>972</v>
      </c>
      <c r="C428" t="s">
        <v>3124</v>
      </c>
      <c r="D428" t="s">
        <v>418</v>
      </c>
      <c r="E428">
        <v>14208.067203750001</v>
      </c>
      <c r="F428">
        <v>1125.5</v>
      </c>
      <c r="G428">
        <v>54.000769302254398</v>
      </c>
      <c r="H428">
        <v>13.860282098835</v>
      </c>
      <c r="I428">
        <v>76.079201901984604</v>
      </c>
      <c r="J428">
        <v>6.9882999696015</v>
      </c>
      <c r="K428">
        <v>1014.74406870972</v>
      </c>
      <c r="L428">
        <v>811.11964796807604</v>
      </c>
      <c r="M428">
        <v>65.384628029836705</v>
      </c>
      <c r="N428">
        <v>0.68519154996720499</v>
      </c>
      <c r="O428">
        <v>3.4073745002221001</v>
      </c>
      <c r="P428">
        <v>150.111111111111</v>
      </c>
      <c r="Q428">
        <v>0.10521579896518</v>
      </c>
    </row>
    <row r="429" spans="1:17" x14ac:dyDescent="0.3">
      <c r="A429" t="s">
        <v>973</v>
      </c>
      <c r="B429" t="s">
        <v>974</v>
      </c>
      <c r="C429" t="s">
        <v>3111</v>
      </c>
      <c r="D429" t="s">
        <v>27</v>
      </c>
      <c r="E429">
        <v>14204.504864381999</v>
      </c>
      <c r="F429">
        <v>72.66</v>
      </c>
      <c r="G429">
        <v>-43.5488430279837</v>
      </c>
      <c r="H429">
        <v>-8.5077352381772595</v>
      </c>
      <c r="I429">
        <v>-23.73251186996</v>
      </c>
      <c r="J429">
        <v>-6.8875922511449099</v>
      </c>
      <c r="K429">
        <v>84.184447761753205</v>
      </c>
      <c r="L429">
        <v>85.351881871688505</v>
      </c>
      <c r="M429">
        <v>26.948932208938501</v>
      </c>
      <c r="N429">
        <v>0.54788789453674502</v>
      </c>
      <c r="O429">
        <v>53.316818056702402</v>
      </c>
      <c r="P429">
        <v>11.6986933128362</v>
      </c>
      <c r="Q429">
        <v>4.8914191862940999E-2</v>
      </c>
    </row>
    <row r="430" spans="1:17" x14ac:dyDescent="0.3">
      <c r="A430" t="s">
        <v>975</v>
      </c>
      <c r="B430" t="s">
        <v>976</v>
      </c>
      <c r="C430" t="s">
        <v>3114</v>
      </c>
      <c r="D430" t="s">
        <v>51</v>
      </c>
      <c r="E430">
        <v>14172.000660719999</v>
      </c>
      <c r="F430">
        <v>1864.45</v>
      </c>
      <c r="G430">
        <v>59.950204206697499</v>
      </c>
      <c r="H430">
        <v>1.71017413174509</v>
      </c>
      <c r="I430">
        <v>30.6404172425067</v>
      </c>
      <c r="J430">
        <v>-3.3206409414943301</v>
      </c>
      <c r="K430">
        <v>1854.0295726975601</v>
      </c>
      <c r="L430">
        <v>1558.1843104913301</v>
      </c>
      <c r="M430">
        <v>42.691249038705301</v>
      </c>
      <c r="N430">
        <v>0.24724804441242401</v>
      </c>
      <c r="O430">
        <v>15.7874976534635</v>
      </c>
      <c r="P430">
        <v>95.435010482180303</v>
      </c>
      <c r="Q430">
        <v>9.8797790963001994E-2</v>
      </c>
    </row>
    <row r="431" spans="1:17" x14ac:dyDescent="0.3">
      <c r="A431" t="s">
        <v>977</v>
      </c>
      <c r="B431" t="s">
        <v>978</v>
      </c>
      <c r="C431" t="s">
        <v>3114</v>
      </c>
      <c r="D431" t="s">
        <v>51</v>
      </c>
      <c r="E431">
        <v>14116.50543114</v>
      </c>
      <c r="F431">
        <v>1535.1</v>
      </c>
      <c r="G431">
        <v>189.680643305297</v>
      </c>
      <c r="H431">
        <v>19.8190896349127</v>
      </c>
      <c r="I431">
        <v>65.192615584848895</v>
      </c>
      <c r="J431">
        <v>-2.92186137483692</v>
      </c>
      <c r="K431">
        <v>1397.1451546282401</v>
      </c>
      <c r="L431">
        <v>1044.8915492804199</v>
      </c>
      <c r="M431">
        <v>46.927510747015397</v>
      </c>
      <c r="N431">
        <v>0.887250592245443</v>
      </c>
      <c r="O431">
        <v>9.1134128069832503</v>
      </c>
      <c r="P431">
        <v>228.71520342612399</v>
      </c>
      <c r="Q431">
        <v>0.12624746666549799</v>
      </c>
    </row>
    <row r="432" spans="1:17" x14ac:dyDescent="0.3">
      <c r="A432" t="s">
        <v>979</v>
      </c>
      <c r="B432" t="s">
        <v>980</v>
      </c>
      <c r="C432" t="s">
        <v>3114</v>
      </c>
      <c r="D432" t="s">
        <v>249</v>
      </c>
      <c r="E432">
        <v>14074.554119435001</v>
      </c>
      <c r="F432">
        <v>1385.95</v>
      </c>
      <c r="G432">
        <v>-4.5059460996215703</v>
      </c>
      <c r="H432">
        <v>7.1807710572384602</v>
      </c>
      <c r="I432">
        <v>-6.7281289541951796</v>
      </c>
      <c r="J432">
        <v>-3.50822203606086</v>
      </c>
      <c r="K432">
        <v>1349.4975569476301</v>
      </c>
      <c r="L432">
        <v>1257.8094401067799</v>
      </c>
      <c r="M432">
        <v>45.6475360234232</v>
      </c>
      <c r="N432">
        <v>0.26240515840772</v>
      </c>
      <c r="O432">
        <v>18.9797611746455</v>
      </c>
      <c r="P432">
        <v>39.579032176846702</v>
      </c>
      <c r="Q432">
        <v>0.13441760853689799</v>
      </c>
    </row>
    <row r="433" spans="1:17" x14ac:dyDescent="0.3">
      <c r="A433" t="s">
        <v>981</v>
      </c>
      <c r="B433" t="s">
        <v>982</v>
      </c>
      <c r="C433" t="s">
        <v>3117</v>
      </c>
      <c r="D433" t="s">
        <v>983</v>
      </c>
      <c r="E433">
        <v>13979.75018958</v>
      </c>
      <c r="F433">
        <v>2054.6999999999998</v>
      </c>
      <c r="G433">
        <v>90.290577924018805</v>
      </c>
      <c r="H433">
        <v>-6.2034459056058298</v>
      </c>
      <c r="I433">
        <v>103.370103417217</v>
      </c>
      <c r="J433">
        <v>-12.727270238725501</v>
      </c>
      <c r="K433">
        <v>2250.7398626079898</v>
      </c>
      <c r="L433">
        <v>1615.0496466504901</v>
      </c>
      <c r="M433">
        <v>21.830479602272</v>
      </c>
      <c r="N433">
        <v>0.597772579548837</v>
      </c>
      <c r="O433">
        <v>31.406044678055199</v>
      </c>
      <c r="P433">
        <v>181.46575342465701</v>
      </c>
      <c r="Q433">
        <v>0.226099151547311</v>
      </c>
    </row>
    <row r="434" spans="1:17" x14ac:dyDescent="0.3">
      <c r="A434" t="s">
        <v>984</v>
      </c>
      <c r="B434" t="s">
        <v>985</v>
      </c>
      <c r="C434" t="s">
        <v>3110</v>
      </c>
      <c r="D434" t="s">
        <v>149</v>
      </c>
      <c r="E434">
        <v>13972.257758645999</v>
      </c>
      <c r="F434">
        <v>53.46</v>
      </c>
      <c r="G434">
        <v>120.95858130097101</v>
      </c>
      <c r="H434">
        <v>-17.061436218808101</v>
      </c>
      <c r="I434">
        <v>4.5889612373196504</v>
      </c>
      <c r="J434">
        <v>-10.7032904847841</v>
      </c>
      <c r="K434">
        <v>64.852212159719002</v>
      </c>
      <c r="L434">
        <v>56.631334947770497</v>
      </c>
      <c r="M434">
        <v>22.524425125871399</v>
      </c>
      <c r="N434">
        <v>0.238091359633467</v>
      </c>
      <c r="O434">
        <v>70.968948746726497</v>
      </c>
      <c r="P434">
        <v>162.058823529411</v>
      </c>
      <c r="Q434">
        <v>0.13223077532411001</v>
      </c>
    </row>
    <row r="435" spans="1:17" x14ac:dyDescent="0.3">
      <c r="A435" t="s">
        <v>986</v>
      </c>
      <c r="B435" t="s">
        <v>987</v>
      </c>
      <c r="C435" t="s">
        <v>3113</v>
      </c>
      <c r="D435" t="s">
        <v>450</v>
      </c>
      <c r="E435">
        <v>13968.74869131</v>
      </c>
      <c r="F435">
        <v>290.64999999999998</v>
      </c>
      <c r="G435">
        <v>0.89473169009750098</v>
      </c>
      <c r="H435">
        <v>-13.7275433152113</v>
      </c>
      <c r="I435">
        <v>-22.725477090112001</v>
      </c>
      <c r="J435">
        <v>-2.9751516395877999</v>
      </c>
      <c r="K435">
        <v>326.07256476057302</v>
      </c>
      <c r="L435">
        <v>322.53546689801698</v>
      </c>
      <c r="M435">
        <v>29.659885934512001</v>
      </c>
      <c r="N435">
        <v>0.53363656037015605</v>
      </c>
      <c r="O435">
        <v>42.086702219163897</v>
      </c>
      <c r="P435">
        <v>34.466805459171802</v>
      </c>
      <c r="Q435">
        <v>7.7165828880225995E-2</v>
      </c>
    </row>
    <row r="436" spans="1:17" hidden="1" x14ac:dyDescent="0.3">
      <c r="A436" t="s">
        <v>988</v>
      </c>
      <c r="B436" t="s">
        <v>989</v>
      </c>
      <c r="C436" t="s">
        <v>3125</v>
      </c>
      <c r="D436" t="s">
        <v>453</v>
      </c>
      <c r="E436">
        <v>13877.0794947049</v>
      </c>
      <c r="F436">
        <v>2278.4499999999998</v>
      </c>
      <c r="G436">
        <v>-47.1252458164914</v>
      </c>
      <c r="H436">
        <v>-2.4492710251402499</v>
      </c>
      <c r="I436">
        <v>-29.498050593518599</v>
      </c>
      <c r="J436">
        <v>-5.8234615175970097</v>
      </c>
      <c r="M436">
        <v>48.502576231753899</v>
      </c>
      <c r="O436">
        <v>36.057407448045801</v>
      </c>
      <c r="P436">
        <v>10.814162735275501</v>
      </c>
    </row>
    <row r="437" spans="1:17" hidden="1" x14ac:dyDescent="0.3">
      <c r="A437" t="s">
        <v>990</v>
      </c>
      <c r="B437" t="s">
        <v>991</v>
      </c>
      <c r="C437" t="s">
        <v>3125</v>
      </c>
      <c r="D437" t="s">
        <v>51</v>
      </c>
      <c r="E437">
        <v>13776.6957696399</v>
      </c>
      <c r="F437">
        <v>875.3</v>
      </c>
      <c r="G437">
        <v>-16.6136321998138</v>
      </c>
      <c r="H437">
        <v>9.19893478447562</v>
      </c>
      <c r="I437">
        <v>1.0135630231589201</v>
      </c>
      <c r="J437">
        <v>-3.7130623498039101</v>
      </c>
      <c r="K437">
        <v>885.45155231670901</v>
      </c>
      <c r="M437">
        <v>45.991650244028598</v>
      </c>
      <c r="O437">
        <v>34.342511139038002</v>
      </c>
      <c r="P437">
        <v>20.731034482758599</v>
      </c>
    </row>
    <row r="438" spans="1:17" x14ac:dyDescent="0.3">
      <c r="A438" t="s">
        <v>992</v>
      </c>
      <c r="B438" t="s">
        <v>993</v>
      </c>
      <c r="C438" t="s">
        <v>3124</v>
      </c>
      <c r="D438" t="s">
        <v>994</v>
      </c>
      <c r="E438">
        <v>13723.278037885</v>
      </c>
      <c r="F438">
        <v>772.85</v>
      </c>
      <c r="G438">
        <v>38.368428735090397</v>
      </c>
      <c r="H438">
        <v>-1.7899982982639899</v>
      </c>
      <c r="I438">
        <v>14.642930800522601</v>
      </c>
      <c r="J438">
        <v>-3.5781744945897</v>
      </c>
      <c r="K438">
        <v>806.06739550398299</v>
      </c>
      <c r="L438">
        <v>715.36934865199703</v>
      </c>
      <c r="M438">
        <v>31.560046677606799</v>
      </c>
      <c r="N438">
        <v>0.49061453882781703</v>
      </c>
      <c r="O438">
        <v>13.282008151646499</v>
      </c>
      <c r="P438">
        <v>70.720123702231007</v>
      </c>
      <c r="Q438">
        <v>5.5415971063585999E-2</v>
      </c>
    </row>
    <row r="439" spans="1:17" hidden="1" x14ac:dyDescent="0.3">
      <c r="A439" t="s">
        <v>995</v>
      </c>
      <c r="B439" t="s">
        <v>996</v>
      </c>
      <c r="C439" t="s">
        <v>3125</v>
      </c>
      <c r="D439" t="s">
        <v>163</v>
      </c>
      <c r="E439">
        <v>13618.877708525</v>
      </c>
      <c r="F439">
        <v>11304.25</v>
      </c>
      <c r="G439">
        <v>335.96088271455</v>
      </c>
      <c r="H439">
        <v>-8.6296032610003905</v>
      </c>
      <c r="I439">
        <v>53.366761615497602</v>
      </c>
      <c r="J439">
        <v>-4.0620445503173803</v>
      </c>
      <c r="K439">
        <v>11658.865713392101</v>
      </c>
      <c r="L439">
        <v>8520.8152412483505</v>
      </c>
      <c r="M439">
        <v>25.768255459315501</v>
      </c>
      <c r="N439">
        <v>0.57035363695691998</v>
      </c>
      <c r="O439">
        <v>22.962602560983701</v>
      </c>
      <c r="P439">
        <v>380.827307528711</v>
      </c>
      <c r="Q439">
        <v>0.227874150331947</v>
      </c>
    </row>
    <row r="440" spans="1:17" x14ac:dyDescent="0.3">
      <c r="A440" t="s">
        <v>997</v>
      </c>
      <c r="B440" t="s">
        <v>998</v>
      </c>
      <c r="C440" t="s">
        <v>3121</v>
      </c>
      <c r="D440" t="s">
        <v>48</v>
      </c>
      <c r="E440">
        <v>13611.3591664</v>
      </c>
      <c r="F440">
        <v>740.5</v>
      </c>
      <c r="G440">
        <v>16.315724158113898</v>
      </c>
      <c r="H440">
        <v>3.30496363730076</v>
      </c>
      <c r="I440">
        <v>33.640401608167501</v>
      </c>
      <c r="J440">
        <v>-7.2241706596532298</v>
      </c>
      <c r="K440">
        <v>749.23094516242895</v>
      </c>
      <c r="L440">
        <v>648.90788707021704</v>
      </c>
      <c r="M440">
        <v>36.249620386405702</v>
      </c>
      <c r="N440">
        <v>0.58795973027288095</v>
      </c>
      <c r="O440">
        <v>11.6407832545577</v>
      </c>
      <c r="P440">
        <v>65.290178571428498</v>
      </c>
      <c r="Q440">
        <v>9.2808340155379004E-2</v>
      </c>
    </row>
    <row r="441" spans="1:17" x14ac:dyDescent="0.3">
      <c r="A441" t="s">
        <v>999</v>
      </c>
      <c r="B441" t="s">
        <v>1000</v>
      </c>
      <c r="C441" t="s">
        <v>3121</v>
      </c>
      <c r="D441" t="s">
        <v>280</v>
      </c>
      <c r="E441">
        <v>13573.36772118</v>
      </c>
      <c r="F441">
        <v>1709.3</v>
      </c>
      <c r="G441">
        <v>70.484689306273395</v>
      </c>
      <c r="H441">
        <v>6.1805915262517104</v>
      </c>
      <c r="I441">
        <v>21.060683375133799</v>
      </c>
      <c r="J441">
        <v>2.2040337818654598</v>
      </c>
      <c r="K441">
        <v>1787.6230030778199</v>
      </c>
      <c r="L441">
        <v>1587.26542501275</v>
      </c>
      <c r="M441">
        <v>41.2510786735333</v>
      </c>
      <c r="N441">
        <v>1.1966954241480201</v>
      </c>
      <c r="O441">
        <v>57.023342888901801</v>
      </c>
      <c r="P441">
        <v>112.798008092125</v>
      </c>
      <c r="Q441">
        <v>0.14237062234534001</v>
      </c>
    </row>
    <row r="442" spans="1:17" x14ac:dyDescent="0.3">
      <c r="A442" t="s">
        <v>1001</v>
      </c>
      <c r="B442" t="s">
        <v>1002</v>
      </c>
      <c r="C442" t="s">
        <v>3116</v>
      </c>
      <c r="D442" t="s">
        <v>233</v>
      </c>
      <c r="E442">
        <v>13534.703127614999</v>
      </c>
      <c r="F442">
        <v>1648.95</v>
      </c>
      <c r="G442">
        <v>27.530059927460201</v>
      </c>
      <c r="H442">
        <v>2.3642962667362699</v>
      </c>
      <c r="I442">
        <v>-16.028714392828402</v>
      </c>
      <c r="J442">
        <v>-2.5880007712273199</v>
      </c>
      <c r="K442">
        <v>1665.1258351621</v>
      </c>
      <c r="L442">
        <v>1619.75593413</v>
      </c>
      <c r="M442">
        <v>44.164205774222602</v>
      </c>
      <c r="N442">
        <v>1.2067741364870599</v>
      </c>
      <c r="O442">
        <v>34.749385972891801</v>
      </c>
      <c r="P442">
        <v>61.979371316306398</v>
      </c>
      <c r="Q442">
        <v>0.105976457188817</v>
      </c>
    </row>
    <row r="443" spans="1:17" x14ac:dyDescent="0.3">
      <c r="A443" t="s">
        <v>1003</v>
      </c>
      <c r="B443" t="s">
        <v>1004</v>
      </c>
      <c r="C443" t="s">
        <v>3121</v>
      </c>
      <c r="D443" t="s">
        <v>280</v>
      </c>
      <c r="E443">
        <v>13520.5744</v>
      </c>
      <c r="F443">
        <v>4283</v>
      </c>
      <c r="G443">
        <v>21.761905400694101</v>
      </c>
      <c r="H443">
        <v>14.4621452970297</v>
      </c>
      <c r="I443">
        <v>1.02186317914548</v>
      </c>
      <c r="J443">
        <v>-2.45084053659519</v>
      </c>
      <c r="K443">
        <v>4280.1683836637903</v>
      </c>
      <c r="L443">
        <v>3990.0070527033999</v>
      </c>
      <c r="M443">
        <v>42.456775205735298</v>
      </c>
      <c r="N443">
        <v>1.1761514767832799</v>
      </c>
      <c r="O443">
        <v>16.7406023815082</v>
      </c>
      <c r="P443">
        <v>55.181159420289802</v>
      </c>
      <c r="Q443">
        <v>0.17646506137908599</v>
      </c>
    </row>
    <row r="444" spans="1:17" x14ac:dyDescent="0.3">
      <c r="A444" t="s">
        <v>1005</v>
      </c>
      <c r="B444" t="s">
        <v>1006</v>
      </c>
      <c r="C444" t="s">
        <v>3114</v>
      </c>
      <c r="D444" t="s">
        <v>51</v>
      </c>
      <c r="E444">
        <v>13499.937481200001</v>
      </c>
      <c r="F444">
        <v>557</v>
      </c>
      <c r="G444">
        <v>42.425667604626497</v>
      </c>
      <c r="H444">
        <v>6.0644344292014303</v>
      </c>
      <c r="I444">
        <v>24.307493816457601</v>
      </c>
      <c r="J444">
        <v>-5.9905298991807898</v>
      </c>
      <c r="K444">
        <v>588.37145490926196</v>
      </c>
      <c r="L444">
        <v>513.78840188869299</v>
      </c>
      <c r="M444">
        <v>37.074755754692497</v>
      </c>
      <c r="N444">
        <v>0.58029596244221204</v>
      </c>
      <c r="O444">
        <v>29.443447037701901</v>
      </c>
      <c r="P444">
        <v>74.635522809217704</v>
      </c>
      <c r="Q444">
        <v>6.3601514335853995E-2</v>
      </c>
    </row>
    <row r="445" spans="1:17" x14ac:dyDescent="0.3">
      <c r="A445" t="s">
        <v>1007</v>
      </c>
      <c r="B445" t="s">
        <v>1008</v>
      </c>
      <c r="C445" t="s">
        <v>3112</v>
      </c>
      <c r="D445" t="s">
        <v>197</v>
      </c>
      <c r="E445">
        <v>13385.997287259999</v>
      </c>
      <c r="F445">
        <v>412.1</v>
      </c>
      <c r="G445">
        <v>-4.2928277764539704</v>
      </c>
      <c r="H445">
        <v>-12.664347359815</v>
      </c>
      <c r="I445">
        <v>-12.5503745341643</v>
      </c>
      <c r="J445">
        <v>-2.7332103809952599</v>
      </c>
      <c r="K445">
        <v>451.79502120297099</v>
      </c>
      <c r="L445">
        <v>440.39380248576498</v>
      </c>
      <c r="M445">
        <v>40.313743113235098</v>
      </c>
      <c r="N445">
        <v>0.41829845084591399</v>
      </c>
      <c r="O445">
        <v>32.734773113321999</v>
      </c>
      <c r="P445">
        <v>60.788138899726803</v>
      </c>
    </row>
    <row r="446" spans="1:17" x14ac:dyDescent="0.3">
      <c r="A446" t="s">
        <v>1009</v>
      </c>
      <c r="B446" t="s">
        <v>1010</v>
      </c>
      <c r="C446" t="s">
        <v>3111</v>
      </c>
      <c r="D446" t="s">
        <v>1011</v>
      </c>
      <c r="E446">
        <v>13288.454741834999</v>
      </c>
      <c r="F446">
        <v>414.05</v>
      </c>
      <c r="G446">
        <v>69.737320338657796</v>
      </c>
      <c r="H446">
        <v>-9.5456666399276706</v>
      </c>
      <c r="I446">
        <v>-4.4221099113873601</v>
      </c>
      <c r="J446">
        <v>-8.9128825400102993</v>
      </c>
      <c r="K446">
        <v>445.244276569286</v>
      </c>
      <c r="L446">
        <v>411.98650270944199</v>
      </c>
      <c r="M446">
        <v>47.907830046387197</v>
      </c>
      <c r="N446">
        <v>1.37236025594569</v>
      </c>
      <c r="O446">
        <v>49.209032725516202</v>
      </c>
      <c r="P446">
        <v>104.469135802469</v>
      </c>
      <c r="Q446">
        <v>0.11409582881576701</v>
      </c>
    </row>
    <row r="447" spans="1:17" x14ac:dyDescent="0.3">
      <c r="A447" t="s">
        <v>1012</v>
      </c>
      <c r="B447" t="s">
        <v>1013</v>
      </c>
      <c r="C447" t="s">
        <v>3113</v>
      </c>
      <c r="D447" t="s">
        <v>274</v>
      </c>
      <c r="E447">
        <v>13275.90602602</v>
      </c>
      <c r="F447">
        <v>598.6</v>
      </c>
      <c r="G447">
        <v>96.276373968010006</v>
      </c>
      <c r="H447">
        <v>-8.0537122496715199</v>
      </c>
      <c r="I447">
        <v>-15.8555371177195</v>
      </c>
      <c r="J447">
        <v>-4.3088920476296799</v>
      </c>
      <c r="K447">
        <v>636.17768228714203</v>
      </c>
      <c r="L447">
        <v>607.78400686507803</v>
      </c>
      <c r="M447">
        <v>39.171083571686701</v>
      </c>
      <c r="N447">
        <v>1.4293646482377</v>
      </c>
      <c r="O447">
        <v>38.322753090544602</v>
      </c>
      <c r="P447">
        <v>134.377447141738</v>
      </c>
      <c r="Q447">
        <v>2.5280285116122E-2</v>
      </c>
    </row>
    <row r="448" spans="1:17" x14ac:dyDescent="0.3">
      <c r="A448" t="s">
        <v>1014</v>
      </c>
      <c r="B448" t="s">
        <v>1015</v>
      </c>
      <c r="C448" t="s">
        <v>3117</v>
      </c>
      <c r="D448" t="s">
        <v>117</v>
      </c>
      <c r="E448">
        <v>13234.6160186</v>
      </c>
      <c r="F448">
        <v>45.16</v>
      </c>
      <c r="G448">
        <v>-16.395077235614199</v>
      </c>
      <c r="H448">
        <v>-7.9675053531198099</v>
      </c>
      <c r="I448">
        <v>-42.502458770173703</v>
      </c>
      <c r="J448">
        <v>-9.0621194718174891</v>
      </c>
      <c r="K448">
        <v>51.871604571311202</v>
      </c>
      <c r="L448">
        <v>54.372459174257898</v>
      </c>
      <c r="M448">
        <v>14.1234927534453</v>
      </c>
      <c r="N448">
        <v>0.73843033229968402</v>
      </c>
      <c r="O448">
        <v>63.197519929140803</v>
      </c>
      <c r="P448">
        <v>15.3512132822477</v>
      </c>
    </row>
    <row r="449" spans="1:17" x14ac:dyDescent="0.3">
      <c r="A449" t="s">
        <v>1016</v>
      </c>
      <c r="B449" t="s">
        <v>1017</v>
      </c>
      <c r="C449" t="s">
        <v>3115</v>
      </c>
      <c r="D449" t="s">
        <v>117</v>
      </c>
      <c r="E449">
        <v>13212.86409628</v>
      </c>
      <c r="F449">
        <v>910.6</v>
      </c>
      <c r="G449">
        <v>95.637427220209801</v>
      </c>
      <c r="H449">
        <v>-19.863483457223602</v>
      </c>
      <c r="I449">
        <v>74.508074842002003</v>
      </c>
      <c r="J449">
        <v>-6.0753898471064502</v>
      </c>
      <c r="K449">
        <v>1002.2222014801901</v>
      </c>
      <c r="L449">
        <v>758.23896090456503</v>
      </c>
      <c r="M449">
        <v>20.5128810145812</v>
      </c>
      <c r="N449">
        <v>0.31134814124712801</v>
      </c>
      <c r="O449">
        <v>48.012299582692698</v>
      </c>
      <c r="P449">
        <v>143.410852713178</v>
      </c>
      <c r="Q449">
        <v>0.19218784341728801</v>
      </c>
    </row>
    <row r="450" spans="1:17" x14ac:dyDescent="0.3">
      <c r="A450" t="s">
        <v>1018</v>
      </c>
      <c r="B450" t="s">
        <v>1019</v>
      </c>
      <c r="C450" t="s">
        <v>3110</v>
      </c>
      <c r="D450" t="s">
        <v>587</v>
      </c>
      <c r="E450">
        <v>13208.333994099999</v>
      </c>
      <c r="F450">
        <v>1668.95</v>
      </c>
      <c r="G450">
        <v>-18.7559627444951</v>
      </c>
      <c r="H450">
        <v>-5.8196981945853201</v>
      </c>
      <c r="I450">
        <v>-7.0371632880449004</v>
      </c>
      <c r="J450">
        <v>-3.4485151651593098</v>
      </c>
      <c r="K450">
        <v>1754.1838932579501</v>
      </c>
      <c r="L450">
        <v>1683.8704051043101</v>
      </c>
      <c r="M450">
        <v>27.071651976094699</v>
      </c>
      <c r="N450">
        <v>0.476226258167122</v>
      </c>
      <c r="O450">
        <v>18.574552862578201</v>
      </c>
      <c r="P450">
        <v>27.693190512624302</v>
      </c>
      <c r="Q450">
        <v>-9.9213335230038002E-2</v>
      </c>
    </row>
    <row r="451" spans="1:17" x14ac:dyDescent="0.3">
      <c r="A451" t="s">
        <v>1020</v>
      </c>
      <c r="B451" t="s">
        <v>1021</v>
      </c>
      <c r="C451" t="s">
        <v>3120</v>
      </c>
      <c r="D451" t="s">
        <v>737</v>
      </c>
      <c r="E451">
        <v>13077.9928416</v>
      </c>
      <c r="F451">
        <v>2784</v>
      </c>
      <c r="G451">
        <v>17.234241692945702</v>
      </c>
      <c r="H451">
        <v>10.0661225307132</v>
      </c>
      <c r="I451">
        <v>6.5517464132060201</v>
      </c>
      <c r="J451">
        <v>-3.7249521456635999</v>
      </c>
      <c r="K451">
        <v>2846.0043651288402</v>
      </c>
      <c r="L451">
        <v>2537.9589891494702</v>
      </c>
      <c r="M451">
        <v>22.212560231681799</v>
      </c>
      <c r="N451">
        <v>0.459198339769116</v>
      </c>
      <c r="O451">
        <v>15.553160919540201</v>
      </c>
      <c r="P451">
        <v>48.797434526990898</v>
      </c>
      <c r="Q451">
        <v>7.2136687673627006E-2</v>
      </c>
    </row>
    <row r="452" spans="1:17" x14ac:dyDescent="0.3">
      <c r="A452" t="s">
        <v>1022</v>
      </c>
      <c r="B452" t="s">
        <v>1023</v>
      </c>
      <c r="C452" t="s">
        <v>3120</v>
      </c>
      <c r="D452" t="s">
        <v>1024</v>
      </c>
      <c r="E452">
        <v>13048.597027821001</v>
      </c>
      <c r="F452">
        <v>166.91</v>
      </c>
      <c r="G452">
        <v>-6.9783814497452097</v>
      </c>
      <c r="H452">
        <v>-6.4197726920351901</v>
      </c>
      <c r="I452">
        <v>-33.2180783513395</v>
      </c>
      <c r="J452">
        <v>-5.1426866857300499</v>
      </c>
      <c r="K452">
        <v>187.698846027717</v>
      </c>
      <c r="L452">
        <v>194.23720953944701</v>
      </c>
      <c r="M452">
        <v>12.6998319088374</v>
      </c>
      <c r="N452">
        <v>0.70584620631668105</v>
      </c>
      <c r="O452">
        <v>42.322209574021898</v>
      </c>
      <c r="P452">
        <v>22.547723935389101</v>
      </c>
      <c r="Q452">
        <v>-2.3980688987840001E-3</v>
      </c>
    </row>
    <row r="453" spans="1:17" x14ac:dyDescent="0.3">
      <c r="A453" t="s">
        <v>1025</v>
      </c>
      <c r="B453" t="s">
        <v>1026</v>
      </c>
      <c r="C453" t="s">
        <v>3110</v>
      </c>
      <c r="D453" t="s">
        <v>537</v>
      </c>
      <c r="E453">
        <v>13047.950017523999</v>
      </c>
      <c r="F453">
        <v>136.52000000000001</v>
      </c>
      <c r="G453">
        <v>43.576961363276403</v>
      </c>
      <c r="H453">
        <v>16.404478245724</v>
      </c>
      <c r="I453">
        <v>55.5677042347872</v>
      </c>
      <c r="J453">
        <v>-11.289682201366301</v>
      </c>
      <c r="K453">
        <v>131.49273205506699</v>
      </c>
      <c r="L453">
        <v>104.78481511589</v>
      </c>
      <c r="M453">
        <v>36.307805646907703</v>
      </c>
      <c r="N453">
        <v>1.309845621787</v>
      </c>
      <c r="O453">
        <v>23.608262525637201</v>
      </c>
      <c r="P453">
        <v>97.855072463768096</v>
      </c>
      <c r="Q453">
        <v>4.3398172131788003E-2</v>
      </c>
    </row>
    <row r="454" spans="1:17" x14ac:dyDescent="0.3">
      <c r="A454" t="s">
        <v>1027</v>
      </c>
      <c r="B454" t="s">
        <v>1028</v>
      </c>
      <c r="C454" t="s">
        <v>3121</v>
      </c>
      <c r="D454" t="s">
        <v>163</v>
      </c>
      <c r="E454">
        <v>13039.8799323</v>
      </c>
      <c r="F454">
        <v>581.1</v>
      </c>
      <c r="G454">
        <v>28.8432995307993</v>
      </c>
      <c r="H454">
        <v>-3.8056369764698399</v>
      </c>
      <c r="I454">
        <v>-7.72136322355286</v>
      </c>
      <c r="J454">
        <v>-17.277205930163699</v>
      </c>
      <c r="K454">
        <v>642.82898512261897</v>
      </c>
      <c r="L454">
        <v>572.66543871779004</v>
      </c>
      <c r="M454">
        <v>29.002622119328901</v>
      </c>
      <c r="N454">
        <v>1.98048985702721</v>
      </c>
      <c r="O454">
        <v>27.1898124247117</v>
      </c>
      <c r="P454">
        <v>62.944269190325898</v>
      </c>
      <c r="Q454">
        <v>0.19617160268504599</v>
      </c>
    </row>
    <row r="455" spans="1:17" hidden="1" x14ac:dyDescent="0.3">
      <c r="A455" t="s">
        <v>1029</v>
      </c>
      <c r="B455" t="s">
        <v>1030</v>
      </c>
      <c r="C455" t="s">
        <v>3125</v>
      </c>
      <c r="D455" t="s">
        <v>1031</v>
      </c>
      <c r="E455">
        <v>12906.893384999599</v>
      </c>
      <c r="F455">
        <v>100</v>
      </c>
      <c r="G455">
        <v>-26.541418699028799</v>
      </c>
      <c r="I455">
        <v>-8.9142234760561294</v>
      </c>
      <c r="M455">
        <v>50</v>
      </c>
      <c r="N455">
        <v>1</v>
      </c>
      <c r="O455">
        <v>0</v>
      </c>
      <c r="P455">
        <v>0</v>
      </c>
    </row>
    <row r="456" spans="1:17" x14ac:dyDescent="0.3">
      <c r="A456" t="s">
        <v>1032</v>
      </c>
      <c r="B456" t="s">
        <v>1033</v>
      </c>
      <c r="C456" t="s">
        <v>3121</v>
      </c>
      <c r="D456" t="s">
        <v>163</v>
      </c>
      <c r="E456">
        <v>12794.160537600001</v>
      </c>
      <c r="F456">
        <v>12646.05</v>
      </c>
      <c r="G456">
        <v>161.264541769342</v>
      </c>
      <c r="H456">
        <v>-0.14057248452044199</v>
      </c>
      <c r="I456">
        <v>17.502030834934999</v>
      </c>
      <c r="J456">
        <v>-6.91852173526238</v>
      </c>
      <c r="K456">
        <v>13247.9397141544</v>
      </c>
      <c r="L456">
        <v>11007.3927332938</v>
      </c>
      <c r="M456">
        <v>36.470090000211798</v>
      </c>
      <c r="N456">
        <v>0.83434166106183005</v>
      </c>
      <c r="O456">
        <v>17.032591204368099</v>
      </c>
      <c r="P456">
        <v>196.455488483853</v>
      </c>
      <c r="Q456">
        <v>0.22319535149516601</v>
      </c>
    </row>
    <row r="457" spans="1:17" x14ac:dyDescent="0.3">
      <c r="A457" t="s">
        <v>1034</v>
      </c>
      <c r="B457" t="s">
        <v>1035</v>
      </c>
      <c r="C457" t="s">
        <v>3114</v>
      </c>
      <c r="D457" t="s">
        <v>51</v>
      </c>
      <c r="E457">
        <v>12755.234755199999</v>
      </c>
      <c r="F457">
        <v>1041</v>
      </c>
      <c r="G457">
        <v>42.1781923220408</v>
      </c>
      <c r="H457">
        <v>0.35233113183097903</v>
      </c>
      <c r="I457">
        <v>17.0385895910945</v>
      </c>
      <c r="J457">
        <v>-6.8481071750980398</v>
      </c>
      <c r="K457">
        <v>1096.5403492596599</v>
      </c>
      <c r="L457">
        <v>920.87622957794304</v>
      </c>
      <c r="M457">
        <v>30.990941740926299</v>
      </c>
      <c r="N457">
        <v>0.36961774279406601</v>
      </c>
      <c r="O457">
        <v>28.251681075888499</v>
      </c>
      <c r="P457">
        <v>70.3206806282722</v>
      </c>
      <c r="Q457">
        <v>4.603147843337E-2</v>
      </c>
    </row>
    <row r="458" spans="1:17" hidden="1" x14ac:dyDescent="0.3">
      <c r="A458" t="s">
        <v>1036</v>
      </c>
      <c r="B458" t="s">
        <v>1037</v>
      </c>
      <c r="C458" t="s">
        <v>3125</v>
      </c>
      <c r="D458" t="s">
        <v>92</v>
      </c>
      <c r="E458">
        <v>12670.224770360001</v>
      </c>
      <c r="F458">
        <v>11086.45</v>
      </c>
      <c r="G458">
        <v>11.6996516718726</v>
      </c>
      <c r="H458">
        <v>2.8153336016989101</v>
      </c>
      <c r="I458">
        <v>28.084071220201999</v>
      </c>
      <c r="J458">
        <v>2.76441030026584</v>
      </c>
      <c r="K458">
        <v>10880.5924997116</v>
      </c>
      <c r="L458">
        <v>9064.2347959441904</v>
      </c>
      <c r="M458">
        <v>41.689206611634901</v>
      </c>
      <c r="N458">
        <v>1.6345004667430501</v>
      </c>
      <c r="O458">
        <v>15.348014919112901</v>
      </c>
      <c r="P458">
        <v>64.680411758589401</v>
      </c>
      <c r="Q458">
        <v>0.13553631643669001</v>
      </c>
    </row>
    <row r="459" spans="1:17" x14ac:dyDescent="0.3">
      <c r="A459" t="s">
        <v>1038</v>
      </c>
      <c r="B459" t="s">
        <v>1039</v>
      </c>
      <c r="C459" t="s">
        <v>3116</v>
      </c>
      <c r="D459" t="s">
        <v>280</v>
      </c>
      <c r="E459">
        <v>12654.909669839901</v>
      </c>
      <c r="F459">
        <v>5304.8</v>
      </c>
      <c r="G459">
        <v>-8.4575437101587703</v>
      </c>
      <c r="H459">
        <v>-7.7205097988695197</v>
      </c>
      <c r="I459">
        <v>6.28605449173868</v>
      </c>
      <c r="J459">
        <v>-7.34617882561081</v>
      </c>
      <c r="K459">
        <v>5964.1414947348803</v>
      </c>
      <c r="L459">
        <v>5243.5687027905797</v>
      </c>
      <c r="M459">
        <v>17.770187364092799</v>
      </c>
      <c r="N459">
        <v>0.54986955547681005</v>
      </c>
      <c r="O459">
        <v>34.241630221686002</v>
      </c>
      <c r="P459">
        <v>40.262556021205398</v>
      </c>
      <c r="Q459">
        <v>8.4370854574671E-2</v>
      </c>
    </row>
    <row r="460" spans="1:17" x14ac:dyDescent="0.3">
      <c r="A460" t="s">
        <v>1040</v>
      </c>
      <c r="B460" t="s">
        <v>1041</v>
      </c>
      <c r="C460" t="s">
        <v>3121</v>
      </c>
      <c r="D460" t="s">
        <v>100</v>
      </c>
      <c r="E460">
        <v>12645.378997874999</v>
      </c>
      <c r="F460">
        <v>2258.75</v>
      </c>
      <c r="G460">
        <v>-4.0444987811644104</v>
      </c>
      <c r="H460">
        <v>-6.4365695558897498</v>
      </c>
      <c r="I460">
        <v>-35.206053983977597</v>
      </c>
      <c r="J460">
        <v>-10.782312759657501</v>
      </c>
      <c r="K460">
        <v>2571.4271457810901</v>
      </c>
      <c r="L460">
        <v>2589.0879511827802</v>
      </c>
      <c r="M460">
        <v>32.038165010419199</v>
      </c>
      <c r="N460">
        <v>0.70204424627287798</v>
      </c>
      <c r="O460">
        <v>61.815163254012099</v>
      </c>
      <c r="P460">
        <v>30.1873198847262</v>
      </c>
      <c r="Q460">
        <v>0.11462438006577701</v>
      </c>
    </row>
    <row r="461" spans="1:17" x14ac:dyDescent="0.3">
      <c r="A461" t="s">
        <v>1042</v>
      </c>
      <c r="B461" t="s">
        <v>1043</v>
      </c>
      <c r="C461" t="s">
        <v>3115</v>
      </c>
      <c r="D461" t="s">
        <v>105</v>
      </c>
      <c r="E461">
        <v>12603.510782853</v>
      </c>
      <c r="F461">
        <v>18.39</v>
      </c>
      <c r="G461">
        <v>83.630009872399697</v>
      </c>
      <c r="H461">
        <v>9.0707809816334297</v>
      </c>
      <c r="I461">
        <v>-7.0305669663608397</v>
      </c>
      <c r="J461">
        <v>-11.308724348432101</v>
      </c>
      <c r="K461">
        <v>18.988283783955801</v>
      </c>
      <c r="L461">
        <v>17.437274139519001</v>
      </c>
      <c r="M461">
        <v>34.411705812900401</v>
      </c>
      <c r="N461">
        <v>1.81209390633599</v>
      </c>
      <c r="O461">
        <v>30.505709624796001</v>
      </c>
      <c r="P461">
        <v>120.23952095808301</v>
      </c>
      <c r="Q461">
        <v>0.130138817943624</v>
      </c>
    </row>
    <row r="462" spans="1:17" x14ac:dyDescent="0.3">
      <c r="A462" t="s">
        <v>1044</v>
      </c>
      <c r="B462" t="s">
        <v>1045</v>
      </c>
      <c r="C462" t="s">
        <v>3110</v>
      </c>
      <c r="D462" t="s">
        <v>24</v>
      </c>
      <c r="E462">
        <v>12569.942882784</v>
      </c>
      <c r="F462">
        <v>169.71</v>
      </c>
      <c r="G462">
        <v>2.76143844382826</v>
      </c>
      <c r="H462">
        <v>3.9469903453809798</v>
      </c>
      <c r="I462">
        <v>0.22404018953872401</v>
      </c>
      <c r="J462">
        <v>9.0532918945016494</v>
      </c>
      <c r="K462">
        <v>162.08784539574299</v>
      </c>
      <c r="L462">
        <v>155.88872950578801</v>
      </c>
      <c r="M462">
        <v>70.806262482879404</v>
      </c>
      <c r="N462">
        <v>2.7386466046090501</v>
      </c>
      <c r="O462">
        <v>4.1894997348417702</v>
      </c>
      <c r="P462">
        <v>35.334928229665003</v>
      </c>
      <c r="Q462">
        <v>-2.3856272422144002E-2</v>
      </c>
    </row>
    <row r="463" spans="1:17" hidden="1" x14ac:dyDescent="0.3">
      <c r="A463" t="s">
        <v>1046</v>
      </c>
      <c r="B463" t="s">
        <v>1047</v>
      </c>
      <c r="C463" t="s">
        <v>3125</v>
      </c>
      <c r="D463" t="s">
        <v>163</v>
      </c>
      <c r="E463">
        <v>12558.188079975</v>
      </c>
      <c r="F463">
        <v>836.75</v>
      </c>
      <c r="G463">
        <v>431.66405161451303</v>
      </c>
      <c r="H463">
        <v>36.698116381467401</v>
      </c>
      <c r="I463">
        <v>11.3257535321346</v>
      </c>
      <c r="J463">
        <v>4.4539606156331402E-2</v>
      </c>
      <c r="K463">
        <v>733.55915735109704</v>
      </c>
      <c r="L463">
        <v>588.52891199439</v>
      </c>
      <c r="M463">
        <v>61.793955053510302</v>
      </c>
      <c r="N463">
        <v>2.5731797291554002</v>
      </c>
      <c r="O463">
        <v>7.4155960561696999</v>
      </c>
      <c r="P463">
        <v>489.26056338028098</v>
      </c>
      <c r="Q463">
        <v>0.272617393340922</v>
      </c>
    </row>
    <row r="464" spans="1:17" x14ac:dyDescent="0.3">
      <c r="A464" t="s">
        <v>1048</v>
      </c>
      <c r="B464" t="s">
        <v>1049</v>
      </c>
      <c r="C464" t="s">
        <v>3110</v>
      </c>
      <c r="D464" t="s">
        <v>54</v>
      </c>
      <c r="E464">
        <v>12544.162683779999</v>
      </c>
      <c r="F464">
        <v>148.19999999999999</v>
      </c>
      <c r="G464">
        <v>-15.2321207863154</v>
      </c>
      <c r="H464">
        <v>-24.086179482988701</v>
      </c>
      <c r="I464">
        <v>-31.9072086670148</v>
      </c>
      <c r="J464">
        <v>-17.8740703474563</v>
      </c>
      <c r="K464">
        <v>189.084518409786</v>
      </c>
      <c r="L464">
        <v>186.191768721302</v>
      </c>
      <c r="M464">
        <v>24.0595627577658</v>
      </c>
      <c r="N464">
        <v>1.89479475857889</v>
      </c>
      <c r="O464">
        <v>55.465587044534402</v>
      </c>
      <c r="P464">
        <v>18.228958915037801</v>
      </c>
      <c r="Q464">
        <v>-6.0465645836390997E-2</v>
      </c>
    </row>
    <row r="465" spans="1:17" x14ac:dyDescent="0.3">
      <c r="A465" t="s">
        <v>1050</v>
      </c>
      <c r="B465" t="s">
        <v>1051</v>
      </c>
      <c r="C465" t="s">
        <v>617</v>
      </c>
      <c r="D465" t="s">
        <v>617</v>
      </c>
      <c r="E465">
        <v>12541.511076000001</v>
      </c>
      <c r="F465">
        <v>433.7</v>
      </c>
      <c r="G465">
        <v>-1.89707324709613</v>
      </c>
      <c r="H465">
        <v>-3.7114412917849</v>
      </c>
      <c r="I465">
        <v>-14.4262060468622</v>
      </c>
      <c r="J465">
        <v>-9.4265302660756092</v>
      </c>
      <c r="K465">
        <v>475.71796151402901</v>
      </c>
      <c r="L465">
        <v>460.43396122467999</v>
      </c>
      <c r="M465">
        <v>33.027964687183903</v>
      </c>
      <c r="N465">
        <v>0.39661206524322001</v>
      </c>
      <c r="O465">
        <v>36.499884712935199</v>
      </c>
      <c r="P465">
        <v>28.124076809453399</v>
      </c>
      <c r="Q465">
        <v>1.0755598317929999E-3</v>
      </c>
    </row>
    <row r="466" spans="1:17" x14ac:dyDescent="0.3">
      <c r="A466" t="s">
        <v>1052</v>
      </c>
      <c r="B466" t="s">
        <v>1053</v>
      </c>
      <c r="C466" t="s">
        <v>3122</v>
      </c>
      <c r="D466" t="s">
        <v>515</v>
      </c>
      <c r="E466">
        <v>12471.282742400001</v>
      </c>
      <c r="F466">
        <v>802.4</v>
      </c>
      <c r="G466">
        <v>-37.301581074605799</v>
      </c>
      <c r="H466">
        <v>-1.0465557867692601</v>
      </c>
      <c r="I466">
        <v>-10.994887335962099</v>
      </c>
      <c r="J466">
        <v>-4.4519606545318702</v>
      </c>
      <c r="K466">
        <v>857.36701546635504</v>
      </c>
      <c r="L466">
        <v>837.64285974072197</v>
      </c>
      <c r="M466">
        <v>21.0349412871536</v>
      </c>
      <c r="N466">
        <v>0.55867977482323705</v>
      </c>
      <c r="O466">
        <v>19.267198404785599</v>
      </c>
      <c r="P466">
        <v>13.1814655476408</v>
      </c>
      <c r="Q466">
        <v>1.9092332704444999E-2</v>
      </c>
    </row>
    <row r="467" spans="1:17" x14ac:dyDescent="0.3">
      <c r="A467" t="s">
        <v>1054</v>
      </c>
      <c r="B467" t="s">
        <v>1055</v>
      </c>
      <c r="C467" t="s">
        <v>3112</v>
      </c>
      <c r="D467" t="s">
        <v>994</v>
      </c>
      <c r="E467">
        <v>12379.333673200001</v>
      </c>
      <c r="F467">
        <v>613.6</v>
      </c>
      <c r="G467">
        <v>24.3129144294284</v>
      </c>
      <c r="H467">
        <v>8.5826810921191008</v>
      </c>
      <c r="I467">
        <v>49.209729622771299</v>
      </c>
      <c r="J467">
        <v>-4.1314658456512303</v>
      </c>
      <c r="K467">
        <v>594.53531937060598</v>
      </c>
      <c r="L467">
        <v>488.20067219842599</v>
      </c>
      <c r="M467">
        <v>37.648911313301099</v>
      </c>
      <c r="N467">
        <v>0.42279593145053401</v>
      </c>
      <c r="O467">
        <v>12.7444589308995</v>
      </c>
      <c r="P467">
        <v>78.631732168849993</v>
      </c>
      <c r="Q467">
        <v>6.8286715912875995E-2</v>
      </c>
    </row>
    <row r="468" spans="1:17" x14ac:dyDescent="0.3">
      <c r="A468" t="s">
        <v>1056</v>
      </c>
      <c r="B468" t="s">
        <v>1057</v>
      </c>
      <c r="C468" t="s">
        <v>3114</v>
      </c>
      <c r="D468" t="s">
        <v>51</v>
      </c>
      <c r="E468">
        <v>12289.80079152</v>
      </c>
      <c r="F468">
        <v>271.2</v>
      </c>
      <c r="G468">
        <v>139.61621676895101</v>
      </c>
      <c r="H468">
        <v>-8.3084436320758197</v>
      </c>
      <c r="I468">
        <v>52.370343874523599</v>
      </c>
      <c r="J468">
        <v>-7.3171399305232097</v>
      </c>
      <c r="K468">
        <v>266.45588261911502</v>
      </c>
      <c r="L468">
        <v>202.72821432620501</v>
      </c>
      <c r="M468">
        <v>37.3528749003437</v>
      </c>
      <c r="N468">
        <v>0.41435032270453098</v>
      </c>
      <c r="O468">
        <v>21.2389380530973</v>
      </c>
      <c r="P468">
        <v>178.29656233966099</v>
      </c>
      <c r="Q468">
        <v>0.16800586842163201</v>
      </c>
    </row>
    <row r="469" spans="1:17" x14ac:dyDescent="0.3">
      <c r="A469" t="s">
        <v>1058</v>
      </c>
      <c r="B469" t="s">
        <v>1059</v>
      </c>
      <c r="C469" t="s">
        <v>3119</v>
      </c>
      <c r="D469" t="s">
        <v>108</v>
      </c>
      <c r="E469">
        <v>12237.778245</v>
      </c>
      <c r="F469">
        <v>885.5</v>
      </c>
      <c r="G469">
        <v>50.771356631367503</v>
      </c>
      <c r="H469">
        <v>30.102702786053801</v>
      </c>
      <c r="I469">
        <v>12.887702246089599</v>
      </c>
      <c r="J469">
        <v>2.2223755504523002</v>
      </c>
      <c r="K469">
        <v>796.21626917681795</v>
      </c>
      <c r="L469">
        <v>687.09279658965102</v>
      </c>
      <c r="M469">
        <v>51.086873455744701</v>
      </c>
      <c r="N469">
        <v>1.31240582893361</v>
      </c>
      <c r="O469">
        <v>10.1072840203275</v>
      </c>
      <c r="P469">
        <v>102.60839720855699</v>
      </c>
    </row>
    <row r="470" spans="1:17" x14ac:dyDescent="0.3">
      <c r="A470" t="s">
        <v>1060</v>
      </c>
      <c r="B470" t="s">
        <v>1061</v>
      </c>
      <c r="C470" t="s">
        <v>3112</v>
      </c>
      <c r="D470" t="s">
        <v>366</v>
      </c>
      <c r="E470">
        <v>12230.248687679999</v>
      </c>
      <c r="F470">
        <v>352.2</v>
      </c>
      <c r="G470">
        <v>95.386747652577895</v>
      </c>
      <c r="H470">
        <v>0.198081227139949</v>
      </c>
      <c r="I470">
        <v>54.405971283971603</v>
      </c>
      <c r="J470">
        <v>-2.1448626829492201</v>
      </c>
      <c r="K470">
        <v>383.87208861922602</v>
      </c>
      <c r="L470">
        <v>290.702898251889</v>
      </c>
      <c r="M470">
        <v>17.517350992460401</v>
      </c>
      <c r="N470">
        <v>0.80420793014644898</v>
      </c>
      <c r="O470">
        <v>27.186257808063601</v>
      </c>
      <c r="P470">
        <v>134.25340871300301</v>
      </c>
      <c r="Q470">
        <v>0.178823822654197</v>
      </c>
    </row>
    <row r="471" spans="1:17" x14ac:dyDescent="0.3">
      <c r="A471" t="s">
        <v>1062</v>
      </c>
      <c r="B471" t="s">
        <v>1063</v>
      </c>
      <c r="C471" t="s">
        <v>3118</v>
      </c>
      <c r="D471" t="s">
        <v>77</v>
      </c>
      <c r="E471">
        <v>12216.526213364999</v>
      </c>
      <c r="F471">
        <v>342.05</v>
      </c>
      <c r="G471">
        <v>-28.194667692703401</v>
      </c>
      <c r="H471">
        <v>0.81233549568655194</v>
      </c>
      <c r="I471">
        <v>-10.5674724697306</v>
      </c>
      <c r="J471">
        <v>-4.92603209755611</v>
      </c>
      <c r="K471">
        <v>350.19464455903102</v>
      </c>
      <c r="L471">
        <v>345.50115594065801</v>
      </c>
      <c r="M471">
        <v>38.361091083007501</v>
      </c>
      <c r="N471">
        <v>1.16101607638964</v>
      </c>
      <c r="O471">
        <v>16.3572577108609</v>
      </c>
      <c r="P471">
        <v>17.421901819430101</v>
      </c>
      <c r="Q471">
        <v>-9.9598635610672004E-2</v>
      </c>
    </row>
    <row r="472" spans="1:17" hidden="1" x14ac:dyDescent="0.3">
      <c r="A472" t="s">
        <v>1064</v>
      </c>
      <c r="B472" t="s">
        <v>1065</v>
      </c>
      <c r="C472" t="s">
        <v>3125</v>
      </c>
      <c r="D472" t="s">
        <v>138</v>
      </c>
      <c r="E472">
        <v>12066.132322859999</v>
      </c>
      <c r="F472">
        <v>397.1</v>
      </c>
      <c r="G472">
        <v>27.492716289334101</v>
      </c>
      <c r="H472">
        <v>-7.1483424204503196E-2</v>
      </c>
      <c r="I472">
        <v>18.0359044011817</v>
      </c>
      <c r="J472">
        <v>-1.8360643427403001</v>
      </c>
      <c r="K472">
        <v>400.05151592044399</v>
      </c>
      <c r="L472">
        <v>335.60046316001399</v>
      </c>
      <c r="M472">
        <v>44.393726441585002</v>
      </c>
      <c r="N472">
        <v>0.477794906717321</v>
      </c>
      <c r="O472">
        <v>20.007554772097699</v>
      </c>
      <c r="P472">
        <v>94.1809290953545</v>
      </c>
      <c r="Q472">
        <v>0.17704659902015901</v>
      </c>
    </row>
    <row r="473" spans="1:17" x14ac:dyDescent="0.3">
      <c r="A473" t="s">
        <v>1066</v>
      </c>
      <c r="B473" t="s">
        <v>1067</v>
      </c>
      <c r="C473" t="s">
        <v>3121</v>
      </c>
      <c r="D473" t="s">
        <v>117</v>
      </c>
      <c r="E473">
        <v>12063.21246585</v>
      </c>
      <c r="F473">
        <v>395.85</v>
      </c>
      <c r="G473">
        <v>15.5695129110949</v>
      </c>
      <c r="H473">
        <v>16.618914791856501</v>
      </c>
      <c r="I473">
        <v>0.61815062466329995</v>
      </c>
      <c r="J473">
        <v>-9.3717030552918104</v>
      </c>
      <c r="K473">
        <v>373.70259501935197</v>
      </c>
      <c r="L473">
        <v>349.30529007503202</v>
      </c>
      <c r="M473">
        <v>48.820053389779503</v>
      </c>
      <c r="N473">
        <v>3.62301153944557</v>
      </c>
      <c r="O473">
        <v>13.9320449665277</v>
      </c>
      <c r="P473">
        <v>56.586234177215204</v>
      </c>
      <c r="Q473">
        <v>0.165708022722904</v>
      </c>
    </row>
    <row r="474" spans="1:17" x14ac:dyDescent="0.3">
      <c r="A474" t="s">
        <v>1068</v>
      </c>
      <c r="B474" t="s">
        <v>1069</v>
      </c>
      <c r="C474" t="s">
        <v>3121</v>
      </c>
      <c r="D474" t="s">
        <v>117</v>
      </c>
      <c r="E474">
        <v>12011.445047699999</v>
      </c>
      <c r="F474">
        <v>179.55</v>
      </c>
      <c r="G474">
        <v>23.558898973601099</v>
      </c>
      <c r="H474">
        <v>-0.47145796687786801</v>
      </c>
      <c r="I474">
        <v>-8.8584976471344294</v>
      </c>
      <c r="J474">
        <v>0.40452287548215798</v>
      </c>
      <c r="K474">
        <v>195.409702379305</v>
      </c>
      <c r="L474">
        <v>180.90765311451699</v>
      </c>
      <c r="M474">
        <v>29.6661731444777</v>
      </c>
      <c r="N474">
        <v>0.69554046070309505</v>
      </c>
      <c r="O474">
        <v>36.335282651072099</v>
      </c>
      <c r="P474">
        <v>56.716417910447703</v>
      </c>
      <c r="Q474">
        <v>9.9087908194778002E-2</v>
      </c>
    </row>
    <row r="475" spans="1:17" x14ac:dyDescent="0.3">
      <c r="A475" t="s">
        <v>1070</v>
      </c>
      <c r="B475" t="s">
        <v>1071</v>
      </c>
      <c r="C475" t="s">
        <v>3121</v>
      </c>
      <c r="D475" t="s">
        <v>280</v>
      </c>
      <c r="E475">
        <v>11965.742881280001</v>
      </c>
      <c r="F475">
        <v>1798.4</v>
      </c>
      <c r="G475">
        <v>80.099969328088207</v>
      </c>
      <c r="H475">
        <v>7.1831810992423701</v>
      </c>
      <c r="I475">
        <v>10.216672125427699</v>
      </c>
      <c r="J475">
        <v>0.55252503199510405</v>
      </c>
      <c r="K475">
        <v>1821.76436866429</v>
      </c>
      <c r="L475">
        <v>1561.0804943483799</v>
      </c>
      <c r="M475">
        <v>39.7675913344655</v>
      </c>
      <c r="N475">
        <v>0.96937492424377703</v>
      </c>
      <c r="O475">
        <v>13.153358540925201</v>
      </c>
      <c r="P475">
        <v>113.662825234644</v>
      </c>
      <c r="Q475">
        <v>0.12776096431464201</v>
      </c>
    </row>
    <row r="476" spans="1:17" x14ac:dyDescent="0.3">
      <c r="A476" t="s">
        <v>1072</v>
      </c>
      <c r="B476" t="s">
        <v>1073</v>
      </c>
      <c r="C476" t="s">
        <v>3127</v>
      </c>
      <c r="D476" t="s">
        <v>632</v>
      </c>
      <c r="E476">
        <v>11933.49327408</v>
      </c>
      <c r="F476">
        <v>124.24</v>
      </c>
      <c r="G476">
        <v>-75.508352360971699</v>
      </c>
      <c r="H476">
        <v>2.55508323530684</v>
      </c>
      <c r="I476">
        <v>-20.234708843650701</v>
      </c>
      <c r="J476">
        <v>-2.71902018548725</v>
      </c>
      <c r="K476">
        <v>133.175878877147</v>
      </c>
      <c r="L476">
        <v>158.23031390277001</v>
      </c>
      <c r="M476">
        <v>38.611196949788102</v>
      </c>
      <c r="N476">
        <v>0.82310332878194903</v>
      </c>
      <c r="O476">
        <v>141.226658081133</v>
      </c>
      <c r="P476">
        <v>2.2130810366104399</v>
      </c>
      <c r="Q476">
        <v>-0.108871643147536</v>
      </c>
    </row>
    <row r="477" spans="1:17" x14ac:dyDescent="0.3">
      <c r="A477" t="s">
        <v>1074</v>
      </c>
      <c r="B477" t="s">
        <v>1075</v>
      </c>
      <c r="C477" t="s">
        <v>3121</v>
      </c>
      <c r="D477" t="s">
        <v>77</v>
      </c>
      <c r="E477">
        <v>11893.449630470001</v>
      </c>
      <c r="F477">
        <v>575.95000000000005</v>
      </c>
      <c r="G477">
        <v>-41.442423427161202</v>
      </c>
      <c r="H477">
        <v>3.0415041764681501</v>
      </c>
      <c r="I477">
        <v>-21.622619959839</v>
      </c>
      <c r="J477">
        <v>-6.3809925989287404</v>
      </c>
      <c r="K477">
        <v>602.85865055930401</v>
      </c>
      <c r="L477">
        <v>630.48625349848396</v>
      </c>
      <c r="M477">
        <v>32.330047855196803</v>
      </c>
      <c r="N477">
        <v>0.62741841493543604</v>
      </c>
      <c r="O477">
        <v>43.067974650577298</v>
      </c>
      <c r="P477">
        <v>14.2191373326723</v>
      </c>
      <c r="Q477">
        <v>4.8613613331827003E-2</v>
      </c>
    </row>
    <row r="478" spans="1:17" x14ac:dyDescent="0.3">
      <c r="A478" t="s">
        <v>1076</v>
      </c>
      <c r="B478" t="s">
        <v>1077</v>
      </c>
      <c r="C478" t="s">
        <v>3112</v>
      </c>
      <c r="D478" t="s">
        <v>128</v>
      </c>
      <c r="E478">
        <v>11690.8156564</v>
      </c>
      <c r="F478">
        <v>1837.25</v>
      </c>
      <c r="G478">
        <v>-4.4325525552032703</v>
      </c>
      <c r="H478">
        <v>-5.6449417065763097</v>
      </c>
      <c r="I478">
        <v>2.3331274170713199</v>
      </c>
      <c r="J478">
        <v>-6.35987242017349</v>
      </c>
      <c r="K478">
        <v>2038.87924781227</v>
      </c>
      <c r="L478">
        <v>1909.65797500893</v>
      </c>
      <c r="M478">
        <v>28.956734854024202</v>
      </c>
      <c r="N478">
        <v>0.95552858044866096</v>
      </c>
      <c r="O478">
        <v>35.202068308613399</v>
      </c>
      <c r="P478">
        <v>27.573516647571399</v>
      </c>
      <c r="Q478">
        <v>-6.5186742419361995E-2</v>
      </c>
    </row>
    <row r="479" spans="1:17" x14ac:dyDescent="0.3">
      <c r="A479" t="s">
        <v>1078</v>
      </c>
      <c r="B479" t="s">
        <v>1079</v>
      </c>
      <c r="C479" t="s">
        <v>3116</v>
      </c>
      <c r="D479" t="s">
        <v>192</v>
      </c>
      <c r="E479">
        <v>11616.994980625001</v>
      </c>
      <c r="F479">
        <v>493.75</v>
      </c>
      <c r="G479">
        <v>24.383233601139199</v>
      </c>
      <c r="H479">
        <v>-7.36783241899463</v>
      </c>
      <c r="I479">
        <v>10.219568296172101</v>
      </c>
      <c r="J479">
        <v>-6.8002480386313104</v>
      </c>
      <c r="K479">
        <v>547.22834522852895</v>
      </c>
      <c r="L479">
        <v>474.832469738687</v>
      </c>
      <c r="M479">
        <v>22.552627723631499</v>
      </c>
      <c r="N479">
        <v>0.350035506510744</v>
      </c>
      <c r="O479">
        <v>32.050632911392398</v>
      </c>
      <c r="P479">
        <v>57.747603833865803</v>
      </c>
      <c r="Q479">
        <v>0.12922535168209701</v>
      </c>
    </row>
    <row r="480" spans="1:17" x14ac:dyDescent="0.3">
      <c r="A480" t="s">
        <v>1080</v>
      </c>
      <c r="B480" t="s">
        <v>1081</v>
      </c>
      <c r="C480" t="s">
        <v>3109</v>
      </c>
      <c r="D480" t="s">
        <v>21</v>
      </c>
      <c r="E480">
        <v>11608.778640589901</v>
      </c>
      <c r="F480">
        <v>775.15</v>
      </c>
      <c r="G480">
        <v>-31.611530755853298</v>
      </c>
      <c r="H480">
        <v>3.8555012538129501</v>
      </c>
      <c r="I480">
        <v>-14.274091615974299</v>
      </c>
      <c r="J480">
        <v>-1.77287088569361</v>
      </c>
      <c r="K480">
        <v>799.16694123705804</v>
      </c>
      <c r="L480">
        <v>822.40322588751997</v>
      </c>
      <c r="M480">
        <v>28.638897311648101</v>
      </c>
      <c r="N480">
        <v>0.70895878716371596</v>
      </c>
      <c r="O480">
        <v>23.9760046442623</v>
      </c>
      <c r="P480">
        <v>4.60863697705802</v>
      </c>
      <c r="Q480">
        <v>-0.12809716002432101</v>
      </c>
    </row>
    <row r="481" spans="1:17" hidden="1" x14ac:dyDescent="0.3">
      <c r="A481" t="s">
        <v>1082</v>
      </c>
      <c r="B481" t="s">
        <v>1083</v>
      </c>
      <c r="C481" t="s">
        <v>3125</v>
      </c>
      <c r="D481" t="s">
        <v>300</v>
      </c>
      <c r="E481">
        <v>11548.77036282</v>
      </c>
      <c r="F481">
        <v>843.3</v>
      </c>
      <c r="G481">
        <v>-20.178298310556901</v>
      </c>
      <c r="H481">
        <v>1.0306761070402699</v>
      </c>
      <c r="I481">
        <v>10.609552301705801</v>
      </c>
      <c r="J481">
        <v>-2.0783500042332701</v>
      </c>
      <c r="K481">
        <v>888.459716072893</v>
      </c>
      <c r="L481">
        <v>834.02625256077101</v>
      </c>
      <c r="M481">
        <v>28.674301066672601</v>
      </c>
      <c r="N481">
        <v>0.37326700230475401</v>
      </c>
      <c r="O481">
        <v>21.546306178109798</v>
      </c>
      <c r="P481">
        <v>30.3098199799119</v>
      </c>
      <c r="Q481">
        <v>-9.5921215959306999E-2</v>
      </c>
    </row>
    <row r="482" spans="1:17" hidden="1" x14ac:dyDescent="0.3">
      <c r="A482" t="s">
        <v>1084</v>
      </c>
      <c r="B482" t="s">
        <v>1085</v>
      </c>
      <c r="C482" t="s">
        <v>3125</v>
      </c>
      <c r="D482" t="s">
        <v>80</v>
      </c>
      <c r="E482">
        <v>11516.9498752</v>
      </c>
      <c r="F482">
        <v>88.34</v>
      </c>
      <c r="G482">
        <v>-38.059848186208299</v>
      </c>
      <c r="H482">
        <v>4.3235287731883902</v>
      </c>
      <c r="I482">
        <v>-18.936631298423201</v>
      </c>
      <c r="J482">
        <v>1.28106092632014</v>
      </c>
      <c r="K482">
        <v>90.338977928955799</v>
      </c>
      <c r="L482">
        <v>95.561989353477202</v>
      </c>
      <c r="M482">
        <v>13.715137464591701</v>
      </c>
      <c r="N482">
        <v>0.89730537504901198</v>
      </c>
      <c r="O482">
        <v>17.726964002716699</v>
      </c>
      <c r="P482">
        <v>1.38872948467807</v>
      </c>
    </row>
    <row r="483" spans="1:17" hidden="1" x14ac:dyDescent="0.3">
      <c r="A483" t="s">
        <v>1086</v>
      </c>
      <c r="B483" t="s">
        <v>1087</v>
      </c>
      <c r="C483" t="s">
        <v>3125</v>
      </c>
      <c r="D483" t="s">
        <v>402</v>
      </c>
      <c r="E483">
        <v>11491.30262128</v>
      </c>
      <c r="F483">
        <v>10172.6</v>
      </c>
      <c r="G483">
        <v>23.732979876905201</v>
      </c>
      <c r="H483">
        <v>14.5102939294678</v>
      </c>
      <c r="I483">
        <v>13.3371750854235</v>
      </c>
      <c r="J483">
        <v>8.2037988654155907</v>
      </c>
      <c r="K483">
        <v>9445.7501021678399</v>
      </c>
      <c r="L483">
        <v>8673.2476352544309</v>
      </c>
      <c r="M483">
        <v>88.870610289496895</v>
      </c>
      <c r="N483">
        <v>1.3461640227918801</v>
      </c>
      <c r="O483">
        <v>13.037964728781199</v>
      </c>
      <c r="P483">
        <v>60.299401197604702</v>
      </c>
      <c r="Q483">
        <v>0.17799038304550099</v>
      </c>
    </row>
    <row r="484" spans="1:17" x14ac:dyDescent="0.3">
      <c r="A484" t="s">
        <v>1088</v>
      </c>
      <c r="B484" t="s">
        <v>1089</v>
      </c>
      <c r="C484" t="s">
        <v>3119</v>
      </c>
      <c r="D484" t="s">
        <v>300</v>
      </c>
      <c r="E484">
        <v>11427.951031000001</v>
      </c>
      <c r="F484">
        <v>1664.15</v>
      </c>
      <c r="G484">
        <v>69.772135624434597</v>
      </c>
      <c r="H484">
        <v>7.8436495426213204</v>
      </c>
      <c r="I484">
        <v>66.333249143994394</v>
      </c>
      <c r="J484">
        <v>-6.1365180102604002</v>
      </c>
      <c r="K484">
        <v>1598.89757395376</v>
      </c>
      <c r="L484">
        <v>1276.1579361167701</v>
      </c>
      <c r="M484">
        <v>42.418484729175098</v>
      </c>
      <c r="N484">
        <v>0.51910895027775705</v>
      </c>
      <c r="O484">
        <v>13.0276717843944</v>
      </c>
      <c r="P484">
        <v>102.94512195121899</v>
      </c>
      <c r="Q484">
        <v>4.1737700718287002E-2</v>
      </c>
    </row>
    <row r="485" spans="1:17" x14ac:dyDescent="0.3">
      <c r="A485" t="s">
        <v>1090</v>
      </c>
      <c r="B485" t="s">
        <v>1091</v>
      </c>
      <c r="C485" t="s">
        <v>3120</v>
      </c>
      <c r="D485" t="s">
        <v>72</v>
      </c>
      <c r="E485">
        <v>11416.5</v>
      </c>
      <c r="F485">
        <v>76.11</v>
      </c>
      <c r="G485">
        <v>6.0544001163021299</v>
      </c>
      <c r="H485">
        <v>-12.7657160038919</v>
      </c>
      <c r="I485">
        <v>-7.90559706596986</v>
      </c>
      <c r="J485">
        <v>-7.8084249544458899</v>
      </c>
      <c r="K485">
        <v>88.260641558425206</v>
      </c>
      <c r="L485">
        <v>81.010969325089306</v>
      </c>
      <c r="M485">
        <v>24.635409576301999</v>
      </c>
      <c r="N485">
        <v>0.130143412017445</v>
      </c>
      <c r="O485">
        <v>73.170411246879496</v>
      </c>
      <c r="P485">
        <v>53.138832997987897</v>
      </c>
      <c r="Q485">
        <v>6.1691549119119997E-2</v>
      </c>
    </row>
    <row r="486" spans="1:17" x14ac:dyDescent="0.3">
      <c r="A486" t="s">
        <v>1092</v>
      </c>
      <c r="B486" t="s">
        <v>1093</v>
      </c>
      <c r="C486" t="s">
        <v>3117</v>
      </c>
      <c r="D486" t="s">
        <v>122</v>
      </c>
      <c r="E486">
        <v>11390.76</v>
      </c>
      <c r="F486">
        <v>358.2</v>
      </c>
      <c r="G486">
        <v>-27.096665783981599</v>
      </c>
      <c r="H486">
        <v>3.565145868983</v>
      </c>
      <c r="I486">
        <v>-22.8911687210129</v>
      </c>
      <c r="J486">
        <v>0.99580011035801197</v>
      </c>
      <c r="K486">
        <v>358.57967777145302</v>
      </c>
      <c r="L486">
        <v>367.85883144841603</v>
      </c>
      <c r="M486">
        <v>58.1245009356766</v>
      </c>
      <c r="N486">
        <v>2.0665231705008802</v>
      </c>
      <c r="O486">
        <v>41.261864879955297</v>
      </c>
      <c r="P486">
        <v>16.639531097362401</v>
      </c>
      <c r="Q486">
        <v>0.145671862618722</v>
      </c>
    </row>
    <row r="487" spans="1:17" x14ac:dyDescent="0.3">
      <c r="A487" t="s">
        <v>1094</v>
      </c>
      <c r="B487" t="s">
        <v>1095</v>
      </c>
      <c r="C487" t="s">
        <v>3116</v>
      </c>
      <c r="D487" t="s">
        <v>397</v>
      </c>
      <c r="E487">
        <v>11343.823800480001</v>
      </c>
      <c r="F487">
        <v>2804.4</v>
      </c>
      <c r="G487">
        <v>6.9632942401313596</v>
      </c>
      <c r="H487">
        <v>1.9650417776856299</v>
      </c>
      <c r="I487">
        <v>2.0083514275333001</v>
      </c>
      <c r="J487">
        <v>-2.98774803863131</v>
      </c>
      <c r="K487">
        <v>2902.96110397138</v>
      </c>
      <c r="L487">
        <v>2654.8850829776602</v>
      </c>
      <c r="M487">
        <v>28.312696459000101</v>
      </c>
      <c r="N487">
        <v>0.690520138150441</v>
      </c>
      <c r="O487">
        <v>16.352874055056301</v>
      </c>
      <c r="P487">
        <v>36.0698689956332</v>
      </c>
      <c r="Q487">
        <v>8.6571441586867998E-2</v>
      </c>
    </row>
    <row r="488" spans="1:17" x14ac:dyDescent="0.3">
      <c r="A488" t="s">
        <v>1096</v>
      </c>
      <c r="B488" t="s">
        <v>1097</v>
      </c>
      <c r="C488" t="s">
        <v>3110</v>
      </c>
      <c r="D488" t="s">
        <v>402</v>
      </c>
      <c r="E488">
        <v>11336.2595837399</v>
      </c>
      <c r="F488">
        <v>366.6</v>
      </c>
      <c r="G488">
        <v>239.14436683713001</v>
      </c>
      <c r="H488">
        <v>26.6124156238916</v>
      </c>
      <c r="I488">
        <v>145.580743549282</v>
      </c>
      <c r="J488">
        <v>-9.24915617174997</v>
      </c>
      <c r="K488">
        <v>337.85292960413199</v>
      </c>
      <c r="L488">
        <v>229.358168649248</v>
      </c>
      <c r="M488">
        <v>38.789704861439397</v>
      </c>
      <c r="N488">
        <v>0.76727499775544805</v>
      </c>
      <c r="O488">
        <v>22.463175122749501</v>
      </c>
      <c r="P488">
        <v>287.52642706131002</v>
      </c>
      <c r="Q488">
        <v>0.13827223098027899</v>
      </c>
    </row>
    <row r="489" spans="1:17" x14ac:dyDescent="0.3">
      <c r="A489" t="s">
        <v>1098</v>
      </c>
      <c r="B489" t="s">
        <v>1099</v>
      </c>
      <c r="C489" t="s">
        <v>3108</v>
      </c>
      <c r="D489" t="s">
        <v>18</v>
      </c>
      <c r="E489">
        <v>11294.929690000001</v>
      </c>
      <c r="F489">
        <v>758.5</v>
      </c>
      <c r="G489">
        <v>15.3801829475236</v>
      </c>
      <c r="H489">
        <v>-8.6842014202052003</v>
      </c>
      <c r="I489">
        <v>-38.3560839411724</v>
      </c>
      <c r="J489">
        <v>-14.1941021428831</v>
      </c>
      <c r="K489">
        <v>917.45236088900106</v>
      </c>
      <c r="L489">
        <v>875.63724253832402</v>
      </c>
      <c r="M489">
        <v>16.3119886698843</v>
      </c>
      <c r="N489">
        <v>1.5380394713810901</v>
      </c>
      <c r="O489">
        <v>68.094924192485095</v>
      </c>
      <c r="P489">
        <v>49.296329101466398</v>
      </c>
      <c r="Q489">
        <v>0.166266182041999</v>
      </c>
    </row>
    <row r="490" spans="1:17" x14ac:dyDescent="0.3">
      <c r="A490" t="s">
        <v>1100</v>
      </c>
      <c r="B490" t="s">
        <v>1101</v>
      </c>
      <c r="C490" t="s">
        <v>3110</v>
      </c>
      <c r="D490" t="s">
        <v>587</v>
      </c>
      <c r="E490">
        <v>11257.515498125</v>
      </c>
      <c r="F490">
        <v>845.45</v>
      </c>
      <c r="G490">
        <v>-9.2644038564709508</v>
      </c>
      <c r="H490">
        <v>4.5038890401812699</v>
      </c>
      <c r="I490">
        <v>4.7444442660961803</v>
      </c>
      <c r="J490">
        <v>0.25884962965523201</v>
      </c>
      <c r="K490">
        <v>861.99741185997698</v>
      </c>
      <c r="L490">
        <v>818.26973451664105</v>
      </c>
      <c r="M490">
        <v>43.314415940973099</v>
      </c>
      <c r="N490">
        <v>0.790748760271615</v>
      </c>
      <c r="O490">
        <v>12.5731858773434</v>
      </c>
      <c r="P490">
        <v>24.330882352941099</v>
      </c>
      <c r="Q490">
        <v>2.2622510455592999E-2</v>
      </c>
    </row>
    <row r="491" spans="1:17" x14ac:dyDescent="0.3">
      <c r="A491" t="s">
        <v>1102</v>
      </c>
      <c r="B491" t="s">
        <v>1103</v>
      </c>
      <c r="C491" t="s">
        <v>3118</v>
      </c>
      <c r="D491" t="s">
        <v>77</v>
      </c>
      <c r="E491">
        <v>11116.01259987</v>
      </c>
      <c r="F491">
        <v>358.7</v>
      </c>
      <c r="G491">
        <v>46.743605455560399</v>
      </c>
      <c r="H491">
        <v>4.1384928423217104</v>
      </c>
      <c r="I491">
        <v>48.686831005490397</v>
      </c>
      <c r="J491">
        <v>0.68453014280708502</v>
      </c>
      <c r="K491">
        <v>356.33200556529999</v>
      </c>
      <c r="L491">
        <v>298.47124020320302</v>
      </c>
      <c r="M491">
        <v>27.414203321151799</v>
      </c>
      <c r="N491">
        <v>0.239850396361978</v>
      </c>
      <c r="O491">
        <v>7.3320323390019402</v>
      </c>
      <c r="P491">
        <v>107.88177339901399</v>
      </c>
      <c r="Q491">
        <v>5.9993653956576E-2</v>
      </c>
    </row>
    <row r="492" spans="1:17" x14ac:dyDescent="0.3">
      <c r="A492" t="s">
        <v>1104</v>
      </c>
      <c r="B492" t="s">
        <v>1105</v>
      </c>
      <c r="C492" t="s">
        <v>3115</v>
      </c>
      <c r="D492" t="s">
        <v>211</v>
      </c>
      <c r="E492">
        <v>11102.81430364</v>
      </c>
      <c r="F492">
        <v>280.60000000000002</v>
      </c>
      <c r="G492">
        <v>46.3482917137868</v>
      </c>
      <c r="H492">
        <v>-13.211806907570001</v>
      </c>
      <c r="I492">
        <v>37.460320081585998</v>
      </c>
      <c r="J492">
        <v>-7.3724277268519502</v>
      </c>
      <c r="K492">
        <v>264.54086360305098</v>
      </c>
      <c r="L492">
        <v>222.846250907045</v>
      </c>
      <c r="M492">
        <v>49.4855496811184</v>
      </c>
      <c r="N492">
        <v>0.14588029050753901</v>
      </c>
      <c r="O492">
        <v>25.089094796863801</v>
      </c>
      <c r="P492">
        <v>94.254067151263399</v>
      </c>
      <c r="Q492">
        <v>0.11017478794190599</v>
      </c>
    </row>
    <row r="493" spans="1:17" x14ac:dyDescent="0.3">
      <c r="A493" t="s">
        <v>1106</v>
      </c>
      <c r="B493" t="s">
        <v>1107</v>
      </c>
      <c r="C493" t="s">
        <v>3121</v>
      </c>
      <c r="D493" t="s">
        <v>280</v>
      </c>
      <c r="E493">
        <v>11087.9514648</v>
      </c>
      <c r="F493">
        <v>5463.1</v>
      </c>
      <c r="G493">
        <v>41.033195576606801</v>
      </c>
      <c r="H493">
        <v>2.2187940485492099</v>
      </c>
      <c r="I493">
        <v>28.565487124761699</v>
      </c>
      <c r="J493">
        <v>-0.113804151662038</v>
      </c>
      <c r="K493">
        <v>5409.1877508748203</v>
      </c>
      <c r="L493">
        <v>4684.9556265236997</v>
      </c>
      <c r="M493">
        <v>44.912840554995199</v>
      </c>
      <c r="N493">
        <v>0.86602253395873896</v>
      </c>
      <c r="O493">
        <v>9.8094488477238109</v>
      </c>
      <c r="P493">
        <v>81.377822045152698</v>
      </c>
      <c r="Q493">
        <v>0.19752024463645099</v>
      </c>
    </row>
    <row r="494" spans="1:17" x14ac:dyDescent="0.3">
      <c r="A494" t="s">
        <v>1108</v>
      </c>
      <c r="B494" t="s">
        <v>1109</v>
      </c>
      <c r="C494" t="s">
        <v>3119</v>
      </c>
      <c r="D494" t="s">
        <v>453</v>
      </c>
      <c r="E494">
        <v>11009.1578699</v>
      </c>
      <c r="F494">
        <v>2252.1999999999998</v>
      </c>
      <c r="G494">
        <v>-10.4830339419337</v>
      </c>
      <c r="H494">
        <v>-1.80160385294665</v>
      </c>
      <c r="I494">
        <v>-0.107034722976292</v>
      </c>
      <c r="J494">
        <v>-7.4097386192697599</v>
      </c>
      <c r="K494">
        <v>2409.55443023203</v>
      </c>
      <c r="L494">
        <v>2161.7277857998902</v>
      </c>
      <c r="M494">
        <v>24.375535718978899</v>
      </c>
      <c r="N494">
        <v>0.41463460864267598</v>
      </c>
      <c r="O494">
        <v>19.882781280525698</v>
      </c>
      <c r="P494">
        <v>36.612883658862003</v>
      </c>
      <c r="Q494">
        <v>0.19390337869192401</v>
      </c>
    </row>
    <row r="495" spans="1:17" x14ac:dyDescent="0.3">
      <c r="A495" t="s">
        <v>1110</v>
      </c>
      <c r="B495" t="s">
        <v>1111</v>
      </c>
      <c r="C495" t="s">
        <v>3109</v>
      </c>
      <c r="D495" t="s">
        <v>287</v>
      </c>
      <c r="E495">
        <v>10987.867422109999</v>
      </c>
      <c r="F495">
        <v>2019.7</v>
      </c>
      <c r="G495">
        <v>-23.626769017500202</v>
      </c>
      <c r="H495">
        <v>3.50611048559889</v>
      </c>
      <c r="I495">
        <v>-9.2005725256735094</v>
      </c>
      <c r="J495">
        <v>-4.6447770185857902</v>
      </c>
      <c r="K495">
        <v>2123.79972769602</v>
      </c>
      <c r="L495">
        <v>2045.3595918512899</v>
      </c>
      <c r="M495">
        <v>28.6416247785785</v>
      </c>
      <c r="N495">
        <v>0.46303084437955799</v>
      </c>
      <c r="O495">
        <v>36.052384017428302</v>
      </c>
      <c r="P495">
        <v>26.2312499999999</v>
      </c>
      <c r="Q495">
        <v>2.6030252763776001E-2</v>
      </c>
    </row>
    <row r="496" spans="1:17" x14ac:dyDescent="0.3">
      <c r="A496" t="s">
        <v>1112</v>
      </c>
      <c r="B496" t="s">
        <v>1113</v>
      </c>
      <c r="C496" t="s">
        <v>3109</v>
      </c>
      <c r="D496" t="s">
        <v>287</v>
      </c>
      <c r="E496">
        <v>10962.779564500001</v>
      </c>
      <c r="F496">
        <v>792.95</v>
      </c>
      <c r="G496">
        <v>-3.4985138964840701</v>
      </c>
      <c r="H496">
        <v>-11.0601715543563</v>
      </c>
      <c r="I496">
        <v>-31.827750914932299</v>
      </c>
      <c r="J496">
        <v>-6.6110893195966103</v>
      </c>
      <c r="K496">
        <v>927.70037374126696</v>
      </c>
      <c r="L496">
        <v>929.524649786635</v>
      </c>
      <c r="M496">
        <v>17.5109089738046</v>
      </c>
      <c r="N496">
        <v>0.71921647150188905</v>
      </c>
      <c r="O496">
        <v>51.207516236837101</v>
      </c>
      <c r="P496">
        <v>26.872</v>
      </c>
      <c r="Q496">
        <v>1.3035503107696999E-2</v>
      </c>
    </row>
    <row r="497" spans="1:17" hidden="1" x14ac:dyDescent="0.3">
      <c r="A497" t="s">
        <v>1114</v>
      </c>
      <c r="B497" t="s">
        <v>1115</v>
      </c>
      <c r="C497" t="s">
        <v>3125</v>
      </c>
      <c r="D497" t="s">
        <v>51</v>
      </c>
      <c r="E497">
        <v>10949.79407679</v>
      </c>
      <c r="F497">
        <v>4754.45</v>
      </c>
      <c r="G497">
        <v>-29.581084244047702</v>
      </c>
      <c r="H497">
        <v>0.39437166514905297</v>
      </c>
      <c r="I497">
        <v>-11.953889021075</v>
      </c>
      <c r="J497">
        <v>1.0037550696223401</v>
      </c>
      <c r="M497">
        <v>37.164116216163798</v>
      </c>
      <c r="O497">
        <v>13.0519828791973</v>
      </c>
      <c r="P497">
        <v>12.8907409386092</v>
      </c>
    </row>
    <row r="498" spans="1:17" x14ac:dyDescent="0.3">
      <c r="A498" t="s">
        <v>1116</v>
      </c>
      <c r="B498" t="s">
        <v>1117</v>
      </c>
      <c r="C498" t="s">
        <v>3110</v>
      </c>
      <c r="D498" t="s">
        <v>220</v>
      </c>
      <c r="E498">
        <v>10949.168392400001</v>
      </c>
      <c r="F498">
        <v>2644.3</v>
      </c>
      <c r="G498">
        <v>80.367814477809901</v>
      </c>
      <c r="H498">
        <v>17.231999993709199</v>
      </c>
      <c r="I498">
        <v>66.629308903536895</v>
      </c>
      <c r="J498">
        <v>3.2559818354182299</v>
      </c>
      <c r="K498">
        <v>2455.6600522305298</v>
      </c>
      <c r="L498">
        <v>1942.7617856382999</v>
      </c>
      <c r="M498">
        <v>55.098724047168297</v>
      </c>
      <c r="N498">
        <v>0.62077015908627697</v>
      </c>
      <c r="O498">
        <v>7.6674356162311303</v>
      </c>
      <c r="P498">
        <v>141.80878789264301</v>
      </c>
      <c r="Q498">
        <v>0.18486006187938001</v>
      </c>
    </row>
    <row r="499" spans="1:17" x14ac:dyDescent="0.3">
      <c r="A499" t="s">
        <v>1118</v>
      </c>
      <c r="B499" t="s">
        <v>1119</v>
      </c>
      <c r="C499" t="s">
        <v>3114</v>
      </c>
      <c r="D499" t="s">
        <v>249</v>
      </c>
      <c r="E499">
        <v>10947.37059276</v>
      </c>
      <c r="F499">
        <v>2135.35</v>
      </c>
      <c r="G499">
        <v>21.433356949770499</v>
      </c>
      <c r="H499">
        <v>3.3284718562464399</v>
      </c>
      <c r="I499">
        <v>7.0743696798373898</v>
      </c>
      <c r="J499">
        <v>-3.8341434794048301</v>
      </c>
      <c r="K499">
        <v>2160.4024836543199</v>
      </c>
      <c r="L499">
        <v>1946.5042838147899</v>
      </c>
      <c r="M499">
        <v>33.4521447570446</v>
      </c>
      <c r="N499">
        <v>0.69808275352418903</v>
      </c>
      <c r="O499">
        <v>8.5676821130025598</v>
      </c>
      <c r="P499">
        <v>57.005257159663202</v>
      </c>
      <c r="Q499">
        <v>-6.2887417210886004E-2</v>
      </c>
    </row>
    <row r="500" spans="1:17" hidden="1" x14ac:dyDescent="0.3">
      <c r="A500" t="s">
        <v>1120</v>
      </c>
      <c r="B500" t="s">
        <v>1121</v>
      </c>
      <c r="C500" t="s">
        <v>3125</v>
      </c>
      <c r="D500" t="s">
        <v>220</v>
      </c>
      <c r="E500">
        <v>10931.7588551399</v>
      </c>
      <c r="F500">
        <v>9850.2000000000007</v>
      </c>
      <c r="G500">
        <v>86.878869900009093</v>
      </c>
      <c r="H500">
        <v>27.891745443168801</v>
      </c>
      <c r="I500">
        <v>34.960980099571699</v>
      </c>
      <c r="J500">
        <v>13.4464053662954</v>
      </c>
      <c r="K500">
        <v>8476.0478724828299</v>
      </c>
      <c r="L500">
        <v>7071.1755854195299</v>
      </c>
      <c r="M500">
        <v>57.907797227099003</v>
      </c>
      <c r="N500">
        <v>1.8094017647907299</v>
      </c>
      <c r="O500">
        <v>13.1459259710462</v>
      </c>
      <c r="P500">
        <v>123.36054421768701</v>
      </c>
      <c r="Q500">
        <v>9.1371739978773001E-2</v>
      </c>
    </row>
    <row r="501" spans="1:17" x14ac:dyDescent="0.3">
      <c r="A501" t="s">
        <v>1122</v>
      </c>
      <c r="B501" t="s">
        <v>1123</v>
      </c>
      <c r="C501" t="s">
        <v>3124</v>
      </c>
      <c r="D501" t="s">
        <v>467</v>
      </c>
      <c r="E501">
        <v>10823.52244352</v>
      </c>
      <c r="F501">
        <v>684.8</v>
      </c>
      <c r="G501">
        <v>31.192083546738701</v>
      </c>
      <c r="H501">
        <v>-0.21993682968921799</v>
      </c>
      <c r="I501">
        <v>14.3732011346198</v>
      </c>
      <c r="J501">
        <v>-8.1044921804713699</v>
      </c>
      <c r="K501">
        <v>713.78494291493803</v>
      </c>
      <c r="L501">
        <v>599.23425950030696</v>
      </c>
      <c r="M501">
        <v>28.189373157474101</v>
      </c>
      <c r="N501">
        <v>0.44652380776424599</v>
      </c>
      <c r="O501">
        <v>22.2254672897196</v>
      </c>
      <c r="P501">
        <v>68.607657269481706</v>
      </c>
      <c r="Q501">
        <v>-1.3024783244246E-2</v>
      </c>
    </row>
    <row r="502" spans="1:17" x14ac:dyDescent="0.3">
      <c r="A502" t="s">
        <v>1124</v>
      </c>
      <c r="B502" t="s">
        <v>1125</v>
      </c>
      <c r="C502" t="s">
        <v>617</v>
      </c>
      <c r="D502" t="s">
        <v>617</v>
      </c>
      <c r="E502">
        <v>10809.328352977</v>
      </c>
      <c r="F502">
        <v>21.77</v>
      </c>
      <c r="G502">
        <v>2.83487428315858E-2</v>
      </c>
      <c r="H502">
        <v>-9.6614725390970708</v>
      </c>
      <c r="I502">
        <v>-30.322165714323202</v>
      </c>
      <c r="J502">
        <v>-7.0258629857918198</v>
      </c>
      <c r="K502">
        <v>25.146723312146701</v>
      </c>
      <c r="L502">
        <v>25.513322381855101</v>
      </c>
      <c r="M502">
        <v>23.719621732417</v>
      </c>
      <c r="N502">
        <v>0.47347972126777099</v>
      </c>
      <c r="O502">
        <v>79.375287092328804</v>
      </c>
      <c r="P502">
        <v>35.2173913043478</v>
      </c>
      <c r="Q502">
        <v>1.1611821096450001E-3</v>
      </c>
    </row>
    <row r="503" spans="1:17" x14ac:dyDescent="0.3">
      <c r="A503" t="s">
        <v>1126</v>
      </c>
      <c r="B503" t="s">
        <v>1127</v>
      </c>
      <c r="C503" t="s">
        <v>3123</v>
      </c>
      <c r="D503" t="s">
        <v>453</v>
      </c>
      <c r="E503">
        <v>10744.395777795</v>
      </c>
      <c r="F503">
        <v>1614.45</v>
      </c>
      <c r="G503">
        <v>33.5477662569728</v>
      </c>
      <c r="H503">
        <v>-7.6810809977299304</v>
      </c>
      <c r="I503">
        <v>21.209619867917802</v>
      </c>
      <c r="J503">
        <v>-7.5247122030635696</v>
      </c>
      <c r="K503">
        <v>1765.5119593744701</v>
      </c>
      <c r="L503">
        <v>1559.65374275473</v>
      </c>
      <c r="M503">
        <v>37.703828616179798</v>
      </c>
      <c r="N503">
        <v>1.01005998239956</v>
      </c>
      <c r="O503">
        <v>47.418625538108898</v>
      </c>
      <c r="P503">
        <v>79.707535599641901</v>
      </c>
      <c r="Q503">
        <v>0.18969622759688201</v>
      </c>
    </row>
    <row r="504" spans="1:17" hidden="1" x14ac:dyDescent="0.3">
      <c r="A504" t="s">
        <v>1128</v>
      </c>
      <c r="B504" t="s">
        <v>1129</v>
      </c>
      <c r="C504" t="s">
        <v>3125</v>
      </c>
      <c r="D504" t="s">
        <v>731</v>
      </c>
      <c r="E504">
        <v>10739.054693185</v>
      </c>
      <c r="F504">
        <v>112.24</v>
      </c>
      <c r="G504">
        <v>27.106767474824601</v>
      </c>
      <c r="H504">
        <v>0.70188117907110903</v>
      </c>
      <c r="I504">
        <v>-1.38404528099961</v>
      </c>
      <c r="J504">
        <v>-2.2988826264395201</v>
      </c>
      <c r="K504">
        <v>116.02201859880699</v>
      </c>
      <c r="L504">
        <v>106.95615738786</v>
      </c>
      <c r="M504">
        <v>54.041415573722702</v>
      </c>
      <c r="N504">
        <v>0.44365344712619897</v>
      </c>
      <c r="O504">
        <v>10.4775481111903</v>
      </c>
      <c r="P504">
        <v>56.869322152340999</v>
      </c>
      <c r="Q504">
        <v>2.1133606920337E-2</v>
      </c>
    </row>
    <row r="505" spans="1:17" x14ac:dyDescent="0.3">
      <c r="A505" t="s">
        <v>1130</v>
      </c>
      <c r="B505" t="s">
        <v>1131</v>
      </c>
      <c r="C505" t="s">
        <v>3124</v>
      </c>
      <c r="D505" t="s">
        <v>467</v>
      </c>
      <c r="E505">
        <v>10639.10838609</v>
      </c>
      <c r="F505">
        <v>2080.5500000000002</v>
      </c>
      <c r="G505">
        <v>-30.901536378536001</v>
      </c>
      <c r="H505">
        <v>-6.9030365440097903</v>
      </c>
      <c r="I505">
        <v>-9.8120990595561803</v>
      </c>
      <c r="J505">
        <v>-8.8526179848559998</v>
      </c>
      <c r="K505">
        <v>2215.7954909851301</v>
      </c>
      <c r="L505">
        <v>2180.2415191478199</v>
      </c>
      <c r="M505">
        <v>24.018066880426598</v>
      </c>
      <c r="N505">
        <v>0.44431205230210402</v>
      </c>
      <c r="O505">
        <v>31.4556247146187</v>
      </c>
      <c r="P505">
        <v>15.0746681415929</v>
      </c>
      <c r="Q505">
        <v>-0.12298958715408601</v>
      </c>
    </row>
    <row r="506" spans="1:17" hidden="1" x14ac:dyDescent="0.3">
      <c r="A506" t="s">
        <v>1132</v>
      </c>
      <c r="B506" t="s">
        <v>1133</v>
      </c>
      <c r="C506" t="s">
        <v>3125</v>
      </c>
      <c r="D506" t="s">
        <v>731</v>
      </c>
      <c r="E506">
        <v>10625.948094249999</v>
      </c>
      <c r="F506">
        <v>528.62</v>
      </c>
      <c r="G506">
        <v>-5.6891290851654599</v>
      </c>
      <c r="H506">
        <v>0.854846956202722</v>
      </c>
      <c r="I506">
        <v>-1.0700061636951199</v>
      </c>
      <c r="J506">
        <v>0.22710182644673799</v>
      </c>
      <c r="K506">
        <v>531.00301506953394</v>
      </c>
      <c r="L506">
        <v>508.43089935008902</v>
      </c>
      <c r="M506">
        <v>77.9215973242584</v>
      </c>
      <c r="N506">
        <v>0.78407251599025696</v>
      </c>
      <c r="O506">
        <v>5.7054216639551996</v>
      </c>
      <c r="P506">
        <v>22.906300860264999</v>
      </c>
      <c r="Q506">
        <v>-1.3416788414562999E-2</v>
      </c>
    </row>
    <row r="507" spans="1:17" x14ac:dyDescent="0.3">
      <c r="A507" t="s">
        <v>1134</v>
      </c>
      <c r="B507" t="s">
        <v>1135</v>
      </c>
      <c r="C507" t="s">
        <v>3124</v>
      </c>
      <c r="D507" t="s">
        <v>467</v>
      </c>
      <c r="E507">
        <v>10623.82420359</v>
      </c>
      <c r="F507">
        <v>801.45</v>
      </c>
      <c r="G507">
        <v>-35.405416879606499</v>
      </c>
      <c r="H507">
        <v>-12.0954192396034</v>
      </c>
      <c r="I507">
        <v>-14.12415842579</v>
      </c>
      <c r="J507">
        <v>-11.411767467052099</v>
      </c>
      <c r="K507">
        <v>915.19184511069898</v>
      </c>
      <c r="L507">
        <v>895.15429924893499</v>
      </c>
      <c r="M507">
        <v>14.947372812406099</v>
      </c>
      <c r="N507">
        <v>2.4219543636736902</v>
      </c>
      <c r="O507">
        <v>33.632790567097103</v>
      </c>
      <c r="P507">
        <v>5.23931455584008</v>
      </c>
      <c r="Q507">
        <v>-3.8699137802872999E-2</v>
      </c>
    </row>
    <row r="508" spans="1:17" x14ac:dyDescent="0.3">
      <c r="A508" t="s">
        <v>1136</v>
      </c>
      <c r="B508" t="s">
        <v>1137</v>
      </c>
      <c r="C508" t="s">
        <v>3120</v>
      </c>
      <c r="D508" t="s">
        <v>1138</v>
      </c>
      <c r="E508">
        <v>10588.09330072</v>
      </c>
      <c r="F508">
        <v>712.4</v>
      </c>
      <c r="G508">
        <v>42.916240672997702</v>
      </c>
      <c r="H508">
        <v>-11.6515142024528</v>
      </c>
      <c r="I508">
        <v>3.78054833443188</v>
      </c>
      <c r="J508">
        <v>-1.3391548434554501</v>
      </c>
      <c r="K508">
        <v>745.20044556558196</v>
      </c>
      <c r="L508">
        <v>647.78207841296603</v>
      </c>
      <c r="M508">
        <v>38.866938947217697</v>
      </c>
      <c r="N508">
        <v>0.49985042175014399</v>
      </c>
      <c r="O508">
        <v>22.824256035934798</v>
      </c>
      <c r="P508">
        <v>77.944298738603706</v>
      </c>
      <c r="Q508">
        <v>-5.1430430591530997E-2</v>
      </c>
    </row>
    <row r="509" spans="1:17" x14ac:dyDescent="0.3">
      <c r="A509" t="s">
        <v>1139</v>
      </c>
      <c r="B509" t="s">
        <v>1140</v>
      </c>
      <c r="C509" t="s">
        <v>3116</v>
      </c>
      <c r="D509" t="s">
        <v>397</v>
      </c>
      <c r="E509">
        <v>10555.25144004</v>
      </c>
      <c r="F509">
        <v>385.2</v>
      </c>
      <c r="G509">
        <v>5.6933907757393802</v>
      </c>
      <c r="H509">
        <v>-1.60774708792249</v>
      </c>
      <c r="I509">
        <v>-14.235594988898701</v>
      </c>
      <c r="J509">
        <v>-1.6165945865214799</v>
      </c>
      <c r="K509">
        <v>411.39348236957898</v>
      </c>
      <c r="L509">
        <v>403.04638835316302</v>
      </c>
      <c r="M509">
        <v>26.829903160731</v>
      </c>
      <c r="N509">
        <v>0.51007066014326297</v>
      </c>
      <c r="O509">
        <v>43.808411214953203</v>
      </c>
      <c r="P509">
        <v>38.188340807174797</v>
      </c>
      <c r="Q509">
        <v>0.107095770982126</v>
      </c>
    </row>
    <row r="510" spans="1:17" x14ac:dyDescent="0.3">
      <c r="A510" t="s">
        <v>1141</v>
      </c>
      <c r="B510" t="s">
        <v>1142</v>
      </c>
      <c r="C510" t="s">
        <v>3122</v>
      </c>
      <c r="D510" t="s">
        <v>515</v>
      </c>
      <c r="E510">
        <v>10554.214935</v>
      </c>
      <c r="F510">
        <v>330</v>
      </c>
      <c r="G510">
        <v>-4.3282493041692298</v>
      </c>
      <c r="H510">
        <v>0.467336518988614</v>
      </c>
      <c r="I510">
        <v>9.0229481761364205</v>
      </c>
      <c r="J510">
        <v>-5.9583334983927401</v>
      </c>
      <c r="K510">
        <v>341.08938487767898</v>
      </c>
      <c r="L510">
        <v>313.47381516045499</v>
      </c>
      <c r="M510">
        <v>25.127735373958899</v>
      </c>
      <c r="N510">
        <v>0.38188395516777401</v>
      </c>
      <c r="O510">
        <v>21.515151515151501</v>
      </c>
      <c r="P510">
        <v>36.026380873866401</v>
      </c>
      <c r="Q510">
        <v>2.2783393382872E-2</v>
      </c>
    </row>
    <row r="511" spans="1:17" hidden="1" x14ac:dyDescent="0.3">
      <c r="A511" t="s">
        <v>1143</v>
      </c>
      <c r="B511" t="s">
        <v>1144</v>
      </c>
      <c r="C511" t="s">
        <v>3125</v>
      </c>
      <c r="D511" t="s">
        <v>233</v>
      </c>
      <c r="E511">
        <v>10548.771861249999</v>
      </c>
      <c r="F511">
        <v>13306.25</v>
      </c>
      <c r="G511">
        <v>49.488135083828801</v>
      </c>
      <c r="H511">
        <v>12.6784277061696</v>
      </c>
      <c r="I511">
        <v>24.240153043742499</v>
      </c>
      <c r="J511">
        <v>-2.5842522809688901</v>
      </c>
      <c r="K511">
        <v>12707.6309456774</v>
      </c>
      <c r="L511">
        <v>10888.6273845055</v>
      </c>
      <c r="M511">
        <v>49.879939030633899</v>
      </c>
      <c r="N511">
        <v>1.4583425222284701</v>
      </c>
      <c r="O511">
        <v>12.5786754344762</v>
      </c>
      <c r="P511">
        <v>106.458494957331</v>
      </c>
      <c r="Q511">
        <v>0.154865520762171</v>
      </c>
    </row>
    <row r="512" spans="1:17" x14ac:dyDescent="0.3">
      <c r="A512" t="s">
        <v>1145</v>
      </c>
      <c r="B512" t="s">
        <v>1146</v>
      </c>
      <c r="C512" t="s">
        <v>3128</v>
      </c>
      <c r="D512" t="s">
        <v>1147</v>
      </c>
      <c r="E512">
        <v>10480.6418787</v>
      </c>
      <c r="F512">
        <v>1685.25</v>
      </c>
      <c r="G512">
        <v>242.02063706915001</v>
      </c>
      <c r="H512">
        <v>20.323987419558801</v>
      </c>
      <c r="I512">
        <v>68.939187953419804</v>
      </c>
      <c r="J512">
        <v>-3.9473680228534702</v>
      </c>
      <c r="K512">
        <v>1490.93335305401</v>
      </c>
      <c r="L512">
        <v>1131.95423992116</v>
      </c>
      <c r="M512">
        <v>53.757779325238197</v>
      </c>
      <c r="N512">
        <v>1.42243506790276</v>
      </c>
      <c r="O512">
        <v>13.0781783118231</v>
      </c>
      <c r="P512">
        <v>282.96784456311701</v>
      </c>
      <c r="Q512">
        <v>0.195964725924068</v>
      </c>
    </row>
    <row r="513" spans="1:17" x14ac:dyDescent="0.3">
      <c r="A513" t="s">
        <v>1148</v>
      </c>
      <c r="B513" t="s">
        <v>1149</v>
      </c>
      <c r="C513" t="s">
        <v>3121</v>
      </c>
      <c r="D513" t="s">
        <v>460</v>
      </c>
      <c r="E513">
        <v>10374.373806161901</v>
      </c>
      <c r="F513">
        <v>167.82</v>
      </c>
      <c r="G513">
        <v>82.060197211474502</v>
      </c>
      <c r="H513">
        <v>-16.332082514710802</v>
      </c>
      <c r="I513">
        <v>-26.2849767995421</v>
      </c>
      <c r="J513">
        <v>-13.831833581008199</v>
      </c>
      <c r="K513">
        <v>200.529292262946</v>
      </c>
      <c r="L513">
        <v>176.92444672885301</v>
      </c>
      <c r="M513">
        <v>24.250113863299301</v>
      </c>
      <c r="N513">
        <v>0.67131400220021398</v>
      </c>
      <c r="O513">
        <v>40.984388034799203</v>
      </c>
      <c r="P513">
        <v>116.402321083172</v>
      </c>
      <c r="Q513">
        <v>0.178437272222185</v>
      </c>
    </row>
    <row r="514" spans="1:17" x14ac:dyDescent="0.3">
      <c r="A514" t="s">
        <v>1150</v>
      </c>
      <c r="B514" t="s">
        <v>1151</v>
      </c>
      <c r="C514" t="s">
        <v>3110</v>
      </c>
      <c r="D514" t="s">
        <v>24</v>
      </c>
      <c r="E514">
        <v>10340.103327569999</v>
      </c>
      <c r="F514">
        <v>93.9</v>
      </c>
      <c r="G514">
        <v>-32.406080353164199</v>
      </c>
      <c r="H514">
        <v>-7.8295006037766504</v>
      </c>
      <c r="I514">
        <v>-36.404570966403597</v>
      </c>
      <c r="J514">
        <v>-2.37632457514942</v>
      </c>
      <c r="K514">
        <v>103.60279547745399</v>
      </c>
      <c r="L514">
        <v>111.484755230128</v>
      </c>
      <c r="M514">
        <v>32.812900774171702</v>
      </c>
      <c r="N514">
        <v>0.46006259340269601</v>
      </c>
      <c r="O514">
        <v>62.4068157614483</v>
      </c>
      <c r="P514">
        <v>6.5713312904324104</v>
      </c>
      <c r="Q514">
        <v>9.4096992987019998E-2</v>
      </c>
    </row>
    <row r="515" spans="1:17" x14ac:dyDescent="0.3">
      <c r="A515" t="s">
        <v>1152</v>
      </c>
      <c r="B515" t="s">
        <v>1153</v>
      </c>
      <c r="C515" t="s">
        <v>3121</v>
      </c>
      <c r="D515" t="s">
        <v>1154</v>
      </c>
      <c r="E515">
        <v>10300.83282229</v>
      </c>
      <c r="F515">
        <v>1093.45</v>
      </c>
      <c r="G515">
        <v>-20.4636150513765</v>
      </c>
      <c r="H515">
        <v>-4.0718560703231903</v>
      </c>
      <c r="I515">
        <v>5.2842099443094002</v>
      </c>
      <c r="J515">
        <v>-2.60360077653384</v>
      </c>
      <c r="K515">
        <v>1162.1693847997401</v>
      </c>
      <c r="L515">
        <v>1075.39754034001</v>
      </c>
      <c r="M515">
        <v>36.674970645853598</v>
      </c>
      <c r="N515">
        <v>0.76515902971904104</v>
      </c>
      <c r="O515">
        <v>18.885179935067899</v>
      </c>
      <c r="P515">
        <v>34.462616822429901</v>
      </c>
    </row>
    <row r="516" spans="1:17" hidden="1" x14ac:dyDescent="0.3">
      <c r="A516" t="s">
        <v>1155</v>
      </c>
      <c r="B516" t="s">
        <v>1156</v>
      </c>
      <c r="C516" t="s">
        <v>3125</v>
      </c>
      <c r="D516" t="s">
        <v>105</v>
      </c>
      <c r="E516">
        <v>10289.50299117</v>
      </c>
      <c r="F516">
        <v>783.9</v>
      </c>
      <c r="G516">
        <v>162.70278522446901</v>
      </c>
      <c r="H516">
        <v>-2.0980445851115199</v>
      </c>
      <c r="I516">
        <v>-30.8656858282652</v>
      </c>
      <c r="J516">
        <v>-5.3968280309459002</v>
      </c>
      <c r="K516">
        <v>847.35969479247694</v>
      </c>
      <c r="L516">
        <v>790.03809639283804</v>
      </c>
      <c r="M516">
        <v>38.872334515613197</v>
      </c>
      <c r="N516">
        <v>0.578281403387222</v>
      </c>
      <c r="O516">
        <v>42.620232172470899</v>
      </c>
      <c r="P516">
        <v>202.66409266409201</v>
      </c>
      <c r="Q516">
        <v>0.27858226845511103</v>
      </c>
    </row>
    <row r="517" spans="1:17" hidden="1" x14ac:dyDescent="0.3">
      <c r="A517" t="s">
        <v>1157</v>
      </c>
      <c r="B517" t="s">
        <v>1158</v>
      </c>
      <c r="C517" t="s">
        <v>3125</v>
      </c>
      <c r="D517" t="s">
        <v>467</v>
      </c>
      <c r="E517">
        <v>10263.796156480001</v>
      </c>
      <c r="F517">
        <v>2894.9</v>
      </c>
      <c r="G517">
        <v>-15.031846648645599</v>
      </c>
      <c r="H517">
        <v>-0.62681688906168298</v>
      </c>
      <c r="I517">
        <v>1.6562174841638599</v>
      </c>
      <c r="J517">
        <v>-4.0493004986929497</v>
      </c>
      <c r="K517">
        <v>2955.7442694848201</v>
      </c>
      <c r="L517">
        <v>2797.7466401961901</v>
      </c>
      <c r="M517">
        <v>40.718445248314403</v>
      </c>
      <c r="N517">
        <v>0.70679347961745598</v>
      </c>
      <c r="O517">
        <v>16.411620435939</v>
      </c>
      <c r="P517">
        <v>28.8340008900756</v>
      </c>
      <c r="Q517">
        <v>-5.8791354582255997E-2</v>
      </c>
    </row>
    <row r="518" spans="1:17" x14ac:dyDescent="0.3">
      <c r="A518" t="s">
        <v>1159</v>
      </c>
      <c r="B518" t="s">
        <v>1160</v>
      </c>
      <c r="C518" t="s">
        <v>3112</v>
      </c>
      <c r="D518" t="s">
        <v>128</v>
      </c>
      <c r="E518">
        <v>10200.68349066</v>
      </c>
      <c r="F518">
        <v>1661.4</v>
      </c>
      <c r="G518">
        <v>42.592247187156602</v>
      </c>
      <c r="H518">
        <v>-8.5514862540543497</v>
      </c>
      <c r="I518">
        <v>34.619253845758102</v>
      </c>
      <c r="J518">
        <v>-8.7894030704403701</v>
      </c>
      <c r="K518">
        <v>1748.8491671304801</v>
      </c>
      <c r="L518">
        <v>1431.48290450434</v>
      </c>
      <c r="M518">
        <v>19.404209070368498</v>
      </c>
      <c r="N518">
        <v>0.53430947151542396</v>
      </c>
      <c r="O518">
        <v>32.418442277597201</v>
      </c>
      <c r="P518">
        <v>72.5054511473367</v>
      </c>
      <c r="Q518">
        <v>0.162877876094596</v>
      </c>
    </row>
    <row r="519" spans="1:17" x14ac:dyDescent="0.3">
      <c r="A519" t="s">
        <v>1161</v>
      </c>
      <c r="B519" t="s">
        <v>1162</v>
      </c>
      <c r="C519" t="s">
        <v>3110</v>
      </c>
      <c r="D519" t="s">
        <v>587</v>
      </c>
      <c r="E519">
        <v>10151.065758535</v>
      </c>
      <c r="F519">
        <v>139.13</v>
      </c>
      <c r="G519">
        <v>-26.5524275868889</v>
      </c>
      <c r="H519">
        <v>-10.0328571995666</v>
      </c>
      <c r="I519">
        <v>-28.001167355090701</v>
      </c>
      <c r="J519">
        <v>-4.6341906813348599</v>
      </c>
      <c r="K519">
        <v>155.98119613228999</v>
      </c>
      <c r="L519">
        <v>162.19514171582401</v>
      </c>
      <c r="M519">
        <v>35.419965165851103</v>
      </c>
      <c r="N519">
        <v>0.94642199697789398</v>
      </c>
      <c r="O519">
        <v>50.432960739706402</v>
      </c>
      <c r="P519">
        <v>6.1008159841378697</v>
      </c>
      <c r="Q519">
        <v>-3.5616043930739E-2</v>
      </c>
    </row>
    <row r="520" spans="1:17" x14ac:dyDescent="0.3">
      <c r="A520" t="s">
        <v>1163</v>
      </c>
      <c r="B520" t="s">
        <v>1164</v>
      </c>
      <c r="C520" t="s">
        <v>3109</v>
      </c>
      <c r="D520" t="s">
        <v>287</v>
      </c>
      <c r="E520">
        <v>10143.014684625001</v>
      </c>
      <c r="F520">
        <v>753.75</v>
      </c>
      <c r="G520">
        <v>-47.299408606514099</v>
      </c>
      <c r="H520">
        <v>-14.126331258074099</v>
      </c>
      <c r="I520">
        <v>-32.391380836462197</v>
      </c>
      <c r="J520">
        <v>-13.685497436845701</v>
      </c>
      <c r="K520">
        <v>884.23092913886603</v>
      </c>
      <c r="L520">
        <v>926.64223387754203</v>
      </c>
      <c r="M520">
        <v>12.8123939901875</v>
      </c>
      <c r="N520">
        <v>0.72248431916739098</v>
      </c>
      <c r="O520">
        <v>65.572139303482501</v>
      </c>
      <c r="P520">
        <v>1.8925312605609901</v>
      </c>
      <c r="Q520">
        <v>-4.7537878965596997E-2</v>
      </c>
    </row>
    <row r="521" spans="1:17" x14ac:dyDescent="0.3">
      <c r="A521" t="s">
        <v>1165</v>
      </c>
      <c r="B521" t="s">
        <v>1166</v>
      </c>
      <c r="C521" t="s">
        <v>3113</v>
      </c>
      <c r="D521" t="s">
        <v>48</v>
      </c>
      <c r="E521">
        <v>10139.806451293</v>
      </c>
      <c r="F521">
        <v>180.41</v>
      </c>
      <c r="G521">
        <v>19.1855602993556</v>
      </c>
      <c r="H521">
        <v>-12.1624750246324</v>
      </c>
      <c r="I521">
        <v>-24.649861028601599</v>
      </c>
      <c r="J521">
        <v>-6.3573569354442698</v>
      </c>
      <c r="K521">
        <v>208.48250802196799</v>
      </c>
      <c r="L521">
        <v>212.77597277470599</v>
      </c>
      <c r="M521">
        <v>28.524891836639199</v>
      </c>
      <c r="N521">
        <v>0.79183590895635703</v>
      </c>
      <c r="O521">
        <v>68.449642481015402</v>
      </c>
      <c r="P521">
        <v>54.924860455130897</v>
      </c>
      <c r="Q521">
        <v>9.8520985853046E-2</v>
      </c>
    </row>
    <row r="522" spans="1:17" hidden="1" x14ac:dyDescent="0.3">
      <c r="A522" t="s">
        <v>1167</v>
      </c>
      <c r="B522" t="s">
        <v>1168</v>
      </c>
      <c r="C522" t="s">
        <v>3125</v>
      </c>
      <c r="D522" t="s">
        <v>1169</v>
      </c>
      <c r="E522">
        <v>10124.261928</v>
      </c>
      <c r="F522">
        <v>792</v>
      </c>
      <c r="G522">
        <v>106.46829003883499</v>
      </c>
      <c r="H522">
        <v>18.5815420066149</v>
      </c>
      <c r="I522">
        <v>62.347534551838699</v>
      </c>
      <c r="J522">
        <v>0.50687726849399095</v>
      </c>
      <c r="K522">
        <v>719.54240559408095</v>
      </c>
      <c r="L522">
        <v>561.28271615473102</v>
      </c>
      <c r="M522">
        <v>59.143548168397501</v>
      </c>
      <c r="N522">
        <v>1.0727428842017901</v>
      </c>
      <c r="O522">
        <v>10.498737373737301</v>
      </c>
      <c r="P522">
        <v>147.46133416653601</v>
      </c>
      <c r="Q522">
        <v>0.18176443513618201</v>
      </c>
    </row>
    <row r="523" spans="1:17" x14ac:dyDescent="0.3">
      <c r="A523" t="s">
        <v>1170</v>
      </c>
      <c r="B523" t="s">
        <v>1171</v>
      </c>
      <c r="C523" t="s">
        <v>3110</v>
      </c>
      <c r="D523" t="s">
        <v>24</v>
      </c>
      <c r="E523">
        <v>10082.663792448</v>
      </c>
      <c r="F523">
        <v>165.92</v>
      </c>
      <c r="G523">
        <v>-52.946386541122401</v>
      </c>
      <c r="H523">
        <v>-16.848099972011401</v>
      </c>
      <c r="I523">
        <v>-45.646349310183801</v>
      </c>
      <c r="J523">
        <v>-19.8776916553687</v>
      </c>
      <c r="K523">
        <v>206.84351533414599</v>
      </c>
      <c r="L523">
        <v>228.27510670593</v>
      </c>
      <c r="M523">
        <v>18.181180456557801</v>
      </c>
      <c r="N523">
        <v>1.5520286550960301</v>
      </c>
      <c r="O523">
        <v>81.231918997107002</v>
      </c>
      <c r="P523">
        <v>1.6853588282159599</v>
      </c>
      <c r="Q523">
        <v>-3.362266561657E-3</v>
      </c>
    </row>
    <row r="524" spans="1:17" x14ac:dyDescent="0.3">
      <c r="A524" t="s">
        <v>1172</v>
      </c>
      <c r="B524" t="s">
        <v>1173</v>
      </c>
      <c r="C524" t="s">
        <v>3121</v>
      </c>
      <c r="D524" t="s">
        <v>233</v>
      </c>
      <c r="E524">
        <v>10080.40377243</v>
      </c>
      <c r="F524">
        <v>515.95000000000005</v>
      </c>
      <c r="G524">
        <v>-12.2541222099381</v>
      </c>
      <c r="H524">
        <v>-5.03143313877976</v>
      </c>
      <c r="I524">
        <v>-32.826625776601702</v>
      </c>
      <c r="J524">
        <v>-10.1211911249375</v>
      </c>
      <c r="K524">
        <v>555.719781555336</v>
      </c>
      <c r="L524">
        <v>549.65381407869904</v>
      </c>
      <c r="M524">
        <v>24.754626817885001</v>
      </c>
      <c r="N524">
        <v>0.55469673323805202</v>
      </c>
      <c r="O524">
        <v>37.493943211551397</v>
      </c>
      <c r="P524">
        <v>18.827729157070401</v>
      </c>
      <c r="Q524">
        <v>-2.1830102075463001E-2</v>
      </c>
    </row>
    <row r="525" spans="1:17" x14ac:dyDescent="0.3">
      <c r="A525" t="s">
        <v>1174</v>
      </c>
      <c r="B525" t="s">
        <v>1175</v>
      </c>
      <c r="C525" t="s">
        <v>3119</v>
      </c>
      <c r="D525" t="s">
        <v>300</v>
      </c>
      <c r="E525">
        <v>10009.530390239999</v>
      </c>
      <c r="F525">
        <v>868.3</v>
      </c>
      <c r="G525">
        <v>-42.513741726076802</v>
      </c>
      <c r="H525">
        <v>-6.4827644823402402</v>
      </c>
      <c r="I525">
        <v>-16.5074762829523</v>
      </c>
      <c r="J525">
        <v>-1.17286430972474</v>
      </c>
      <c r="K525">
        <v>939.39511000623997</v>
      </c>
      <c r="L525">
        <v>980.20185988179105</v>
      </c>
      <c r="M525">
        <v>31.783593888142502</v>
      </c>
      <c r="N525">
        <v>0.53110643455463802</v>
      </c>
      <c r="O525">
        <v>27.836001382010799</v>
      </c>
      <c r="P525">
        <v>5.8708772785466001</v>
      </c>
      <c r="Q525">
        <v>-5.2980808433772002E-2</v>
      </c>
    </row>
    <row r="526" spans="1:17" x14ac:dyDescent="0.3">
      <c r="A526" t="s">
        <v>1176</v>
      </c>
      <c r="B526" t="s">
        <v>1177</v>
      </c>
      <c r="C526" t="s">
        <v>3121</v>
      </c>
      <c r="D526" t="s">
        <v>1178</v>
      </c>
      <c r="E526">
        <v>9985.3464524999999</v>
      </c>
      <c r="F526">
        <v>1100.1500000000001</v>
      </c>
      <c r="G526">
        <v>-9.4979589405310794</v>
      </c>
      <c r="H526">
        <v>1.8529684072199499</v>
      </c>
      <c r="I526">
        <v>-29.227855230365801</v>
      </c>
      <c r="J526">
        <v>-4.6185879548519004</v>
      </c>
      <c r="K526">
        <v>1170.62248389767</v>
      </c>
      <c r="L526">
        <v>1182.73822479963</v>
      </c>
      <c r="M526">
        <v>31.847661627851402</v>
      </c>
      <c r="N526">
        <v>0.57537970274306205</v>
      </c>
      <c r="O526">
        <v>36.972231059400997</v>
      </c>
      <c r="P526">
        <v>37.252822656103803</v>
      </c>
    </row>
    <row r="527" spans="1:17" x14ac:dyDescent="0.3">
      <c r="A527" t="s">
        <v>1179</v>
      </c>
      <c r="B527" t="s">
        <v>1180</v>
      </c>
      <c r="C527" t="s">
        <v>3120</v>
      </c>
      <c r="D527" t="s">
        <v>447</v>
      </c>
      <c r="E527">
        <v>9970.4278090499993</v>
      </c>
      <c r="F527">
        <v>214.05</v>
      </c>
      <c r="G527">
        <v>31.779587218130899</v>
      </c>
      <c r="H527">
        <v>-14.081872525155701</v>
      </c>
      <c r="I527">
        <v>-12.1684607641917</v>
      </c>
      <c r="J527">
        <v>-12.218561874855601</v>
      </c>
      <c r="K527">
        <v>249.66657527783099</v>
      </c>
      <c r="L527">
        <v>233.490336695986</v>
      </c>
      <c r="M527">
        <v>21.363353382678</v>
      </c>
      <c r="N527">
        <v>0.55513279800231696</v>
      </c>
      <c r="O527">
        <v>79.490773183835501</v>
      </c>
      <c r="P527">
        <v>66.575875486381307</v>
      </c>
      <c r="Q527">
        <v>7.8312481932838005E-2</v>
      </c>
    </row>
    <row r="528" spans="1:17" x14ac:dyDescent="0.3">
      <c r="A528" t="s">
        <v>1181</v>
      </c>
      <c r="B528" t="s">
        <v>1182</v>
      </c>
      <c r="C528" t="s">
        <v>3110</v>
      </c>
      <c r="D528" t="s">
        <v>587</v>
      </c>
      <c r="E528">
        <v>9924.7627962000006</v>
      </c>
      <c r="F528">
        <v>1113</v>
      </c>
      <c r="G528">
        <v>-1.6606332852841399</v>
      </c>
      <c r="H528">
        <v>-8.28749244667166</v>
      </c>
      <c r="I528">
        <v>18.1115697218438</v>
      </c>
      <c r="J528">
        <v>-6.7334306035055302</v>
      </c>
      <c r="K528">
        <v>1159.4683965496099</v>
      </c>
      <c r="L528">
        <v>1028.46909384523</v>
      </c>
      <c r="M528">
        <v>29.228600471671001</v>
      </c>
      <c r="N528">
        <v>0.44068620754390098</v>
      </c>
      <c r="O528">
        <v>24.285714285714199</v>
      </c>
      <c r="P528">
        <v>43.307796304641698</v>
      </c>
      <c r="Q528">
        <v>4.0830889867662E-2</v>
      </c>
    </row>
    <row r="529" spans="1:17" x14ac:dyDescent="0.3">
      <c r="A529" t="s">
        <v>1183</v>
      </c>
      <c r="B529" t="s">
        <v>1184</v>
      </c>
      <c r="C529" t="s">
        <v>3110</v>
      </c>
      <c r="D529" t="s">
        <v>402</v>
      </c>
      <c r="E529">
        <v>9898.1223406289992</v>
      </c>
      <c r="F529">
        <v>107.67</v>
      </c>
      <c r="G529">
        <v>48.816887489896203</v>
      </c>
      <c r="H529">
        <v>-15.2135771893587</v>
      </c>
      <c r="I529">
        <v>25.841721455107798</v>
      </c>
      <c r="J529">
        <v>-8.8493051343122104</v>
      </c>
      <c r="K529">
        <v>113.872167146653</v>
      </c>
      <c r="L529">
        <v>87.988651947816393</v>
      </c>
      <c r="M529">
        <v>31.3466035112673</v>
      </c>
      <c r="N529">
        <v>0.43854191316869401</v>
      </c>
      <c r="O529">
        <v>35.162998049595998</v>
      </c>
      <c r="P529">
        <v>81.415332771693301</v>
      </c>
      <c r="Q529">
        <v>9.9381117117262996E-2</v>
      </c>
    </row>
    <row r="530" spans="1:17" hidden="1" x14ac:dyDescent="0.3">
      <c r="A530" t="s">
        <v>1185</v>
      </c>
      <c r="B530" t="s">
        <v>1186</v>
      </c>
      <c r="C530" t="s">
        <v>3125</v>
      </c>
      <c r="D530" t="s">
        <v>117</v>
      </c>
      <c r="E530">
        <v>9809.7067324399995</v>
      </c>
      <c r="F530">
        <v>596.29999999999995</v>
      </c>
      <c r="G530">
        <v>5.3250120838105603</v>
      </c>
      <c r="H530">
        <v>-3.56088387753281</v>
      </c>
      <c r="I530">
        <v>-9.0147428260310107</v>
      </c>
      <c r="J530">
        <v>-6.4448004953665103</v>
      </c>
      <c r="K530">
        <v>685.10784987358397</v>
      </c>
      <c r="L530">
        <v>647.53459685634402</v>
      </c>
      <c r="M530">
        <v>15.344315188606201</v>
      </c>
      <c r="N530">
        <v>0.71273191293538696</v>
      </c>
      <c r="O530">
        <v>39.191682039241996</v>
      </c>
      <c r="P530">
        <v>49.074999999999903</v>
      </c>
      <c r="Q530">
        <v>0.103549736403068</v>
      </c>
    </row>
    <row r="531" spans="1:17" x14ac:dyDescent="0.3">
      <c r="A531" t="s">
        <v>1187</v>
      </c>
      <c r="B531" t="s">
        <v>1188</v>
      </c>
      <c r="C531" t="s">
        <v>3119</v>
      </c>
      <c r="D531" t="s">
        <v>83</v>
      </c>
      <c r="E531">
        <v>9747.1722036800002</v>
      </c>
      <c r="F531">
        <v>1254.0999999999999</v>
      </c>
      <c r="G531">
        <v>76.305326145289698</v>
      </c>
      <c r="H531">
        <v>-0.52976535920358003</v>
      </c>
      <c r="I531">
        <v>21.436051963087301</v>
      </c>
      <c r="J531">
        <v>-7.6945052800908504</v>
      </c>
      <c r="K531">
        <v>1273.09486852333</v>
      </c>
      <c r="L531">
        <v>1004.3398971174799</v>
      </c>
      <c r="M531">
        <v>24.727792327639001</v>
      </c>
      <c r="N531">
        <v>0.61778088150924204</v>
      </c>
      <c r="O531">
        <v>23.116178933099398</v>
      </c>
      <c r="P531">
        <v>115.481099656357</v>
      </c>
    </row>
    <row r="532" spans="1:17" hidden="1" x14ac:dyDescent="0.3">
      <c r="A532" t="s">
        <v>1189</v>
      </c>
      <c r="B532" t="s">
        <v>1190</v>
      </c>
      <c r="C532" t="s">
        <v>3125</v>
      </c>
      <c r="D532" t="s">
        <v>135</v>
      </c>
      <c r="E532">
        <v>9717.1900299270001</v>
      </c>
      <c r="F532">
        <v>293.75</v>
      </c>
      <c r="G532">
        <v>-3.4119388817844598</v>
      </c>
      <c r="H532">
        <v>11.4343017647116</v>
      </c>
      <c r="I532">
        <v>6.6080354511107604</v>
      </c>
      <c r="J532">
        <v>2.75500927347532</v>
      </c>
      <c r="K532">
        <v>282.23193405140501</v>
      </c>
      <c r="L532">
        <v>267.863830013952</v>
      </c>
      <c r="M532">
        <v>22.227502817667499</v>
      </c>
      <c r="N532">
        <v>1.21173188116362</v>
      </c>
      <c r="O532">
        <v>2.1106382978723399</v>
      </c>
      <c r="P532">
        <v>26.5618267987936</v>
      </c>
    </row>
    <row r="533" spans="1:17" x14ac:dyDescent="0.3">
      <c r="A533" t="s">
        <v>1191</v>
      </c>
      <c r="B533" t="s">
        <v>1192</v>
      </c>
      <c r="C533" t="s">
        <v>3122</v>
      </c>
      <c r="D533" t="s">
        <v>125</v>
      </c>
      <c r="E533">
        <v>9636.7647562399998</v>
      </c>
      <c r="F533">
        <v>1133.2</v>
      </c>
      <c r="G533">
        <v>25.229826194830299</v>
      </c>
      <c r="H533">
        <v>2.98702493333957</v>
      </c>
      <c r="I533">
        <v>-4.3465386924444296</v>
      </c>
      <c r="J533">
        <v>-5.7440896166035698</v>
      </c>
      <c r="K533">
        <v>1193.9102269686</v>
      </c>
      <c r="L533">
        <v>1057.35657467241</v>
      </c>
      <c r="M533">
        <v>38.203363446789801</v>
      </c>
      <c r="N533">
        <v>1.4615472177084501</v>
      </c>
      <c r="O533">
        <v>23.102717966819601</v>
      </c>
      <c r="P533">
        <v>62.816091954023001</v>
      </c>
      <c r="Q533">
        <v>2.9510388548745999E-2</v>
      </c>
    </row>
    <row r="534" spans="1:17" x14ac:dyDescent="0.3">
      <c r="A534" t="s">
        <v>1193</v>
      </c>
      <c r="B534" t="s">
        <v>1194</v>
      </c>
      <c r="C534" t="s">
        <v>3127</v>
      </c>
      <c r="D534" t="s">
        <v>1169</v>
      </c>
      <c r="E534">
        <v>9632.7673071999998</v>
      </c>
      <c r="F534">
        <v>500.8</v>
      </c>
      <c r="G534">
        <v>24.4383823259937</v>
      </c>
      <c r="H534">
        <v>2.2770790854301399</v>
      </c>
      <c r="I534">
        <v>7.3346158925603797</v>
      </c>
      <c r="J534">
        <v>-11.058916071563299</v>
      </c>
      <c r="K534">
        <v>545.22325097681301</v>
      </c>
      <c r="L534">
        <v>484.06208400576099</v>
      </c>
      <c r="M534">
        <v>28.816136551552201</v>
      </c>
      <c r="N534">
        <v>0.91841658931053205</v>
      </c>
      <c r="O534">
        <v>37.559904153354601</v>
      </c>
      <c r="P534">
        <v>61.757105943152403</v>
      </c>
      <c r="Q534">
        <v>2.1337891381343999E-2</v>
      </c>
    </row>
    <row r="535" spans="1:17" hidden="1" x14ac:dyDescent="0.3">
      <c r="A535" t="s">
        <v>1195</v>
      </c>
      <c r="B535" t="s">
        <v>1196</v>
      </c>
      <c r="C535" t="s">
        <v>3125</v>
      </c>
      <c r="D535" t="s">
        <v>83</v>
      </c>
      <c r="E535">
        <v>9607.471434735</v>
      </c>
      <c r="F535">
        <v>707.95</v>
      </c>
      <c r="G535">
        <v>-37.300274113121901</v>
      </c>
      <c r="H535">
        <v>-8.6088288009006799</v>
      </c>
      <c r="I535">
        <v>-19.6730788901491</v>
      </c>
      <c r="J535">
        <v>-9.3911980716926902</v>
      </c>
      <c r="M535">
        <v>35.209287500851602</v>
      </c>
      <c r="O535">
        <v>19.7824705134543</v>
      </c>
      <c r="P535">
        <v>3.94215240052855</v>
      </c>
    </row>
    <row r="536" spans="1:17" hidden="1" x14ac:dyDescent="0.3">
      <c r="A536" t="s">
        <v>1197</v>
      </c>
      <c r="B536" t="s">
        <v>1198</v>
      </c>
      <c r="C536" t="s">
        <v>3125</v>
      </c>
      <c r="D536" t="s">
        <v>80</v>
      </c>
      <c r="E536">
        <v>9591.9028099999996</v>
      </c>
      <c r="F536">
        <v>144.16</v>
      </c>
      <c r="G536">
        <v>-19.3512930391285</v>
      </c>
      <c r="H536">
        <v>6.70236623508361</v>
      </c>
      <c r="I536">
        <v>-3.66489880642045</v>
      </c>
      <c r="J536">
        <v>1.1007917473005699</v>
      </c>
      <c r="K536">
        <v>143.34423906437101</v>
      </c>
      <c r="L536">
        <v>138.694257523201</v>
      </c>
      <c r="M536">
        <v>19.599037825510401</v>
      </c>
      <c r="N536">
        <v>0.34545692156409702</v>
      </c>
      <c r="O536">
        <v>5.5424528301886804</v>
      </c>
      <c r="P536">
        <v>14.412698412698401</v>
      </c>
      <c r="Q536">
        <v>-1.3388827299693999E-2</v>
      </c>
    </row>
    <row r="537" spans="1:17" x14ac:dyDescent="0.3">
      <c r="A537" t="s">
        <v>1199</v>
      </c>
      <c r="B537" t="s">
        <v>1200</v>
      </c>
      <c r="C537" t="s">
        <v>3113</v>
      </c>
      <c r="D537" t="s">
        <v>944</v>
      </c>
      <c r="E537">
        <v>9589.3510466499993</v>
      </c>
      <c r="F537">
        <v>1304.1500000000001</v>
      </c>
      <c r="G537">
        <v>63.581768122168</v>
      </c>
      <c r="H537">
        <v>2.8485428013549501</v>
      </c>
      <c r="I537">
        <v>15.2314214549291</v>
      </c>
      <c r="J537">
        <v>-4.8629873186947403</v>
      </c>
      <c r="K537">
        <v>1365.5828822716701</v>
      </c>
      <c r="L537">
        <v>1192.0347829985701</v>
      </c>
      <c r="M537">
        <v>37.117775802311499</v>
      </c>
      <c r="N537">
        <v>0.58227146213147796</v>
      </c>
      <c r="O537">
        <v>22.014338841390899</v>
      </c>
      <c r="P537">
        <v>98.803353658536594</v>
      </c>
      <c r="Q537">
        <v>7.0730744254113007E-2</v>
      </c>
    </row>
    <row r="538" spans="1:17" x14ac:dyDescent="0.3">
      <c r="A538" t="s">
        <v>1201</v>
      </c>
      <c r="B538" t="s">
        <v>1202</v>
      </c>
      <c r="C538" t="s">
        <v>3114</v>
      </c>
      <c r="D538" t="s">
        <v>249</v>
      </c>
      <c r="E538">
        <v>9587.4855747500005</v>
      </c>
      <c r="F538">
        <v>934.25</v>
      </c>
      <c r="G538">
        <v>43.121706698228898</v>
      </c>
      <c r="H538">
        <v>9.0646842248782598</v>
      </c>
      <c r="I538">
        <v>30.100730768419702</v>
      </c>
      <c r="J538">
        <v>-8.4738785657101108</v>
      </c>
      <c r="K538">
        <v>927.75304882981698</v>
      </c>
      <c r="L538">
        <v>786.10884204574199</v>
      </c>
      <c r="M538">
        <v>36.587458226707298</v>
      </c>
      <c r="N538">
        <v>0.785648538196973</v>
      </c>
      <c r="O538">
        <v>18.560342520738502</v>
      </c>
      <c r="P538">
        <v>74.073038941680593</v>
      </c>
      <c r="Q538">
        <v>4.5724853078554999E-2</v>
      </c>
    </row>
    <row r="539" spans="1:17" hidden="1" x14ac:dyDescent="0.3">
      <c r="A539" t="s">
        <v>1203</v>
      </c>
      <c r="B539" t="s">
        <v>1204</v>
      </c>
      <c r="C539" t="s">
        <v>3125</v>
      </c>
      <c r="D539" t="s">
        <v>77</v>
      </c>
      <c r="E539">
        <v>9568.3052292199991</v>
      </c>
      <c r="F539">
        <v>190.09</v>
      </c>
      <c r="G539">
        <v>30.492864654957</v>
      </c>
      <c r="H539">
        <v>-8.8424632388667703</v>
      </c>
      <c r="I539">
        <v>4.7419798124341499</v>
      </c>
      <c r="J539">
        <v>-0.17416564555862901</v>
      </c>
      <c r="K539">
        <v>188.969624374277</v>
      </c>
      <c r="L539">
        <v>172.080496696224</v>
      </c>
      <c r="M539">
        <v>47.4917327139541</v>
      </c>
      <c r="N539">
        <v>0.18754080665704001</v>
      </c>
      <c r="O539">
        <v>29.412383607764699</v>
      </c>
      <c r="P539">
        <v>58.408333333333303</v>
      </c>
      <c r="Q539">
        <v>4.5834779683091999E-2</v>
      </c>
    </row>
    <row r="540" spans="1:17" hidden="1" x14ac:dyDescent="0.3">
      <c r="A540" t="s">
        <v>1205</v>
      </c>
      <c r="B540" t="s">
        <v>1206</v>
      </c>
      <c r="C540" t="s">
        <v>3125</v>
      </c>
      <c r="D540" t="s">
        <v>280</v>
      </c>
      <c r="E540">
        <v>9556.2177112999998</v>
      </c>
      <c r="F540">
        <v>6208.15</v>
      </c>
      <c r="G540">
        <v>-14.4536355749824</v>
      </c>
      <c r="H540">
        <v>9.9122544342078207</v>
      </c>
      <c r="I540">
        <v>11.5236336044439</v>
      </c>
      <c r="J540">
        <v>-1.7432479462731101</v>
      </c>
      <c r="K540">
        <v>6182.1297927194701</v>
      </c>
      <c r="L540">
        <v>5819.7801574081504</v>
      </c>
      <c r="M540">
        <v>48.389428328329302</v>
      </c>
      <c r="N540">
        <v>1.1088452730529299</v>
      </c>
      <c r="O540">
        <v>12.738899672204999</v>
      </c>
      <c r="P540">
        <v>34.375541125541098</v>
      </c>
      <c r="Q540">
        <v>0.101099293844229</v>
      </c>
    </row>
    <row r="541" spans="1:17" x14ac:dyDescent="0.3">
      <c r="A541" t="s">
        <v>1207</v>
      </c>
      <c r="B541" t="s">
        <v>1208</v>
      </c>
      <c r="C541" t="s">
        <v>3120</v>
      </c>
      <c r="D541" t="s">
        <v>89</v>
      </c>
      <c r="E541">
        <v>9485.0910342000006</v>
      </c>
      <c r="F541">
        <v>196.2</v>
      </c>
      <c r="G541">
        <v>36.2126252661308</v>
      </c>
      <c r="H541">
        <v>-3.3740304155999099</v>
      </c>
      <c r="I541">
        <v>-14.7683501555187</v>
      </c>
      <c r="J541">
        <v>-4.9444724129939503</v>
      </c>
      <c r="K541">
        <v>216.076431058135</v>
      </c>
      <c r="L541">
        <v>201.40426542865299</v>
      </c>
      <c r="M541">
        <v>15.9245858508614</v>
      </c>
      <c r="N541">
        <v>0.37555458868340202</v>
      </c>
      <c r="O541">
        <v>27.7726809378185</v>
      </c>
      <c r="P541">
        <v>68.774193548387103</v>
      </c>
      <c r="Q541">
        <v>5.9618402440176001E-2</v>
      </c>
    </row>
    <row r="542" spans="1:17" x14ac:dyDescent="0.3">
      <c r="A542" t="s">
        <v>1209</v>
      </c>
      <c r="B542" t="s">
        <v>1210</v>
      </c>
      <c r="C542" t="s">
        <v>3120</v>
      </c>
      <c r="D542" t="s">
        <v>287</v>
      </c>
      <c r="E542">
        <v>9467.8855507200005</v>
      </c>
      <c r="F542">
        <v>580.20000000000005</v>
      </c>
      <c r="G542">
        <v>31.293184130133199</v>
      </c>
      <c r="H542">
        <v>7.1240755642798304</v>
      </c>
      <c r="I542">
        <v>36.135776523943797</v>
      </c>
      <c r="J542">
        <v>-0.77952307409745802</v>
      </c>
      <c r="K542">
        <v>568.12876521427597</v>
      </c>
      <c r="L542">
        <v>488.74716766543497</v>
      </c>
      <c r="M542">
        <v>46.809681032051401</v>
      </c>
      <c r="N542">
        <v>0.67701993031524998</v>
      </c>
      <c r="O542">
        <v>6.2564632885211804</v>
      </c>
      <c r="P542">
        <v>65.181494661921704</v>
      </c>
      <c r="Q542">
        <v>0.129180984868801</v>
      </c>
    </row>
    <row r="543" spans="1:17" x14ac:dyDescent="0.3">
      <c r="A543" t="s">
        <v>1211</v>
      </c>
      <c r="B543" t="s">
        <v>1212</v>
      </c>
      <c r="C543" t="s">
        <v>3111</v>
      </c>
      <c r="D543" t="s">
        <v>21</v>
      </c>
      <c r="E543">
        <v>9466.1266804649895</v>
      </c>
      <c r="F543">
        <v>1503.45</v>
      </c>
      <c r="G543">
        <v>-30.2928991253916</v>
      </c>
      <c r="H543">
        <v>1.08207658589881</v>
      </c>
      <c r="I543">
        <v>-11.719925386390001</v>
      </c>
      <c r="J543">
        <v>-2.4634510143342898</v>
      </c>
      <c r="K543">
        <v>1578.2364052842499</v>
      </c>
      <c r="L543">
        <v>1579.6528341416599</v>
      </c>
      <c r="M543">
        <v>30.213685276750802</v>
      </c>
      <c r="N543">
        <v>0.43004585748343399</v>
      </c>
      <c r="O543">
        <v>29.199507798729499</v>
      </c>
      <c r="P543">
        <v>8.4701129107896502</v>
      </c>
      <c r="Q543">
        <v>-6.0582010449835001E-2</v>
      </c>
    </row>
    <row r="544" spans="1:17" x14ac:dyDescent="0.3">
      <c r="A544" t="s">
        <v>1213</v>
      </c>
      <c r="B544" t="s">
        <v>1214</v>
      </c>
      <c r="C544" t="s">
        <v>3123</v>
      </c>
      <c r="D544" t="s">
        <v>135</v>
      </c>
      <c r="E544">
        <v>9465.8297166899993</v>
      </c>
      <c r="F544">
        <v>399.15</v>
      </c>
      <c r="G544">
        <v>170.777017055161</v>
      </c>
      <c r="H544">
        <v>0.23111951151939</v>
      </c>
      <c r="I544">
        <v>-3.0388919110693999</v>
      </c>
      <c r="J544">
        <v>2.1801603173228998</v>
      </c>
      <c r="K544">
        <v>422.16274455671999</v>
      </c>
      <c r="L544">
        <v>365.91581454237001</v>
      </c>
      <c r="M544">
        <v>43.7859583386049</v>
      </c>
      <c r="N544">
        <v>1.02803533313393</v>
      </c>
      <c r="O544">
        <v>42.703244394337901</v>
      </c>
      <c r="P544">
        <v>214.78706624605601</v>
      </c>
      <c r="Q544">
        <v>0.11491571372666901</v>
      </c>
    </row>
    <row r="545" spans="1:17" x14ac:dyDescent="0.3">
      <c r="A545" t="s">
        <v>1215</v>
      </c>
      <c r="B545" t="s">
        <v>1216</v>
      </c>
      <c r="C545" t="s">
        <v>3116</v>
      </c>
      <c r="D545" t="s">
        <v>192</v>
      </c>
      <c r="E545">
        <v>9447.222464515</v>
      </c>
      <c r="F545">
        <v>1530.65</v>
      </c>
      <c r="G545">
        <v>44.251930999698999</v>
      </c>
      <c r="H545">
        <v>-2.5859738573210702</v>
      </c>
      <c r="I545">
        <v>41.532994923786603</v>
      </c>
      <c r="J545">
        <v>-1.7226951578304599</v>
      </c>
      <c r="K545">
        <v>1534.13340910641</v>
      </c>
      <c r="L545">
        <v>1282.9401692363399</v>
      </c>
      <c r="M545">
        <v>40.460107403753298</v>
      </c>
      <c r="N545">
        <v>0.82203405111883399</v>
      </c>
      <c r="O545">
        <v>14.872766471760301</v>
      </c>
      <c r="P545">
        <v>86.550883607556301</v>
      </c>
      <c r="Q545">
        <v>9.3733412042817002E-2</v>
      </c>
    </row>
    <row r="546" spans="1:17" hidden="1" x14ac:dyDescent="0.3">
      <c r="A546" t="s">
        <v>1217</v>
      </c>
      <c r="B546" t="s">
        <v>1218</v>
      </c>
      <c r="C546" t="s">
        <v>3125</v>
      </c>
      <c r="D546" t="s">
        <v>1219</v>
      </c>
      <c r="E546">
        <v>9435.9825347999395</v>
      </c>
      <c r="F546">
        <v>545</v>
      </c>
      <c r="G546">
        <v>-17.497801252049999</v>
      </c>
      <c r="H546">
        <v>4.86927015023078</v>
      </c>
      <c r="I546">
        <v>-1.7573221783762301</v>
      </c>
      <c r="J546">
        <v>-7.89334113172439</v>
      </c>
      <c r="K546">
        <v>544.24144716448404</v>
      </c>
      <c r="L546">
        <v>501.16775910407802</v>
      </c>
      <c r="N546">
        <v>0.608296304981226</v>
      </c>
      <c r="O546">
        <v>16.889908256880702</v>
      </c>
      <c r="P546">
        <v>37.227747702379403</v>
      </c>
    </row>
    <row r="547" spans="1:17" x14ac:dyDescent="0.3">
      <c r="A547" t="s">
        <v>1220</v>
      </c>
      <c r="B547" t="s">
        <v>1221</v>
      </c>
      <c r="C547" t="s">
        <v>3113</v>
      </c>
      <c r="D547" t="s">
        <v>48</v>
      </c>
      <c r="E547">
        <v>9413.9596032000009</v>
      </c>
      <c r="F547">
        <v>548</v>
      </c>
      <c r="G547">
        <v>152.12626500297901</v>
      </c>
      <c r="H547">
        <v>3.5610680144625801</v>
      </c>
      <c r="I547">
        <v>35.486303533166499</v>
      </c>
      <c r="J547">
        <v>-7.74629223219699</v>
      </c>
      <c r="K547">
        <v>550.07146046279104</v>
      </c>
      <c r="L547">
        <v>445.29686156461798</v>
      </c>
      <c r="M547">
        <v>36.699148787267902</v>
      </c>
      <c r="N547">
        <v>0.470257754748788</v>
      </c>
      <c r="O547">
        <v>26.697080291970799</v>
      </c>
      <c r="P547">
        <v>191.48936170212701</v>
      </c>
      <c r="Q547">
        <v>0.21339639764680901</v>
      </c>
    </row>
    <row r="548" spans="1:17" x14ac:dyDescent="0.3">
      <c r="A548" t="s">
        <v>1222</v>
      </c>
      <c r="B548" t="s">
        <v>1223</v>
      </c>
      <c r="C548" t="s">
        <v>3110</v>
      </c>
      <c r="D548" t="s">
        <v>537</v>
      </c>
      <c r="E548">
        <v>9407.6981149999992</v>
      </c>
      <c r="F548">
        <v>471.85</v>
      </c>
      <c r="G548">
        <v>107.91820863016299</v>
      </c>
      <c r="H548">
        <v>8.4288434737428108</v>
      </c>
      <c r="I548">
        <v>36.2927314400848</v>
      </c>
      <c r="J548">
        <v>-0.60700630650578402</v>
      </c>
      <c r="K548">
        <v>454.508348275125</v>
      </c>
      <c r="L548">
        <v>367.50184257986899</v>
      </c>
      <c r="M548">
        <v>44.653819929286499</v>
      </c>
      <c r="N548">
        <v>0.932147079118398</v>
      </c>
      <c r="O548">
        <v>5.5632086468157196</v>
      </c>
      <c r="P548">
        <v>143.85012919896599</v>
      </c>
      <c r="Q548">
        <v>0.34098134721134099</v>
      </c>
    </row>
    <row r="549" spans="1:17" x14ac:dyDescent="0.3">
      <c r="A549" t="s">
        <v>1224</v>
      </c>
      <c r="B549" t="s">
        <v>1225</v>
      </c>
      <c r="C549" t="s">
        <v>3124</v>
      </c>
      <c r="D549" t="s">
        <v>418</v>
      </c>
      <c r="E549">
        <v>9292.5287929200003</v>
      </c>
      <c r="F549">
        <v>632.4</v>
      </c>
      <c r="G549">
        <v>-29.016551708512999</v>
      </c>
      <c r="H549">
        <v>1.3947428439324601</v>
      </c>
      <c r="I549">
        <v>-19.9690757967312</v>
      </c>
      <c r="J549">
        <v>-0.43962188452690498</v>
      </c>
      <c r="K549">
        <v>658.00109104895898</v>
      </c>
      <c r="L549">
        <v>666.99566519884695</v>
      </c>
      <c r="M549">
        <v>30.813671634644201</v>
      </c>
      <c r="N549">
        <v>0.37418566741757903</v>
      </c>
      <c r="O549">
        <v>28.8583175205566</v>
      </c>
      <c r="P549">
        <v>7.1410419313849998</v>
      </c>
      <c r="Q549">
        <v>2.7947898188746999E-2</v>
      </c>
    </row>
    <row r="550" spans="1:17" x14ac:dyDescent="0.3">
      <c r="A550" t="s">
        <v>1226</v>
      </c>
      <c r="B550" t="s">
        <v>1227</v>
      </c>
      <c r="C550" t="s">
        <v>3121</v>
      </c>
      <c r="D550" t="s">
        <v>407</v>
      </c>
      <c r="E550">
        <v>9243.9555035100002</v>
      </c>
      <c r="F550">
        <v>407.35</v>
      </c>
      <c r="G550">
        <v>151.228782460193</v>
      </c>
      <c r="H550">
        <v>9.0594251640091006</v>
      </c>
      <c r="I550">
        <v>36.541945065275698</v>
      </c>
      <c r="J550">
        <v>-7.7718818870424098</v>
      </c>
      <c r="K550">
        <v>398.38849698889697</v>
      </c>
      <c r="L550">
        <v>312.21455876594302</v>
      </c>
      <c r="M550">
        <v>40.7268619551093</v>
      </c>
      <c r="N550">
        <v>0.96000591210196395</v>
      </c>
      <c r="O550">
        <v>16.3618509880937</v>
      </c>
      <c r="P550">
        <v>185.55906063792401</v>
      </c>
      <c r="Q550">
        <v>0.179982073360581</v>
      </c>
    </row>
    <row r="551" spans="1:17" x14ac:dyDescent="0.3">
      <c r="A551" t="s">
        <v>1228</v>
      </c>
      <c r="B551" t="s">
        <v>1229</v>
      </c>
      <c r="C551" t="s">
        <v>3122</v>
      </c>
      <c r="D551" t="s">
        <v>269</v>
      </c>
      <c r="E551">
        <v>9203.1590807289995</v>
      </c>
      <c r="F551">
        <v>116.23</v>
      </c>
      <c r="G551">
        <v>-18.420488466470701</v>
      </c>
      <c r="H551">
        <v>-2.5584692770984101</v>
      </c>
      <c r="I551">
        <v>-23.9197079367508</v>
      </c>
      <c r="J551">
        <v>-6.09403982882022</v>
      </c>
      <c r="K551">
        <v>126.185749780107</v>
      </c>
      <c r="L551">
        <v>130.061344857259</v>
      </c>
      <c r="M551">
        <v>31.620189031580701</v>
      </c>
      <c r="N551">
        <v>0.588058507066753</v>
      </c>
      <c r="O551">
        <v>35.937365568269797</v>
      </c>
      <c r="P551">
        <v>15.364764267989999</v>
      </c>
      <c r="Q551">
        <v>8.7425943785248997E-2</v>
      </c>
    </row>
    <row r="552" spans="1:17" x14ac:dyDescent="0.3">
      <c r="A552" t="s">
        <v>1230</v>
      </c>
      <c r="B552" t="s">
        <v>1231</v>
      </c>
      <c r="C552" t="s">
        <v>3118</v>
      </c>
      <c r="D552" t="s">
        <v>77</v>
      </c>
      <c r="E552">
        <v>9180.6185493199991</v>
      </c>
      <c r="F552">
        <v>780.2</v>
      </c>
      <c r="G552">
        <v>-8.2307052256798805</v>
      </c>
      <c r="H552">
        <v>5.37279868840782</v>
      </c>
      <c r="I552">
        <v>-11.6566817158965</v>
      </c>
      <c r="J552">
        <v>-5.3136372448309697</v>
      </c>
      <c r="K552">
        <v>800.11604260526804</v>
      </c>
      <c r="L552">
        <v>809.28012762600997</v>
      </c>
      <c r="M552">
        <v>39.968542078815702</v>
      </c>
      <c r="N552">
        <v>0.709992821967383</v>
      </c>
      <c r="O552">
        <v>28.1594462958215</v>
      </c>
      <c r="P552">
        <v>20.113925025017299</v>
      </c>
      <c r="Q552">
        <v>1.6047698803160999E-2</v>
      </c>
    </row>
    <row r="553" spans="1:17" hidden="1" x14ac:dyDescent="0.3">
      <c r="A553" t="s">
        <v>1232</v>
      </c>
      <c r="B553" t="s">
        <v>1233</v>
      </c>
      <c r="C553" t="s">
        <v>3125</v>
      </c>
      <c r="D553" t="s">
        <v>135</v>
      </c>
      <c r="E553">
        <v>9154.8981129599997</v>
      </c>
      <c r="F553">
        <v>568.79999999999995</v>
      </c>
      <c r="G553">
        <v>74.412476372513197</v>
      </c>
      <c r="H553">
        <v>2.6760952421961899</v>
      </c>
      <c r="I553">
        <v>86.684125904961704</v>
      </c>
      <c r="J553">
        <v>-4.2127349165559798</v>
      </c>
      <c r="K553">
        <v>587.31368698193796</v>
      </c>
      <c r="L553">
        <v>449.35661462236999</v>
      </c>
      <c r="M553">
        <v>37.315877579835302</v>
      </c>
      <c r="N553">
        <v>0.608670431295257</v>
      </c>
      <c r="O553">
        <v>22.846343178621598</v>
      </c>
      <c r="P553">
        <v>134.31513903192501</v>
      </c>
    </row>
    <row r="554" spans="1:17" x14ac:dyDescent="0.3">
      <c r="A554" t="s">
        <v>1234</v>
      </c>
      <c r="B554" t="s">
        <v>1235</v>
      </c>
      <c r="C554" t="s">
        <v>3119</v>
      </c>
      <c r="D554" t="s">
        <v>1236</v>
      </c>
      <c r="E554">
        <v>9134.9245376399995</v>
      </c>
      <c r="F554">
        <v>840.4</v>
      </c>
      <c r="G554">
        <v>-50.9318820368606</v>
      </c>
      <c r="H554">
        <v>-3.1631310823718</v>
      </c>
      <c r="I554">
        <v>-19.017448592384898</v>
      </c>
      <c r="J554">
        <v>-5.3467014430187998</v>
      </c>
      <c r="K554">
        <v>912.67178957226201</v>
      </c>
      <c r="L554">
        <v>978.33822189732098</v>
      </c>
      <c r="M554">
        <v>18.115989242190999</v>
      </c>
      <c r="N554">
        <v>0.50387932416153902</v>
      </c>
      <c r="O554">
        <v>54.331270823417398</v>
      </c>
      <c r="P554">
        <v>0.82178633555276503</v>
      </c>
      <c r="Q554">
        <v>-8.9659749311794004E-2</v>
      </c>
    </row>
    <row r="555" spans="1:17" x14ac:dyDescent="0.3">
      <c r="A555" t="s">
        <v>1237</v>
      </c>
      <c r="B555" t="s">
        <v>1238</v>
      </c>
      <c r="C555" t="s">
        <v>3109</v>
      </c>
      <c r="D555" t="s">
        <v>21</v>
      </c>
      <c r="E555">
        <v>9124.67308253999</v>
      </c>
      <c r="F555">
        <v>442.95</v>
      </c>
      <c r="G555">
        <v>-18.4389171737085</v>
      </c>
      <c r="H555">
        <v>0.51947710226951105</v>
      </c>
      <c r="I555">
        <v>-21.140518928349799</v>
      </c>
      <c r="J555">
        <v>-1.69975882538245</v>
      </c>
      <c r="K555">
        <v>477.60497117769398</v>
      </c>
      <c r="L555">
        <v>479.74105229404802</v>
      </c>
      <c r="M555">
        <v>28.086174275100198</v>
      </c>
      <c r="N555">
        <v>1.0112176503969299</v>
      </c>
      <c r="O555">
        <v>29.8114911389547</v>
      </c>
      <c r="P555">
        <v>12.0824898785425</v>
      </c>
      <c r="Q555">
        <v>-8.9494094441450997E-2</v>
      </c>
    </row>
    <row r="556" spans="1:17" x14ac:dyDescent="0.3">
      <c r="A556" t="s">
        <v>1239</v>
      </c>
      <c r="B556" t="s">
        <v>1240</v>
      </c>
      <c r="C556" t="s">
        <v>3119</v>
      </c>
      <c r="D556" t="s">
        <v>799</v>
      </c>
      <c r="E556">
        <v>9120.9212669249991</v>
      </c>
      <c r="F556">
        <v>7072.65</v>
      </c>
      <c r="G556">
        <v>-40.692138798076599</v>
      </c>
      <c r="H556">
        <v>-6.2027465525080698</v>
      </c>
      <c r="I556">
        <v>-11.529677996475799</v>
      </c>
      <c r="J556">
        <v>-7.24076692506907</v>
      </c>
      <c r="K556">
        <v>8270.7778500955792</v>
      </c>
      <c r="L556">
        <v>8200.7360520124003</v>
      </c>
      <c r="M556">
        <v>13.6576209268501</v>
      </c>
      <c r="N556">
        <v>0.380176794990014</v>
      </c>
      <c r="O556">
        <v>52.558800449619298</v>
      </c>
      <c r="P556">
        <v>7.3044362179876199</v>
      </c>
      <c r="Q556">
        <v>1.9563319912663999E-2</v>
      </c>
    </row>
    <row r="557" spans="1:17" x14ac:dyDescent="0.3">
      <c r="A557" t="s">
        <v>1241</v>
      </c>
      <c r="B557" t="s">
        <v>1242</v>
      </c>
      <c r="C557" t="s">
        <v>3113</v>
      </c>
      <c r="D557" t="s">
        <v>48</v>
      </c>
      <c r="E557">
        <v>9106.5986662199994</v>
      </c>
      <c r="F557">
        <v>2880.35</v>
      </c>
      <c r="G557">
        <v>30.670054160726</v>
      </c>
      <c r="H557">
        <v>-8.1231630798120094</v>
      </c>
      <c r="I557">
        <v>0.93265789991395698</v>
      </c>
      <c r="J557">
        <v>-9.4028621526530802</v>
      </c>
      <c r="K557">
        <v>3126.7323008018302</v>
      </c>
      <c r="L557">
        <v>2739.4417086222202</v>
      </c>
      <c r="M557">
        <v>24.939090069093901</v>
      </c>
      <c r="N557">
        <v>0.38353141829499199</v>
      </c>
      <c r="O557">
        <v>29.324561251236801</v>
      </c>
      <c r="P557">
        <v>71.197194609132296</v>
      </c>
      <c r="Q557">
        <v>0.197458355257635</v>
      </c>
    </row>
    <row r="558" spans="1:17" hidden="1" x14ac:dyDescent="0.3">
      <c r="A558" t="s">
        <v>1243</v>
      </c>
      <c r="B558" t="s">
        <v>1244</v>
      </c>
      <c r="C558" t="s">
        <v>3125</v>
      </c>
      <c r="D558" t="s">
        <v>617</v>
      </c>
      <c r="E558">
        <v>9039.9191549999996</v>
      </c>
      <c r="F558">
        <v>106.5</v>
      </c>
      <c r="G558">
        <v>324.347658354315</v>
      </c>
      <c r="H558">
        <v>-45.5628121773196</v>
      </c>
      <c r="I558">
        <v>341.974853577288</v>
      </c>
      <c r="J558">
        <v>-8.5076959445525002</v>
      </c>
      <c r="K558">
        <v>125.43346486491799</v>
      </c>
      <c r="M558">
        <v>14.959743790711499</v>
      </c>
      <c r="N558">
        <v>1.3343162614095401</v>
      </c>
      <c r="O558">
        <v>151.17370892018701</v>
      </c>
      <c r="P558">
        <v>373.33333333333297</v>
      </c>
    </row>
    <row r="559" spans="1:17" x14ac:dyDescent="0.3">
      <c r="A559" t="s">
        <v>1245</v>
      </c>
      <c r="B559" t="s">
        <v>1246</v>
      </c>
      <c r="C559" t="s">
        <v>3123</v>
      </c>
      <c r="D559" t="s">
        <v>135</v>
      </c>
      <c r="E559">
        <v>9007.9891989389998</v>
      </c>
      <c r="F559">
        <v>167.29</v>
      </c>
      <c r="G559">
        <v>-8.1898092190147302</v>
      </c>
      <c r="H559">
        <v>-8.1853475986552997</v>
      </c>
      <c r="I559">
        <v>-32.122853267196803</v>
      </c>
      <c r="J559">
        <v>-7.8492075412649402</v>
      </c>
      <c r="K559">
        <v>188.15272874459001</v>
      </c>
      <c r="L559">
        <v>194.55289098359901</v>
      </c>
      <c r="M559">
        <v>34.9556050661878</v>
      </c>
      <c r="N559">
        <v>1.3080262955995201</v>
      </c>
      <c r="O559">
        <v>70.3030665311734</v>
      </c>
      <c r="P559">
        <v>23.4157137587605</v>
      </c>
      <c r="Q559">
        <v>0.12935538915273401</v>
      </c>
    </row>
    <row r="560" spans="1:17" x14ac:dyDescent="0.3">
      <c r="A560" t="s">
        <v>1247</v>
      </c>
      <c r="B560" t="s">
        <v>1248</v>
      </c>
      <c r="C560" t="s">
        <v>3122</v>
      </c>
      <c r="D560" t="s">
        <v>902</v>
      </c>
      <c r="E560">
        <v>8973.0076507920003</v>
      </c>
      <c r="F560">
        <v>64.98</v>
      </c>
      <c r="G560">
        <v>0.99538208605453304</v>
      </c>
      <c r="H560">
        <v>-12.011635954894301</v>
      </c>
      <c r="I560">
        <v>-22.676665413680499</v>
      </c>
      <c r="J560">
        <v>-6.0006638965814103</v>
      </c>
      <c r="K560">
        <v>75.146091127138902</v>
      </c>
      <c r="L560">
        <v>74.357633621352704</v>
      </c>
      <c r="M560">
        <v>18.105358087943198</v>
      </c>
      <c r="N560">
        <v>0.37985625487327401</v>
      </c>
      <c r="O560">
        <v>45.967990150815602</v>
      </c>
      <c r="P560">
        <v>34.534161490683204</v>
      </c>
      <c r="Q560">
        <v>5.2569169700783999E-2</v>
      </c>
    </row>
    <row r="561" spans="1:17" hidden="1" x14ac:dyDescent="0.3">
      <c r="A561" t="s">
        <v>1249</v>
      </c>
      <c r="B561" t="s">
        <v>1250</v>
      </c>
      <c r="C561" t="s">
        <v>3125</v>
      </c>
      <c r="D561" t="s">
        <v>135</v>
      </c>
      <c r="E561">
        <v>8934.7000000000007</v>
      </c>
      <c r="F561">
        <v>4467.3500000000004</v>
      </c>
      <c r="G561">
        <v>-29.333189177633599</v>
      </c>
      <c r="H561">
        <v>6.68054062389169</v>
      </c>
      <c r="I561">
        <v>-16.820054412902198</v>
      </c>
      <c r="J561">
        <v>-1.30291594258676</v>
      </c>
      <c r="K561">
        <v>4599.7735042725399</v>
      </c>
      <c r="L561">
        <v>4718.0817418749803</v>
      </c>
      <c r="M561">
        <v>44.6922794415797</v>
      </c>
      <c r="N561">
        <v>4.2220893793349203</v>
      </c>
      <c r="O561">
        <v>56.110445790009699</v>
      </c>
      <c r="P561">
        <v>6.3338292174947899</v>
      </c>
      <c r="Q561">
        <v>-3.4650869988720003E-2</v>
      </c>
    </row>
    <row r="562" spans="1:17" x14ac:dyDescent="0.3">
      <c r="A562" t="s">
        <v>1251</v>
      </c>
      <c r="B562" t="s">
        <v>1252</v>
      </c>
      <c r="C562" t="s">
        <v>3118</v>
      </c>
      <c r="D562" t="s">
        <v>77</v>
      </c>
      <c r="E562">
        <v>8871.4010011350001</v>
      </c>
      <c r="F562">
        <v>1152.05</v>
      </c>
      <c r="G562">
        <v>-30.260444230765899</v>
      </c>
      <c r="H562">
        <v>-7.35516096655798</v>
      </c>
      <c r="I562">
        <v>-30.647298648446501</v>
      </c>
      <c r="J562">
        <v>-7.80454136638122</v>
      </c>
      <c r="K562">
        <v>1284.5125323367499</v>
      </c>
      <c r="L562">
        <v>1376.5258000568001</v>
      </c>
      <c r="M562">
        <v>32.617885659874197</v>
      </c>
      <c r="N562">
        <v>1.0164627838765099</v>
      </c>
      <c r="O562">
        <v>56.416822186536997</v>
      </c>
      <c r="P562">
        <v>4.7318181818181797</v>
      </c>
      <c r="Q562">
        <v>-5.6373311869778002E-2</v>
      </c>
    </row>
    <row r="563" spans="1:17" x14ac:dyDescent="0.3">
      <c r="A563" t="s">
        <v>1253</v>
      </c>
      <c r="B563" t="s">
        <v>1254</v>
      </c>
      <c r="C563" t="s">
        <v>3119</v>
      </c>
      <c r="D563" t="s">
        <v>192</v>
      </c>
      <c r="E563">
        <v>8855.5854597800007</v>
      </c>
      <c r="F563">
        <v>2185.5500000000002</v>
      </c>
      <c r="G563">
        <v>115.839639302523</v>
      </c>
      <c r="H563">
        <v>25.888829677528499</v>
      </c>
      <c r="I563">
        <v>21.980548039784999</v>
      </c>
      <c r="J563">
        <v>6.1693148746655897</v>
      </c>
      <c r="K563">
        <v>1944.5227466213501</v>
      </c>
      <c r="L563">
        <v>1619.54962532994</v>
      </c>
      <c r="M563">
        <v>60.292392902376903</v>
      </c>
      <c r="N563">
        <v>2.27175420631893</v>
      </c>
      <c r="O563">
        <v>7.9773969938916798</v>
      </c>
      <c r="P563">
        <v>157.123529411764</v>
      </c>
      <c r="Q563">
        <v>5.4192861931207002E-2</v>
      </c>
    </row>
    <row r="564" spans="1:17" hidden="1" x14ac:dyDescent="0.3">
      <c r="A564" t="s">
        <v>1255</v>
      </c>
      <c r="B564" t="s">
        <v>1256</v>
      </c>
      <c r="C564" t="s">
        <v>3125</v>
      </c>
      <c r="D564" t="s">
        <v>280</v>
      </c>
      <c r="E564">
        <v>8839.0854180000006</v>
      </c>
      <c r="F564">
        <v>4411.8</v>
      </c>
      <c r="G564">
        <v>299.328555720586</v>
      </c>
      <c r="H564">
        <v>16.275649450452001</v>
      </c>
      <c r="I564">
        <v>140.59375073500499</v>
      </c>
      <c r="J564">
        <v>-1.94962555882223</v>
      </c>
      <c r="K564">
        <v>4364.8281809579103</v>
      </c>
      <c r="L564">
        <v>3177.9274484036</v>
      </c>
      <c r="M564">
        <v>44.437546866414699</v>
      </c>
      <c r="N564">
        <v>0.68936638824262797</v>
      </c>
      <c r="O564">
        <v>16.161204043700899</v>
      </c>
      <c r="P564">
        <v>374.92330050056501</v>
      </c>
      <c r="Q564">
        <v>0.17244477143623901</v>
      </c>
    </row>
    <row r="565" spans="1:17" x14ac:dyDescent="0.3">
      <c r="A565" t="s">
        <v>1257</v>
      </c>
      <c r="B565" t="s">
        <v>1258</v>
      </c>
      <c r="C565" t="s">
        <v>3112</v>
      </c>
      <c r="D565" t="s">
        <v>994</v>
      </c>
      <c r="E565">
        <v>8836.9109681600003</v>
      </c>
      <c r="F565">
        <v>403.7</v>
      </c>
      <c r="G565">
        <v>-13.980426087848</v>
      </c>
      <c r="H565">
        <v>-9.9173986699344496</v>
      </c>
      <c r="I565">
        <v>4.4050747695578902</v>
      </c>
      <c r="J565">
        <v>-5.9388118610646403</v>
      </c>
      <c r="K565">
        <v>440.04458784450998</v>
      </c>
      <c r="L565">
        <v>395.312026292518</v>
      </c>
      <c r="M565">
        <v>29.7676005598546</v>
      </c>
      <c r="N565">
        <v>0.33941491317883798</v>
      </c>
      <c r="O565">
        <v>28.313103789943</v>
      </c>
      <c r="P565">
        <v>50.9158878504672</v>
      </c>
      <c r="Q565">
        <v>8.0973057220696004E-2</v>
      </c>
    </row>
    <row r="566" spans="1:17" x14ac:dyDescent="0.3">
      <c r="A566" t="s">
        <v>1259</v>
      </c>
      <c r="B566" t="s">
        <v>1260</v>
      </c>
      <c r="C566" t="s">
        <v>3114</v>
      </c>
      <c r="D566" t="s">
        <v>249</v>
      </c>
      <c r="E566">
        <v>8787.15826844</v>
      </c>
      <c r="F566">
        <v>1340.2</v>
      </c>
      <c r="G566">
        <v>4.6449556157714298</v>
      </c>
      <c r="H566">
        <v>0.623429386661282</v>
      </c>
      <c r="I566">
        <v>-0.62398430346400902</v>
      </c>
      <c r="J566">
        <v>0.95357491957693596</v>
      </c>
      <c r="K566">
        <v>1353.76143285747</v>
      </c>
      <c r="L566">
        <v>1261.2605175722799</v>
      </c>
      <c r="M566">
        <v>42.650121626192998</v>
      </c>
      <c r="N566">
        <v>0.52498401468248601</v>
      </c>
      <c r="O566">
        <v>23.410684972392101</v>
      </c>
      <c r="P566">
        <v>37.189067458286402</v>
      </c>
    </row>
    <row r="567" spans="1:17" x14ac:dyDescent="0.3">
      <c r="A567" t="s">
        <v>1261</v>
      </c>
      <c r="B567" t="s">
        <v>1262</v>
      </c>
      <c r="C567" t="s">
        <v>3119</v>
      </c>
      <c r="D567" t="s">
        <v>453</v>
      </c>
      <c r="E567">
        <v>8740.8812624700004</v>
      </c>
      <c r="F567">
        <v>286.3</v>
      </c>
      <c r="G567">
        <v>-23.463110868245799</v>
      </c>
      <c r="H567">
        <v>-12.512513674750799</v>
      </c>
      <c r="I567">
        <v>5.9043046971943198</v>
      </c>
      <c r="J567">
        <v>-5.1761924962084098</v>
      </c>
      <c r="K567">
        <v>308.38527257088703</v>
      </c>
      <c r="L567">
        <v>292.20825858331699</v>
      </c>
      <c r="M567">
        <v>17.029446309335999</v>
      </c>
      <c r="N567">
        <v>0.40208536352591201</v>
      </c>
      <c r="O567">
        <v>29.898707649318801</v>
      </c>
      <c r="P567">
        <v>34.413145539906097</v>
      </c>
      <c r="Q567">
        <v>-6.3112613603469994E-2</v>
      </c>
    </row>
    <row r="568" spans="1:17" x14ac:dyDescent="0.3">
      <c r="A568" t="s">
        <v>1263</v>
      </c>
      <c r="B568" t="s">
        <v>1264</v>
      </c>
      <c r="C568" t="s">
        <v>3116</v>
      </c>
      <c r="D568" t="s">
        <v>192</v>
      </c>
      <c r="E568">
        <v>8739.0445833600006</v>
      </c>
      <c r="F568">
        <v>1983.9</v>
      </c>
      <c r="G568">
        <v>72.086935325800894</v>
      </c>
      <c r="H568">
        <v>-4.9700818268974496</v>
      </c>
      <c r="I568">
        <v>-12.0677504470104</v>
      </c>
      <c r="J568">
        <v>-9.8898381031733802</v>
      </c>
      <c r="K568">
        <v>2124.4481088334901</v>
      </c>
      <c r="L568">
        <v>1874.1572607963899</v>
      </c>
      <c r="M568">
        <v>29.435151611332799</v>
      </c>
      <c r="N568">
        <v>0.45152772743770098</v>
      </c>
      <c r="O568">
        <v>20.923433640808501</v>
      </c>
      <c r="P568">
        <v>109.073664242807</v>
      </c>
      <c r="Q568">
        <v>0.14889773472682799</v>
      </c>
    </row>
    <row r="569" spans="1:17" x14ac:dyDescent="0.3">
      <c r="A569" t="s">
        <v>1265</v>
      </c>
      <c r="B569" t="s">
        <v>1266</v>
      </c>
      <c r="C569" t="s">
        <v>3112</v>
      </c>
      <c r="D569" t="s">
        <v>994</v>
      </c>
      <c r="E569">
        <v>8733.1935386189998</v>
      </c>
      <c r="F569">
        <v>41.03</v>
      </c>
      <c r="G569">
        <v>-42.721193979927698</v>
      </c>
      <c r="H569">
        <v>-7.3064297062378403</v>
      </c>
      <c r="I569">
        <v>-16.086169177413598</v>
      </c>
      <c r="J569">
        <v>-8.90800590448851</v>
      </c>
      <c r="K569">
        <v>46.998074479517399</v>
      </c>
      <c r="L569">
        <v>46.932796599756003</v>
      </c>
      <c r="M569">
        <v>22.4419539173978</v>
      </c>
      <c r="N569">
        <v>0.54978490733103202</v>
      </c>
      <c r="O569">
        <v>37.7041189373628</v>
      </c>
      <c r="P569">
        <v>12.257181942544401</v>
      </c>
      <c r="Q569">
        <v>4.3193252905319002E-2</v>
      </c>
    </row>
    <row r="570" spans="1:17" hidden="1" x14ac:dyDescent="0.3">
      <c r="A570" t="s">
        <v>1267</v>
      </c>
      <c r="B570" t="s">
        <v>1268</v>
      </c>
      <c r="C570" t="s">
        <v>3125</v>
      </c>
      <c r="D570" t="s">
        <v>238</v>
      </c>
      <c r="E570">
        <v>8711.5726528949999</v>
      </c>
      <c r="F570">
        <v>311.45</v>
      </c>
      <c r="G570">
        <v>-28.5703586172421</v>
      </c>
      <c r="H570">
        <v>-4.0166022332511702</v>
      </c>
      <c r="I570">
        <v>-10.9431633942694</v>
      </c>
      <c r="J570">
        <v>-5.3995256130715097</v>
      </c>
      <c r="K570">
        <v>328.73522522956199</v>
      </c>
      <c r="M570">
        <v>37.746386737739698</v>
      </c>
      <c r="N570">
        <v>0.40556135070722299</v>
      </c>
      <c r="O570">
        <v>19.569754374698899</v>
      </c>
      <c r="P570">
        <v>10.423683744017</v>
      </c>
    </row>
    <row r="571" spans="1:17" x14ac:dyDescent="0.3">
      <c r="A571" t="s">
        <v>1269</v>
      </c>
      <c r="B571" t="s">
        <v>1270</v>
      </c>
      <c r="C571" t="s">
        <v>3124</v>
      </c>
      <c r="D571" t="s">
        <v>418</v>
      </c>
      <c r="E571">
        <v>8694.6044559999991</v>
      </c>
      <c r="F571">
        <v>157.6</v>
      </c>
      <c r="G571">
        <v>0.76068146252200397</v>
      </c>
      <c r="H571">
        <v>-9.3682460761669102</v>
      </c>
      <c r="I571">
        <v>-5.2300129497403498</v>
      </c>
      <c r="J571">
        <v>-7.7611746795579499</v>
      </c>
      <c r="K571">
        <v>181.70872149244499</v>
      </c>
      <c r="L571">
        <v>171.79282043377299</v>
      </c>
      <c r="M571">
        <v>25.819040865644698</v>
      </c>
      <c r="N571">
        <v>0.80673217811382203</v>
      </c>
      <c r="O571">
        <v>55.456852791878099</v>
      </c>
      <c r="P571">
        <v>34.013605442176797</v>
      </c>
      <c r="Q571">
        <v>7.6392108335196995E-2</v>
      </c>
    </row>
    <row r="572" spans="1:17" x14ac:dyDescent="0.3">
      <c r="A572" t="s">
        <v>1271</v>
      </c>
      <c r="B572" t="s">
        <v>1272</v>
      </c>
      <c r="C572" t="s">
        <v>3113</v>
      </c>
      <c r="D572" t="s">
        <v>48</v>
      </c>
      <c r="E572">
        <v>8689.9159407400002</v>
      </c>
      <c r="F572">
        <v>1333.4</v>
      </c>
      <c r="G572">
        <v>22.666884327883199</v>
      </c>
      <c r="H572">
        <v>-6.28695986416714</v>
      </c>
      <c r="I572">
        <v>16.9732387595934</v>
      </c>
      <c r="J572">
        <v>-6.4214079754728299</v>
      </c>
      <c r="K572">
        <v>1501.7563351400299</v>
      </c>
      <c r="L572">
        <v>1360.82345428437</v>
      </c>
      <c r="M572">
        <v>17.7762160395664</v>
      </c>
      <c r="N572">
        <v>0.43754764787253497</v>
      </c>
      <c r="O572">
        <v>40.985450727463601</v>
      </c>
      <c r="P572">
        <v>65.619177741895399</v>
      </c>
      <c r="Q572">
        <v>6.4090156542869994E-2</v>
      </c>
    </row>
    <row r="573" spans="1:17" x14ac:dyDescent="0.3">
      <c r="A573" t="s">
        <v>1273</v>
      </c>
      <c r="B573" t="s">
        <v>1274</v>
      </c>
      <c r="C573" t="s">
        <v>3121</v>
      </c>
      <c r="D573" t="s">
        <v>280</v>
      </c>
      <c r="E573">
        <v>8680.6276987500005</v>
      </c>
      <c r="F573">
        <v>1338.75</v>
      </c>
      <c r="G573">
        <v>104.756093394958</v>
      </c>
      <c r="H573">
        <v>11.558999049633799</v>
      </c>
      <c r="I573">
        <v>59.439649763380402</v>
      </c>
      <c r="J573">
        <v>-9.3499752806662393</v>
      </c>
      <c r="K573">
        <v>1332.76876299982</v>
      </c>
      <c r="L573">
        <v>1112.3429712818399</v>
      </c>
      <c r="M573">
        <v>40.5294563743632</v>
      </c>
      <c r="N573">
        <v>1.6942451037183399</v>
      </c>
      <c r="O573">
        <v>15.966386554621799</v>
      </c>
      <c r="P573">
        <v>147.43554200166301</v>
      </c>
    </row>
    <row r="574" spans="1:17" x14ac:dyDescent="0.3">
      <c r="A574" t="s">
        <v>1275</v>
      </c>
      <c r="B574" t="s">
        <v>1276</v>
      </c>
      <c r="C574" t="s">
        <v>617</v>
      </c>
      <c r="D574" t="s">
        <v>453</v>
      </c>
      <c r="E574">
        <v>8667.2046465099993</v>
      </c>
      <c r="F574">
        <v>331.15</v>
      </c>
      <c r="G574">
        <v>68.252698948029902</v>
      </c>
      <c r="H574">
        <v>-9.44023340856773</v>
      </c>
      <c r="I574">
        <v>-4.9098264911315104</v>
      </c>
      <c r="J574">
        <v>-7.0636429485290604</v>
      </c>
      <c r="K574">
        <v>371.93210536892599</v>
      </c>
      <c r="L574">
        <v>336.021366429426</v>
      </c>
      <c r="M574">
        <v>20.396639965270499</v>
      </c>
      <c r="N574">
        <v>0.57564243834053797</v>
      </c>
      <c r="O574">
        <v>27.223312698173</v>
      </c>
      <c r="P574">
        <v>102.476306939773</v>
      </c>
      <c r="Q574">
        <v>0.110228516614894</v>
      </c>
    </row>
    <row r="575" spans="1:17" x14ac:dyDescent="0.3">
      <c r="A575" t="s">
        <v>1277</v>
      </c>
      <c r="B575" t="s">
        <v>1278</v>
      </c>
      <c r="C575" t="s">
        <v>3110</v>
      </c>
      <c r="D575" t="s">
        <v>149</v>
      </c>
      <c r="E575">
        <v>8664.5290285520005</v>
      </c>
      <c r="F575">
        <v>80.56</v>
      </c>
      <c r="G575">
        <v>-29.772649930260101</v>
      </c>
      <c r="H575">
        <v>-13.6894188101639</v>
      </c>
      <c r="I575">
        <v>-18.8023666527899</v>
      </c>
      <c r="J575">
        <v>-8.3184467574078607</v>
      </c>
      <c r="K575">
        <v>86.958437518505093</v>
      </c>
      <c r="L575">
        <v>85.862362490991899</v>
      </c>
      <c r="M575">
        <v>23.1302359004682</v>
      </c>
      <c r="N575">
        <v>0.42423638726549201</v>
      </c>
      <c r="O575">
        <v>31.343098311817201</v>
      </c>
      <c r="P575">
        <v>11.2707182320441</v>
      </c>
    </row>
    <row r="576" spans="1:17" x14ac:dyDescent="0.3">
      <c r="A576" t="s">
        <v>1279</v>
      </c>
      <c r="B576" t="s">
        <v>1280</v>
      </c>
      <c r="C576" t="s">
        <v>3121</v>
      </c>
      <c r="D576" t="s">
        <v>280</v>
      </c>
      <c r="E576">
        <v>8664.2942034560001</v>
      </c>
      <c r="F576">
        <v>74.56</v>
      </c>
      <c r="G576">
        <v>49.623018550694198</v>
      </c>
      <c r="H576">
        <v>2.5729313693929798</v>
      </c>
      <c r="I576">
        <v>5.0918927318949203</v>
      </c>
      <c r="J576">
        <v>-6.2253094636927298</v>
      </c>
      <c r="K576">
        <v>78.091345594553601</v>
      </c>
      <c r="L576">
        <v>67.219090121993105</v>
      </c>
      <c r="M576">
        <v>32.991820713180701</v>
      </c>
      <c r="N576">
        <v>0.88200324764733395</v>
      </c>
      <c r="O576">
        <v>25.2682403433476</v>
      </c>
      <c r="P576">
        <v>88.282828282828206</v>
      </c>
      <c r="Q576">
        <v>0.18742682484576501</v>
      </c>
    </row>
    <row r="577" spans="1:17" hidden="1" x14ac:dyDescent="0.3">
      <c r="A577" t="s">
        <v>1281</v>
      </c>
      <c r="B577" t="s">
        <v>1282</v>
      </c>
      <c r="C577" t="s">
        <v>3125</v>
      </c>
      <c r="D577" t="s">
        <v>57</v>
      </c>
      <c r="E577">
        <v>8646.6586026240002</v>
      </c>
      <c r="F577">
        <v>120.96</v>
      </c>
      <c r="G577">
        <v>260.53058130097099</v>
      </c>
      <c r="H577">
        <v>-14.6457828290464</v>
      </c>
      <c r="I577">
        <v>73.804809756572197</v>
      </c>
      <c r="J577">
        <v>-9.9908483561351797</v>
      </c>
      <c r="K577">
        <v>130.899726289391</v>
      </c>
      <c r="L577">
        <v>93.321236643621106</v>
      </c>
      <c r="M577">
        <v>23.105026293536302</v>
      </c>
      <c r="N577">
        <v>0.39540104268932602</v>
      </c>
      <c r="O577">
        <v>39.922288359788297</v>
      </c>
      <c r="P577">
        <v>307.27272727272702</v>
      </c>
      <c r="Q577">
        <v>0.106105249015594</v>
      </c>
    </row>
    <row r="578" spans="1:17" hidden="1" x14ac:dyDescent="0.3">
      <c r="A578" t="s">
        <v>1283</v>
      </c>
      <c r="B578" t="s">
        <v>1284</v>
      </c>
      <c r="C578" t="s">
        <v>3125</v>
      </c>
      <c r="D578" t="s">
        <v>731</v>
      </c>
      <c r="E578">
        <v>8642.3479203879997</v>
      </c>
      <c r="F578">
        <v>528.91</v>
      </c>
      <c r="G578">
        <v>-5.7443420746141403</v>
      </c>
      <c r="H578">
        <v>1.0034728881891299</v>
      </c>
      <c r="I578">
        <v>-1.2480657152418899</v>
      </c>
      <c r="J578">
        <v>0.49002482574523498</v>
      </c>
      <c r="K578">
        <v>531.74799842578898</v>
      </c>
      <c r="L578">
        <v>508.99501425499801</v>
      </c>
      <c r="M578">
        <v>73.886051750125603</v>
      </c>
      <c r="N578">
        <v>1.2030348422810799</v>
      </c>
      <c r="O578">
        <v>6.0615227543438399</v>
      </c>
      <c r="P578">
        <v>23.2516952904714</v>
      </c>
      <c r="Q578">
        <v>-1.0545973830429E-2</v>
      </c>
    </row>
    <row r="579" spans="1:17" hidden="1" x14ac:dyDescent="0.3">
      <c r="A579" t="s">
        <v>1285</v>
      </c>
      <c r="B579" t="s">
        <v>1286</v>
      </c>
      <c r="C579" t="s">
        <v>3125</v>
      </c>
      <c r="D579" t="s">
        <v>233</v>
      </c>
      <c r="E579">
        <v>8633.6303615100005</v>
      </c>
      <c r="F579">
        <v>1638.35</v>
      </c>
      <c r="G579">
        <v>2338.9965797960799</v>
      </c>
      <c r="H579">
        <v>28.374232380163999</v>
      </c>
      <c r="I579">
        <v>115.425089135199</v>
      </c>
      <c r="J579">
        <v>-5.3527755108345403</v>
      </c>
      <c r="K579">
        <v>1484.23478176001</v>
      </c>
      <c r="L579">
        <v>977.961743262239</v>
      </c>
      <c r="M579">
        <v>51.342425670873801</v>
      </c>
      <c r="N579">
        <v>1.69292255382101</v>
      </c>
      <c r="O579">
        <v>15.9672841578417</v>
      </c>
    </row>
    <row r="580" spans="1:17" hidden="1" x14ac:dyDescent="0.3">
      <c r="A580" t="s">
        <v>1287</v>
      </c>
      <c r="B580" t="s">
        <v>1288</v>
      </c>
      <c r="C580" t="s">
        <v>3125</v>
      </c>
      <c r="D580" t="s">
        <v>135</v>
      </c>
      <c r="E580">
        <v>8628.7528428749993</v>
      </c>
      <c r="F580">
        <v>684.75</v>
      </c>
      <c r="G580">
        <v>1.2700605356888</v>
      </c>
      <c r="H580">
        <v>-2.0760824741711899</v>
      </c>
      <c r="I580">
        <v>-8.7386693834513398</v>
      </c>
      <c r="J580">
        <v>-3.7070959817071398</v>
      </c>
      <c r="K580">
        <v>712.29568347838801</v>
      </c>
      <c r="L580">
        <v>680.66835133710902</v>
      </c>
      <c r="M580">
        <v>30.587564782697601</v>
      </c>
      <c r="N580">
        <v>0.335860983813355</v>
      </c>
      <c r="O580">
        <v>15.4216867469879</v>
      </c>
      <c r="P580">
        <v>32.191119691119603</v>
      </c>
    </row>
    <row r="581" spans="1:17" hidden="1" x14ac:dyDescent="0.3">
      <c r="A581" t="s">
        <v>1289</v>
      </c>
      <c r="B581" t="s">
        <v>1290</v>
      </c>
      <c r="C581" t="s">
        <v>3125</v>
      </c>
      <c r="D581" t="s">
        <v>21</v>
      </c>
      <c r="E581">
        <v>8623.2334374999991</v>
      </c>
      <c r="F581">
        <v>1606.25</v>
      </c>
      <c r="G581">
        <v>98.211091183085301</v>
      </c>
      <c r="H581">
        <v>-1.93216579812665</v>
      </c>
      <c r="I581">
        <v>10.598425333467601</v>
      </c>
      <c r="J581">
        <v>-3.6618683509354599</v>
      </c>
      <c r="K581">
        <v>1680.3026322887499</v>
      </c>
      <c r="L581">
        <v>1393.18143616524</v>
      </c>
      <c r="M581">
        <v>36.269520068098799</v>
      </c>
      <c r="N581">
        <v>0.92904408859409504</v>
      </c>
      <c r="O581">
        <v>24</v>
      </c>
      <c r="P581">
        <v>136.578540393254</v>
      </c>
      <c r="Q581">
        <v>0.236929755407708</v>
      </c>
    </row>
    <row r="582" spans="1:17" x14ac:dyDescent="0.3">
      <c r="A582" t="s">
        <v>1291</v>
      </c>
      <c r="B582" t="s">
        <v>1292</v>
      </c>
      <c r="C582" t="s">
        <v>3112</v>
      </c>
      <c r="D582" t="s">
        <v>256</v>
      </c>
      <c r="E582">
        <v>8583.8423371999997</v>
      </c>
      <c r="F582">
        <v>642.85</v>
      </c>
      <c r="G582">
        <v>-24.631146029402998</v>
      </c>
      <c r="H582">
        <v>-9.2778781189345807</v>
      </c>
      <c r="I582">
        <v>1.71217473423469</v>
      </c>
      <c r="J582">
        <v>-5.3828145731016397</v>
      </c>
      <c r="K582">
        <v>678.90458667001599</v>
      </c>
      <c r="L582">
        <v>644.62916034004695</v>
      </c>
      <c r="M582">
        <v>39.141387108855497</v>
      </c>
      <c r="N582">
        <v>0.286759393741297</v>
      </c>
      <c r="O582">
        <v>33.001477794197697</v>
      </c>
      <c r="P582">
        <v>16.5427846265409</v>
      </c>
      <c r="Q582">
        <v>5.5568490427117E-2</v>
      </c>
    </row>
    <row r="583" spans="1:17" x14ac:dyDescent="0.3">
      <c r="A583" t="s">
        <v>1293</v>
      </c>
      <c r="B583" t="s">
        <v>1294</v>
      </c>
      <c r="C583" t="s">
        <v>3121</v>
      </c>
      <c r="D583" t="s">
        <v>274</v>
      </c>
      <c r="E583">
        <v>8563.4037309449996</v>
      </c>
      <c r="F583">
        <v>1448.65</v>
      </c>
      <c r="G583">
        <v>87.281459529753405</v>
      </c>
      <c r="H583">
        <v>4.5300560216819301</v>
      </c>
      <c r="I583">
        <v>-0.24238070946822499</v>
      </c>
      <c r="J583">
        <v>-4.2491989175307801</v>
      </c>
      <c r="K583">
        <v>1522.7876983240801</v>
      </c>
      <c r="L583">
        <v>1373.0003055894399</v>
      </c>
      <c r="M583">
        <v>38.235083972026203</v>
      </c>
      <c r="N583">
        <v>0.78534627419167102</v>
      </c>
      <c r="O583">
        <v>43.581955613847299</v>
      </c>
      <c r="P583">
        <v>125.505915317559</v>
      </c>
    </row>
    <row r="584" spans="1:17" x14ac:dyDescent="0.3">
      <c r="A584" t="s">
        <v>1295</v>
      </c>
      <c r="B584" t="s">
        <v>1296</v>
      </c>
      <c r="C584" t="s">
        <v>3109</v>
      </c>
      <c r="D584" t="s">
        <v>21</v>
      </c>
      <c r="E584">
        <v>8557.3143885999998</v>
      </c>
      <c r="F584">
        <v>2771.8</v>
      </c>
      <c r="G584">
        <v>0.29700165515589499</v>
      </c>
      <c r="H584">
        <v>12.6733448566959</v>
      </c>
      <c r="I584">
        <v>-9.0277390348950206</v>
      </c>
      <c r="J584">
        <v>-3.47879525060165</v>
      </c>
      <c r="K584">
        <v>2766.45206810425</v>
      </c>
      <c r="L584">
        <v>2672.9067704059098</v>
      </c>
      <c r="M584">
        <v>46.564935151550898</v>
      </c>
      <c r="N584">
        <v>2.0223786966695698</v>
      </c>
      <c r="O584">
        <v>13.4641749043942</v>
      </c>
      <c r="P584">
        <v>31.7990537552602</v>
      </c>
      <c r="Q584">
        <v>-1.1858000851069E-2</v>
      </c>
    </row>
    <row r="585" spans="1:17" x14ac:dyDescent="0.3">
      <c r="A585" t="s">
        <v>1297</v>
      </c>
      <c r="B585" t="s">
        <v>1298</v>
      </c>
      <c r="C585" t="s">
        <v>3122</v>
      </c>
      <c r="D585" t="s">
        <v>887</v>
      </c>
      <c r="E585">
        <v>8546.7965001320008</v>
      </c>
      <c r="F585">
        <v>183.59</v>
      </c>
      <c r="G585">
        <v>27.090380464151</v>
      </c>
      <c r="H585">
        <v>-8.0766760188629707</v>
      </c>
      <c r="I585">
        <v>-23.6028851860933</v>
      </c>
      <c r="J585">
        <v>-6.7466716548715597</v>
      </c>
      <c r="K585">
        <v>204.038384950693</v>
      </c>
      <c r="L585">
        <v>194.37944962923601</v>
      </c>
      <c r="M585">
        <v>37.302174447290803</v>
      </c>
      <c r="N585">
        <v>0.73813753380906599</v>
      </c>
      <c r="O585">
        <v>43.798681845416397</v>
      </c>
      <c r="P585">
        <v>61.682078379568402</v>
      </c>
      <c r="Q585">
        <v>0.10690066851228</v>
      </c>
    </row>
    <row r="586" spans="1:17" x14ac:dyDescent="0.3">
      <c r="A586" t="s">
        <v>1299</v>
      </c>
      <c r="B586" t="s">
        <v>1300</v>
      </c>
      <c r="C586" t="s">
        <v>3122</v>
      </c>
      <c r="D586" t="s">
        <v>111</v>
      </c>
      <c r="E586">
        <v>8520.5484313350007</v>
      </c>
      <c r="F586">
        <v>4306.1499999999996</v>
      </c>
      <c r="G586">
        <v>111.236052311462</v>
      </c>
      <c r="H586">
        <v>13.2569199129103</v>
      </c>
      <c r="I586">
        <v>97.373352274261194</v>
      </c>
      <c r="J586">
        <v>9.1340090148137598E-3</v>
      </c>
      <c r="K586">
        <v>3960.9856926293901</v>
      </c>
      <c r="L586">
        <v>3080.4268049106799</v>
      </c>
      <c r="M586">
        <v>50.756098875361403</v>
      </c>
      <c r="N586">
        <v>0.81332599709596198</v>
      </c>
      <c r="O586">
        <v>4.5017010554671799</v>
      </c>
      <c r="P586">
        <v>169.97805642633199</v>
      </c>
      <c r="Q586">
        <v>-1.4395295708800999E-2</v>
      </c>
    </row>
    <row r="587" spans="1:17" x14ac:dyDescent="0.3">
      <c r="A587" t="s">
        <v>1301</v>
      </c>
      <c r="B587" t="s">
        <v>1302</v>
      </c>
      <c r="C587" t="s">
        <v>3121</v>
      </c>
      <c r="D587" t="s">
        <v>277</v>
      </c>
      <c r="E587">
        <v>8501.31377445</v>
      </c>
      <c r="F587">
        <v>3659.25</v>
      </c>
      <c r="G587">
        <v>161.702352395817</v>
      </c>
      <c r="H587">
        <v>21.2844158211722</v>
      </c>
      <c r="I587">
        <v>98.408722699581205</v>
      </c>
      <c r="J587">
        <v>-6.2259585260215902</v>
      </c>
      <c r="K587">
        <v>3453.2623420269401</v>
      </c>
      <c r="L587">
        <v>2508.07407095606</v>
      </c>
      <c r="M587">
        <v>40.847938845315198</v>
      </c>
      <c r="N587">
        <v>0.66930853634015997</v>
      </c>
      <c r="O587">
        <v>15.269522443123501</v>
      </c>
      <c r="P587">
        <v>188.12992125984201</v>
      </c>
      <c r="Q587">
        <v>0.14360396026338901</v>
      </c>
    </row>
    <row r="588" spans="1:17" x14ac:dyDescent="0.3">
      <c r="A588" t="s">
        <v>1303</v>
      </c>
      <c r="B588" t="s">
        <v>1304</v>
      </c>
      <c r="C588" t="s">
        <v>3109</v>
      </c>
      <c r="D588" t="s">
        <v>287</v>
      </c>
      <c r="E588">
        <v>8488.8519195999997</v>
      </c>
      <c r="F588">
        <v>720.2</v>
      </c>
      <c r="G588">
        <v>-6.6679167016919703</v>
      </c>
      <c r="H588">
        <v>3.9246538339577799</v>
      </c>
      <c r="I588">
        <v>-6.9678720003678301</v>
      </c>
      <c r="J588">
        <v>-1.5006984890817501</v>
      </c>
      <c r="K588">
        <v>742.91877287026102</v>
      </c>
      <c r="L588">
        <v>722.22695676700596</v>
      </c>
      <c r="M588">
        <v>38.027710738171102</v>
      </c>
      <c r="N588">
        <v>0.76502406121620803</v>
      </c>
      <c r="O588">
        <v>27.978339350180502</v>
      </c>
      <c r="P588">
        <v>24.505143054715099</v>
      </c>
      <c r="Q588">
        <v>7.8816700730377998E-2</v>
      </c>
    </row>
    <row r="589" spans="1:17" x14ac:dyDescent="0.3">
      <c r="A589" t="s">
        <v>1305</v>
      </c>
      <c r="B589" t="s">
        <v>1306</v>
      </c>
      <c r="C589" t="s">
        <v>3114</v>
      </c>
      <c r="D589" t="s">
        <v>51</v>
      </c>
      <c r="E589">
        <v>8462.5107586249997</v>
      </c>
      <c r="F589">
        <v>487.85</v>
      </c>
      <c r="G589">
        <v>-8.5322266332330301</v>
      </c>
      <c r="H589">
        <v>-1.9451736618225901</v>
      </c>
      <c r="I589">
        <v>19.012877612183001</v>
      </c>
      <c r="J589">
        <v>-5.4497034642061299</v>
      </c>
      <c r="K589">
        <v>493.78413927625598</v>
      </c>
      <c r="L589">
        <v>428.736499236984</v>
      </c>
      <c r="M589">
        <v>40.623088812223102</v>
      </c>
      <c r="N589">
        <v>0.28777232598207098</v>
      </c>
      <c r="O589">
        <v>13.4262580711284</v>
      </c>
      <c r="P589">
        <v>52.691705790297299</v>
      </c>
    </row>
    <row r="590" spans="1:17" hidden="1" x14ac:dyDescent="0.3">
      <c r="A590" t="s">
        <v>1307</v>
      </c>
      <c r="B590" t="s">
        <v>1308</v>
      </c>
      <c r="C590" t="s">
        <v>3125</v>
      </c>
      <c r="D590" t="s">
        <v>114</v>
      </c>
      <c r="E590">
        <v>8456.3478711250009</v>
      </c>
      <c r="F590">
        <v>2635.15</v>
      </c>
      <c r="G590">
        <v>-43.270495502997797</v>
      </c>
      <c r="H590">
        <v>2.8197731295350299</v>
      </c>
      <c r="I590">
        <v>-14.5472697257651</v>
      </c>
      <c r="J590">
        <v>0.34220713263677299</v>
      </c>
      <c r="K590">
        <v>2665.2155711877699</v>
      </c>
      <c r="L590">
        <v>2689.8967268464198</v>
      </c>
      <c r="M590">
        <v>53.161276005198502</v>
      </c>
      <c r="N590">
        <v>1.3066147371065999</v>
      </c>
      <c r="O590">
        <v>23.294689106881901</v>
      </c>
      <c r="P590">
        <v>12.18177948063</v>
      </c>
      <c r="Q590">
        <v>8.6552917533129995E-3</v>
      </c>
    </row>
    <row r="591" spans="1:17" x14ac:dyDescent="0.3">
      <c r="A591" t="s">
        <v>1309</v>
      </c>
      <c r="B591" t="s">
        <v>1310</v>
      </c>
      <c r="C591" t="s">
        <v>3110</v>
      </c>
      <c r="D591" t="s">
        <v>537</v>
      </c>
      <c r="E591">
        <v>8427.4810839450001</v>
      </c>
      <c r="F591">
        <v>255.15</v>
      </c>
      <c r="G591">
        <v>-14.780577700342899</v>
      </c>
      <c r="H591">
        <v>-2.3763620468378202</v>
      </c>
      <c r="I591">
        <v>4.6371783931027499</v>
      </c>
      <c r="J591">
        <v>-6.03834700244043</v>
      </c>
      <c r="K591">
        <v>267.83127470229101</v>
      </c>
      <c r="L591">
        <v>243.459865111401</v>
      </c>
      <c r="M591">
        <v>28.9504972006184</v>
      </c>
      <c r="N591">
        <v>0.36159582082116398</v>
      </c>
      <c r="O591">
        <v>16.637272192827702</v>
      </c>
      <c r="P591">
        <v>26.5625</v>
      </c>
      <c r="Q591">
        <v>3.6679026286306003E-2</v>
      </c>
    </row>
    <row r="592" spans="1:17" x14ac:dyDescent="0.3">
      <c r="A592" t="s">
        <v>1311</v>
      </c>
      <c r="B592" t="s">
        <v>1312</v>
      </c>
      <c r="C592" t="s">
        <v>3114</v>
      </c>
      <c r="D592" t="s">
        <v>51</v>
      </c>
      <c r="E592">
        <v>8424.6077965799996</v>
      </c>
      <c r="F592">
        <v>517.45000000000005</v>
      </c>
      <c r="G592">
        <v>18.993667786697401</v>
      </c>
      <c r="H592">
        <v>-1.41017575948466</v>
      </c>
      <c r="I592">
        <v>5.4014729781579502</v>
      </c>
      <c r="J592">
        <v>-6.5734264313413098</v>
      </c>
      <c r="K592">
        <v>534.98275938579195</v>
      </c>
      <c r="L592">
        <v>481.15397646429301</v>
      </c>
      <c r="M592">
        <v>33.805554740841899</v>
      </c>
      <c r="N592">
        <v>0.28643840821202399</v>
      </c>
      <c r="O592">
        <v>27.326311720939199</v>
      </c>
      <c r="P592">
        <v>50.7282260413632</v>
      </c>
      <c r="Q592">
        <v>4.5294254095295E-2</v>
      </c>
    </row>
    <row r="593" spans="1:17" x14ac:dyDescent="0.3">
      <c r="A593" t="s">
        <v>1313</v>
      </c>
      <c r="B593" t="s">
        <v>1314</v>
      </c>
      <c r="C593" t="s">
        <v>3121</v>
      </c>
      <c r="D593" t="s">
        <v>233</v>
      </c>
      <c r="E593">
        <v>8379.0843526000008</v>
      </c>
      <c r="F593">
        <v>434.2</v>
      </c>
      <c r="G593">
        <v>14.625107082881399</v>
      </c>
      <c r="H593">
        <v>-74.497751320116606</v>
      </c>
      <c r="I593">
        <v>-19.401369661142802</v>
      </c>
      <c r="J593">
        <v>-80.813842991559298</v>
      </c>
      <c r="K593">
        <v>453.401396951896</v>
      </c>
      <c r="L593">
        <v>417.20758686437199</v>
      </c>
      <c r="M593">
        <v>33.3998825898231</v>
      </c>
      <c r="N593">
        <v>0.779834310898181</v>
      </c>
      <c r="O593">
        <v>26.3473053892215</v>
      </c>
      <c r="P593">
        <v>48.505369724331302</v>
      </c>
      <c r="Q593">
        <v>-1.4377298713329999E-3</v>
      </c>
    </row>
    <row r="594" spans="1:17" hidden="1" x14ac:dyDescent="0.3">
      <c r="A594" t="s">
        <v>1315</v>
      </c>
      <c r="B594" t="s">
        <v>1316</v>
      </c>
      <c r="C594" t="s">
        <v>3125</v>
      </c>
      <c r="D594" t="s">
        <v>731</v>
      </c>
      <c r="E594">
        <v>8375.5088797930002</v>
      </c>
      <c r="F594">
        <v>257.14999999999998</v>
      </c>
      <c r="G594">
        <v>2.4528125525386999</v>
      </c>
      <c r="H594">
        <v>0.51929520264626405</v>
      </c>
      <c r="I594">
        <v>0.71657461398477895</v>
      </c>
      <c r="J594">
        <v>-0.72540002404482296</v>
      </c>
      <c r="K594">
        <v>263.24340884570802</v>
      </c>
      <c r="L594">
        <v>246.45666334415401</v>
      </c>
      <c r="M594">
        <v>59.785019392106697</v>
      </c>
      <c r="N594">
        <v>0.803315735477379</v>
      </c>
      <c r="O594">
        <v>7.8164495430682601</v>
      </c>
      <c r="P594">
        <v>30.599288979177199</v>
      </c>
      <c r="Q594">
        <v>1.1816369177710001E-3</v>
      </c>
    </row>
    <row r="595" spans="1:17" hidden="1" x14ac:dyDescent="0.3">
      <c r="A595" t="s">
        <v>1317</v>
      </c>
      <c r="B595" t="s">
        <v>1318</v>
      </c>
      <c r="C595" t="s">
        <v>3125</v>
      </c>
      <c r="D595" t="s">
        <v>1319</v>
      </c>
      <c r="E595">
        <v>8369.7008711939998</v>
      </c>
      <c r="F595">
        <v>1230.3900000000001</v>
      </c>
      <c r="K595">
        <v>1221.0284065276701</v>
      </c>
      <c r="L595">
        <v>1201.49851616978</v>
      </c>
      <c r="M595">
        <v>68.273684852772604</v>
      </c>
      <c r="N595">
        <v>1</v>
      </c>
      <c r="Q595">
        <v>-6.1080809493942997E-2</v>
      </c>
    </row>
    <row r="596" spans="1:17" x14ac:dyDescent="0.3">
      <c r="A596" t="s">
        <v>1320</v>
      </c>
      <c r="B596" t="s">
        <v>1321</v>
      </c>
      <c r="C596" t="s">
        <v>3116</v>
      </c>
      <c r="D596" t="s">
        <v>60</v>
      </c>
      <c r="E596">
        <v>8369.4298597800007</v>
      </c>
      <c r="F596">
        <v>6351.9</v>
      </c>
      <c r="G596">
        <v>62.934620497355702</v>
      </c>
      <c r="H596">
        <v>-5.7637257812115701</v>
      </c>
      <c r="I596">
        <v>-45.0715410762893</v>
      </c>
      <c r="J596">
        <v>-8.1808979192811897</v>
      </c>
      <c r="K596">
        <v>7377.3933856695203</v>
      </c>
      <c r="L596">
        <v>7079.9279208791904</v>
      </c>
      <c r="M596">
        <v>22.315250560210799</v>
      </c>
      <c r="N596">
        <v>0.76436982989094904</v>
      </c>
      <c r="O596">
        <v>61.807490672082302</v>
      </c>
      <c r="P596">
        <v>99.657383541836893</v>
      </c>
      <c r="Q596">
        <v>0.13003890289436101</v>
      </c>
    </row>
    <row r="597" spans="1:17" x14ac:dyDescent="0.3">
      <c r="A597" t="s">
        <v>1322</v>
      </c>
      <c r="B597" t="s">
        <v>1323</v>
      </c>
      <c r="C597" t="s">
        <v>3124</v>
      </c>
      <c r="D597" t="s">
        <v>277</v>
      </c>
      <c r="E597">
        <v>8367.7863196199996</v>
      </c>
      <c r="F597">
        <v>2013.9</v>
      </c>
      <c r="G597">
        <v>96.914891980582695</v>
      </c>
      <c r="H597">
        <v>3.8530017348708698</v>
      </c>
      <c r="I597">
        <v>40.734671192344301</v>
      </c>
      <c r="J597">
        <v>-9.4115613461422107</v>
      </c>
      <c r="K597">
        <v>2042.0657657829299</v>
      </c>
      <c r="L597">
        <v>1595.0989806013399</v>
      </c>
      <c r="M597">
        <v>35.732767949676102</v>
      </c>
      <c r="N597">
        <v>0.47594810954012701</v>
      </c>
      <c r="O597">
        <v>19.506926858334499</v>
      </c>
      <c r="P597">
        <v>130.925352597179</v>
      </c>
      <c r="Q597">
        <v>8.2740894832983997E-2</v>
      </c>
    </row>
    <row r="598" spans="1:17" x14ac:dyDescent="0.3">
      <c r="A598" t="s">
        <v>1324</v>
      </c>
      <c r="B598" t="s">
        <v>1325</v>
      </c>
      <c r="C598" t="s">
        <v>3114</v>
      </c>
      <c r="D598" t="s">
        <v>51</v>
      </c>
      <c r="E598">
        <v>8346.0862726899995</v>
      </c>
      <c r="F598">
        <v>5027.95</v>
      </c>
      <c r="G598">
        <v>-26.222181675514999</v>
      </c>
      <c r="H598">
        <v>4.4409948867903699</v>
      </c>
      <c r="I598">
        <v>-2.59708738538541</v>
      </c>
      <c r="J598">
        <v>-0.34194864805415898</v>
      </c>
      <c r="K598">
        <v>5229.7950094243997</v>
      </c>
      <c r="L598">
        <v>5105.4275945860099</v>
      </c>
      <c r="M598">
        <v>26.838307077939898</v>
      </c>
      <c r="N598">
        <v>0.39920657295839501</v>
      </c>
      <c r="O598">
        <v>12.2296363328991</v>
      </c>
      <c r="P598">
        <v>8.4416214642352596</v>
      </c>
      <c r="Q598">
        <v>-6.2536375575833997E-2</v>
      </c>
    </row>
    <row r="599" spans="1:17" hidden="1" x14ac:dyDescent="0.3">
      <c r="A599" t="s">
        <v>1326</v>
      </c>
      <c r="B599" t="s">
        <v>1327</v>
      </c>
      <c r="C599" t="s">
        <v>3125</v>
      </c>
      <c r="D599" t="s">
        <v>280</v>
      </c>
      <c r="E599">
        <v>8308.2323159999996</v>
      </c>
      <c r="F599">
        <v>69</v>
      </c>
      <c r="G599">
        <v>-12.7739001499769</v>
      </c>
      <c r="H599">
        <v>-11.4548082133176</v>
      </c>
      <c r="I599">
        <v>8.3330152665096993</v>
      </c>
      <c r="J599">
        <v>-10.7719181017723</v>
      </c>
      <c r="K599">
        <v>80.570382405035403</v>
      </c>
      <c r="L599">
        <v>69.372908732896207</v>
      </c>
      <c r="M599">
        <v>17.499093433178299</v>
      </c>
      <c r="N599">
        <v>0.36265549943549302</v>
      </c>
      <c r="O599">
        <v>52.173913043478201</v>
      </c>
      <c r="P599">
        <v>68.087697929354405</v>
      </c>
      <c r="Q599">
        <v>8.4096470795909997E-2</v>
      </c>
    </row>
    <row r="600" spans="1:17" x14ac:dyDescent="0.3">
      <c r="A600" t="s">
        <v>1328</v>
      </c>
      <c r="B600" t="s">
        <v>1329</v>
      </c>
      <c r="C600" t="s">
        <v>3113</v>
      </c>
      <c r="D600" t="s">
        <v>48</v>
      </c>
      <c r="E600">
        <v>8245.1687631000004</v>
      </c>
      <c r="F600">
        <v>321.39999999999998</v>
      </c>
      <c r="G600">
        <v>-29.6320262672483</v>
      </c>
      <c r="H600">
        <v>-17.595637910561301</v>
      </c>
      <c r="I600">
        <v>-36.33885935728</v>
      </c>
      <c r="J600">
        <v>-27.06477208495</v>
      </c>
      <c r="K600">
        <v>436.28099781287102</v>
      </c>
      <c r="L600">
        <v>437.50376929310403</v>
      </c>
      <c r="M600">
        <v>15.0407914741316</v>
      </c>
      <c r="N600">
        <v>3.1840756273660502</v>
      </c>
      <c r="O600">
        <v>78.842563783447403</v>
      </c>
      <c r="P600">
        <v>7.4916387959866197</v>
      </c>
      <c r="Q600">
        <v>-1.6283392125963001E-2</v>
      </c>
    </row>
    <row r="601" spans="1:17" x14ac:dyDescent="0.3">
      <c r="A601" t="s">
        <v>1330</v>
      </c>
      <c r="B601" t="s">
        <v>1331</v>
      </c>
      <c r="C601" t="s">
        <v>3121</v>
      </c>
      <c r="D601" t="s">
        <v>1332</v>
      </c>
      <c r="E601">
        <v>8237.2118281300009</v>
      </c>
      <c r="F601">
        <v>258.55</v>
      </c>
      <c r="G601">
        <v>15.7927403981359</v>
      </c>
      <c r="H601">
        <v>10.502365353783601</v>
      </c>
      <c r="I601">
        <v>38.3657537384126</v>
      </c>
      <c r="J601">
        <v>-2.8346730829500699</v>
      </c>
      <c r="K601">
        <v>252.85637145276499</v>
      </c>
      <c r="L601">
        <v>221.68639248289199</v>
      </c>
      <c r="M601">
        <v>41.302496844134801</v>
      </c>
      <c r="N601">
        <v>0.583064616185616</v>
      </c>
      <c r="O601">
        <v>7.25198220847032</v>
      </c>
      <c r="P601">
        <v>52.446933962264097</v>
      </c>
      <c r="Q601">
        <v>1.4493833595289999E-3</v>
      </c>
    </row>
    <row r="602" spans="1:17" x14ac:dyDescent="0.3">
      <c r="A602" t="s">
        <v>1333</v>
      </c>
      <c r="B602" t="s">
        <v>1334</v>
      </c>
      <c r="C602" t="s">
        <v>3127</v>
      </c>
      <c r="D602" t="s">
        <v>1169</v>
      </c>
      <c r="E602">
        <v>8213.3111315549995</v>
      </c>
      <c r="F602">
        <v>78.45</v>
      </c>
      <c r="G602">
        <v>-12.182818115938399</v>
      </c>
      <c r="H602">
        <v>0.31144104130373501</v>
      </c>
      <c r="I602">
        <v>-24.0575441899555</v>
      </c>
      <c r="J602">
        <v>-5.9801699148668304</v>
      </c>
      <c r="K602">
        <v>84.331130805798097</v>
      </c>
      <c r="L602">
        <v>86.194537407807999</v>
      </c>
      <c r="M602">
        <v>44.050452885898203</v>
      </c>
      <c r="N602">
        <v>1.1251380045971999</v>
      </c>
      <c r="O602">
        <v>72.976418100700997</v>
      </c>
      <c r="P602">
        <v>19.315589353612101</v>
      </c>
      <c r="Q602">
        <v>9.7299774100869998E-3</v>
      </c>
    </row>
    <row r="603" spans="1:17" hidden="1" x14ac:dyDescent="0.3">
      <c r="A603" t="s">
        <v>1335</v>
      </c>
      <c r="B603" t="s">
        <v>1336</v>
      </c>
      <c r="C603" t="s">
        <v>3125</v>
      </c>
      <c r="D603" t="s">
        <v>117</v>
      </c>
      <c r="E603">
        <v>8213.2033678000007</v>
      </c>
      <c r="F603">
        <v>340.4</v>
      </c>
      <c r="G603">
        <v>279.663831897629</v>
      </c>
      <c r="H603">
        <v>-4.7520160104125102</v>
      </c>
      <c r="I603">
        <v>10.734282675086201</v>
      </c>
      <c r="J603">
        <v>-1.181801129206</v>
      </c>
      <c r="K603">
        <v>356.67786758090699</v>
      </c>
      <c r="L603">
        <v>289.03776017300902</v>
      </c>
      <c r="M603">
        <v>30.458584098556901</v>
      </c>
      <c r="N603">
        <v>0.26067778817745502</v>
      </c>
      <c r="O603">
        <v>17.317861339600402</v>
      </c>
      <c r="P603">
        <v>332.25396825396803</v>
      </c>
      <c r="Q603">
        <v>0.14844187715263699</v>
      </c>
    </row>
    <row r="604" spans="1:17" x14ac:dyDescent="0.3">
      <c r="A604" t="s">
        <v>1337</v>
      </c>
      <c r="B604" t="s">
        <v>1338</v>
      </c>
      <c r="C604" t="s">
        <v>3116</v>
      </c>
      <c r="D604" t="s">
        <v>192</v>
      </c>
      <c r="E604">
        <v>8162.6893529999998</v>
      </c>
      <c r="F604">
        <v>414.05</v>
      </c>
      <c r="G604">
        <v>6.9800259962307001</v>
      </c>
      <c r="H604">
        <v>-8.53120900853847</v>
      </c>
      <c r="I604">
        <v>21.989981392739299</v>
      </c>
      <c r="J604">
        <v>-3.9963430883848998</v>
      </c>
      <c r="K604">
        <v>420.73894762797403</v>
      </c>
      <c r="L604">
        <v>356.19932038806701</v>
      </c>
      <c r="M604">
        <v>49.694226786110299</v>
      </c>
      <c r="N604">
        <v>0.76249446811848198</v>
      </c>
      <c r="O604">
        <v>17.208066658616101</v>
      </c>
      <c r="P604">
        <v>72.448979591836704</v>
      </c>
    </row>
    <row r="605" spans="1:17" x14ac:dyDescent="0.3">
      <c r="A605" t="s">
        <v>1339</v>
      </c>
      <c r="B605" t="s">
        <v>1340</v>
      </c>
      <c r="C605" t="s">
        <v>3123</v>
      </c>
      <c r="D605" t="s">
        <v>135</v>
      </c>
      <c r="E605">
        <v>8148.1694993499996</v>
      </c>
      <c r="F605">
        <v>977.15</v>
      </c>
      <c r="G605">
        <v>129.693011614331</v>
      </c>
      <c r="H605">
        <v>17.840450044181502</v>
      </c>
      <c r="I605">
        <v>15.484248834574</v>
      </c>
      <c r="J605">
        <v>-3.0037610293783499</v>
      </c>
      <c r="K605">
        <v>893.40400871983695</v>
      </c>
      <c r="L605">
        <v>794.85264547870997</v>
      </c>
      <c r="M605">
        <v>57.714298609988099</v>
      </c>
      <c r="N605">
        <v>2.5793546763565098</v>
      </c>
      <c r="O605">
        <v>13.595660850432299</v>
      </c>
      <c r="P605">
        <v>170.080154781647</v>
      </c>
      <c r="Q605">
        <v>0.14451988292029899</v>
      </c>
    </row>
    <row r="606" spans="1:17" x14ac:dyDescent="0.3">
      <c r="A606" t="s">
        <v>1341</v>
      </c>
      <c r="B606" t="s">
        <v>1342</v>
      </c>
      <c r="C606" t="s">
        <v>3116</v>
      </c>
      <c r="D606" t="s">
        <v>192</v>
      </c>
      <c r="E606">
        <v>8141.2233239999996</v>
      </c>
      <c r="F606">
        <v>532.85</v>
      </c>
      <c r="G606">
        <v>-8.3797599785498793</v>
      </c>
      <c r="H606">
        <v>-1.68590478170457</v>
      </c>
      <c r="I606">
        <v>-6.91384062766409</v>
      </c>
      <c r="J606">
        <v>-7.6788893623733996</v>
      </c>
      <c r="K606">
        <v>572.69116618822204</v>
      </c>
      <c r="L606">
        <v>553.77319452302504</v>
      </c>
      <c r="M606">
        <v>31.379747270911</v>
      </c>
      <c r="N606">
        <v>0.53479693087803004</v>
      </c>
      <c r="O606">
        <v>32.832879797316302</v>
      </c>
      <c r="P606">
        <v>23.060046189376401</v>
      </c>
      <c r="Q606">
        <v>6.3314875218816999E-2</v>
      </c>
    </row>
    <row r="607" spans="1:17" x14ac:dyDescent="0.3">
      <c r="A607" t="s">
        <v>1343</v>
      </c>
      <c r="B607" t="s">
        <v>1344</v>
      </c>
      <c r="C607" t="s">
        <v>3113</v>
      </c>
      <c r="D607" t="s">
        <v>48</v>
      </c>
      <c r="E607">
        <v>8124.8675940000003</v>
      </c>
      <c r="F607">
        <v>288.89999999999998</v>
      </c>
      <c r="G607">
        <v>-17.316465958007999</v>
      </c>
      <c r="H607">
        <v>-3.9684123351371299</v>
      </c>
      <c r="I607">
        <v>1.4161183226835801</v>
      </c>
      <c r="J607">
        <v>-6.8929121312953896</v>
      </c>
      <c r="K607">
        <v>328.31404092751302</v>
      </c>
      <c r="L607">
        <v>313.55049643246599</v>
      </c>
      <c r="M607">
        <v>24.035796802870198</v>
      </c>
      <c r="N607">
        <v>0.36030202838805198</v>
      </c>
      <c r="O607">
        <v>43.786777431637198</v>
      </c>
      <c r="P607">
        <v>22.027455121436098</v>
      </c>
      <c r="Q607">
        <v>-1.9717197461646001E-2</v>
      </c>
    </row>
    <row r="608" spans="1:17" x14ac:dyDescent="0.3">
      <c r="A608" t="s">
        <v>1345</v>
      </c>
      <c r="B608" t="s">
        <v>1346</v>
      </c>
      <c r="C608" t="s">
        <v>3118</v>
      </c>
      <c r="D608" t="s">
        <v>77</v>
      </c>
      <c r="E608">
        <v>8120.3887579470002</v>
      </c>
      <c r="F608">
        <v>200.91</v>
      </c>
      <c r="G608">
        <v>6.6880242717933802</v>
      </c>
      <c r="H608">
        <v>0.51751639034263597</v>
      </c>
      <c r="I608">
        <v>-20.7571370346344</v>
      </c>
      <c r="J608">
        <v>-2.7209722102532501</v>
      </c>
      <c r="K608">
        <v>209.99456454128301</v>
      </c>
      <c r="L608">
        <v>203.71970129030501</v>
      </c>
      <c r="M608">
        <v>34.88817154713</v>
      </c>
      <c r="N608">
        <v>0.44331428971968201</v>
      </c>
      <c r="O608">
        <v>27.420237917475401</v>
      </c>
      <c r="P608">
        <v>36.673469387755098</v>
      </c>
      <c r="Q608">
        <v>8.2003747698088006E-2</v>
      </c>
    </row>
    <row r="609" spans="1:17" hidden="1" x14ac:dyDescent="0.3">
      <c r="A609" t="s">
        <v>1347</v>
      </c>
      <c r="B609" t="s">
        <v>1348</v>
      </c>
      <c r="C609" t="s">
        <v>3125</v>
      </c>
      <c r="D609" t="s">
        <v>48</v>
      </c>
      <c r="E609">
        <v>8110.7392090000003</v>
      </c>
      <c r="F609">
        <v>741.1</v>
      </c>
      <c r="G609">
        <v>231.218658539687</v>
      </c>
      <c r="H609">
        <v>-0.62234093898987197</v>
      </c>
      <c r="I609">
        <v>175.52254489853601</v>
      </c>
      <c r="J609">
        <v>-3.21389224115886</v>
      </c>
      <c r="K609">
        <v>722.57249912766201</v>
      </c>
      <c r="L609">
        <v>479.95509292675501</v>
      </c>
      <c r="M609">
        <v>36.704349752975297</v>
      </c>
      <c r="N609">
        <v>0.61257522729748803</v>
      </c>
      <c r="O609">
        <v>19.680205100526202</v>
      </c>
      <c r="P609">
        <v>379.52119055321799</v>
      </c>
    </row>
    <row r="610" spans="1:17" x14ac:dyDescent="0.3">
      <c r="A610" t="s">
        <v>1349</v>
      </c>
      <c r="B610" t="s">
        <v>1350</v>
      </c>
      <c r="C610" t="s">
        <v>3123</v>
      </c>
      <c r="D610" t="s">
        <v>135</v>
      </c>
      <c r="E610">
        <v>8082.3881683250002</v>
      </c>
      <c r="F610">
        <v>551.75</v>
      </c>
      <c r="G610">
        <v>6.8281727923900197</v>
      </c>
      <c r="H610">
        <v>3.9528126833506798</v>
      </c>
      <c r="I610">
        <v>16.114101926164501</v>
      </c>
      <c r="J610">
        <v>-4.0441852068765796</v>
      </c>
      <c r="K610">
        <v>572.75076058363902</v>
      </c>
      <c r="L610">
        <v>521.67914449646798</v>
      </c>
      <c r="M610">
        <v>38.4950737489281</v>
      </c>
      <c r="N610">
        <v>0.82104442349985796</v>
      </c>
      <c r="O610">
        <v>26.687811508835502</v>
      </c>
      <c r="P610">
        <v>45.178266017629198</v>
      </c>
      <c r="Q610">
        <v>9.9305801428789999E-3</v>
      </c>
    </row>
    <row r="611" spans="1:17" x14ac:dyDescent="0.3">
      <c r="A611" t="s">
        <v>1351</v>
      </c>
      <c r="B611" t="s">
        <v>1352</v>
      </c>
      <c r="C611" t="s">
        <v>3122</v>
      </c>
      <c r="D611" t="s">
        <v>125</v>
      </c>
      <c r="E611">
        <v>8062.97678043</v>
      </c>
      <c r="F611">
        <v>674.9</v>
      </c>
      <c r="G611">
        <v>-42.530713526936999</v>
      </c>
      <c r="H611">
        <v>5.1595187260814601</v>
      </c>
      <c r="I611">
        <v>-10.143551735971201</v>
      </c>
      <c r="J611">
        <v>1.2690497907487901</v>
      </c>
      <c r="K611">
        <v>675.002184247179</v>
      </c>
      <c r="L611">
        <v>694.86709017193095</v>
      </c>
      <c r="M611">
        <v>50.521930916823699</v>
      </c>
      <c r="N611">
        <v>0.336571042645888</v>
      </c>
      <c r="O611">
        <v>25.7964142835975</v>
      </c>
      <c r="P611">
        <v>12.7464082860006</v>
      </c>
      <c r="Q611">
        <v>-9.4540632781451001E-2</v>
      </c>
    </row>
    <row r="612" spans="1:17" x14ac:dyDescent="0.3">
      <c r="A612" t="s">
        <v>1353</v>
      </c>
      <c r="B612" t="s">
        <v>1354</v>
      </c>
      <c r="C612" t="s">
        <v>3121</v>
      </c>
      <c r="D612" t="s">
        <v>776</v>
      </c>
      <c r="E612">
        <v>8058.0544159439996</v>
      </c>
      <c r="F612">
        <v>201.72</v>
      </c>
      <c r="G612">
        <v>45.062154248652902</v>
      </c>
      <c r="H612">
        <v>-7.2718021924821601</v>
      </c>
      <c r="I612">
        <v>4.1258437696709596</v>
      </c>
      <c r="J612">
        <v>-6.8120589819775299</v>
      </c>
      <c r="K612">
        <v>215.887289601769</v>
      </c>
      <c r="L612">
        <v>202.81033928512699</v>
      </c>
      <c r="M612">
        <v>51.013826255753898</v>
      </c>
      <c r="N612">
        <v>1.0985909551094699</v>
      </c>
      <c r="O612">
        <v>46.980963712076097</v>
      </c>
      <c r="P612">
        <v>82.2222222222222</v>
      </c>
      <c r="Q612">
        <v>0.16884237748106701</v>
      </c>
    </row>
    <row r="613" spans="1:17" x14ac:dyDescent="0.3">
      <c r="A613" t="s">
        <v>1355</v>
      </c>
      <c r="B613" t="s">
        <v>1356</v>
      </c>
      <c r="C613" t="s">
        <v>3110</v>
      </c>
      <c r="D613" t="s">
        <v>24</v>
      </c>
      <c r="E613">
        <v>8041.7246027600004</v>
      </c>
      <c r="F613">
        <v>70.61</v>
      </c>
      <c r="G613">
        <v>-50.329869859309497</v>
      </c>
      <c r="H613">
        <v>-8.5925000978834891</v>
      </c>
      <c r="I613">
        <v>-36.493710655543303</v>
      </c>
      <c r="J613">
        <v>1.0322819476573599</v>
      </c>
      <c r="K613">
        <v>78.008294955421505</v>
      </c>
      <c r="L613">
        <v>87.274319007423102</v>
      </c>
      <c r="M613">
        <v>42.867163411784198</v>
      </c>
      <c r="N613">
        <v>0.84795324975487196</v>
      </c>
      <c r="O613">
        <v>64.990794505027594</v>
      </c>
      <c r="P613">
        <v>7.63719512195122</v>
      </c>
      <c r="Q613">
        <v>-7.1634067995840003E-3</v>
      </c>
    </row>
    <row r="614" spans="1:17" x14ac:dyDescent="0.3">
      <c r="A614" t="s">
        <v>1357</v>
      </c>
      <c r="B614" t="s">
        <v>1358</v>
      </c>
      <c r="C614" t="s">
        <v>3124</v>
      </c>
      <c r="D614" t="s">
        <v>418</v>
      </c>
      <c r="E614">
        <v>8027.3298418499999</v>
      </c>
      <c r="F614">
        <v>201.45</v>
      </c>
      <c r="G614">
        <v>-22.190214347824501</v>
      </c>
      <c r="H614">
        <v>-2.3679844099378</v>
      </c>
      <c r="I614">
        <v>-28.1727405101242</v>
      </c>
      <c r="J614">
        <v>-5.1391481228655804</v>
      </c>
      <c r="K614">
        <v>220.00406960389401</v>
      </c>
      <c r="L614">
        <v>222.80744818772399</v>
      </c>
      <c r="M614">
        <v>23.507589933722802</v>
      </c>
      <c r="N614">
        <v>0.74014249816623701</v>
      </c>
      <c r="O614">
        <v>59.965251923554199</v>
      </c>
      <c r="P614">
        <v>12.479061976549399</v>
      </c>
      <c r="Q614">
        <v>4.4584724368553999E-2</v>
      </c>
    </row>
    <row r="615" spans="1:17" hidden="1" x14ac:dyDescent="0.3">
      <c r="A615" t="s">
        <v>1359</v>
      </c>
      <c r="B615" t="s">
        <v>1360</v>
      </c>
      <c r="C615" t="s">
        <v>3125</v>
      </c>
      <c r="D615" t="s">
        <v>617</v>
      </c>
      <c r="E615">
        <v>8000.2315119300001</v>
      </c>
      <c r="F615">
        <v>4029.7</v>
      </c>
      <c r="G615">
        <v>2.0038067503546499</v>
      </c>
      <c r="H615">
        <v>1.3974910808421399</v>
      </c>
      <c r="I615">
        <v>12.762810161240701</v>
      </c>
      <c r="J615">
        <v>-2.15888757704613</v>
      </c>
      <c r="K615">
        <v>3953.95368835403</v>
      </c>
      <c r="L615">
        <v>3681.45709663362</v>
      </c>
      <c r="M615">
        <v>47.089204051866602</v>
      </c>
      <c r="N615">
        <v>0.92729539124211602</v>
      </c>
      <c r="O615">
        <v>11.1248976350596</v>
      </c>
      <c r="P615">
        <v>32.121311475409797</v>
      </c>
      <c r="Q615">
        <v>-1.2115887172468E-2</v>
      </c>
    </row>
    <row r="616" spans="1:17" x14ac:dyDescent="0.3">
      <c r="A616" t="s">
        <v>1361</v>
      </c>
      <c r="B616" t="s">
        <v>1362</v>
      </c>
      <c r="C616" t="s">
        <v>3119</v>
      </c>
      <c r="D616" t="s">
        <v>97</v>
      </c>
      <c r="E616">
        <v>7915.9356092600001</v>
      </c>
      <c r="F616">
        <v>1661.8</v>
      </c>
      <c r="G616">
        <v>-4.9715002674841999</v>
      </c>
      <c r="H616">
        <v>16.904152483729899</v>
      </c>
      <c r="I616">
        <v>17.487236933162599</v>
      </c>
      <c r="J616">
        <v>4.46352762689654</v>
      </c>
      <c r="K616">
        <v>1505.0899352987201</v>
      </c>
      <c r="L616">
        <v>1448.96300863442</v>
      </c>
      <c r="M616">
        <v>80.862809985504001</v>
      </c>
      <c r="N616">
        <v>0.60626945263375798</v>
      </c>
      <c r="O616">
        <v>1.6367793958358401</v>
      </c>
      <c r="P616">
        <v>32.943999999999903</v>
      </c>
      <c r="Q616">
        <v>-9.2727787442398998E-2</v>
      </c>
    </row>
    <row r="617" spans="1:17" hidden="1" x14ac:dyDescent="0.3">
      <c r="A617" t="s">
        <v>1363</v>
      </c>
      <c r="B617" t="s">
        <v>1364</v>
      </c>
      <c r="C617" t="s">
        <v>3125</v>
      </c>
      <c r="D617" t="s">
        <v>447</v>
      </c>
      <c r="E617">
        <v>7907.2613919599999</v>
      </c>
      <c r="F617">
        <v>1033.05</v>
      </c>
      <c r="G617">
        <v>2.75953880769868</v>
      </c>
      <c r="H617">
        <v>-1.7730957397446701</v>
      </c>
      <c r="I617">
        <v>9.4801378785940198</v>
      </c>
      <c r="J617">
        <v>-5.45100429947931</v>
      </c>
      <c r="K617">
        <v>1048.64074747066</v>
      </c>
      <c r="L617">
        <v>952.94889930211605</v>
      </c>
      <c r="M617">
        <v>45.216210319195397</v>
      </c>
      <c r="N617">
        <v>0.70552978754471396</v>
      </c>
      <c r="O617">
        <v>19.839310778761899</v>
      </c>
      <c r="P617">
        <v>36.349237774697997</v>
      </c>
      <c r="Q617">
        <v>4.8329623896267999E-2</v>
      </c>
    </row>
    <row r="618" spans="1:17" hidden="1" x14ac:dyDescent="0.3">
      <c r="A618" t="s">
        <v>1365</v>
      </c>
      <c r="B618" t="s">
        <v>1366</v>
      </c>
      <c r="C618" t="s">
        <v>3125</v>
      </c>
      <c r="D618" t="s">
        <v>287</v>
      </c>
      <c r="E618">
        <v>7903.7311072499997</v>
      </c>
      <c r="F618">
        <v>470.25</v>
      </c>
      <c r="G618">
        <v>101.735280330097</v>
      </c>
      <c r="H618">
        <v>-4.5028556025234003</v>
      </c>
      <c r="I618">
        <v>78.511045555430499</v>
      </c>
      <c r="J618">
        <v>2.1481413524575599</v>
      </c>
      <c r="K618">
        <v>485.02298451878801</v>
      </c>
      <c r="L618">
        <v>379.62722674375101</v>
      </c>
      <c r="M618">
        <v>42.235291748436602</v>
      </c>
      <c r="N618">
        <v>0.82883798218820104</v>
      </c>
      <c r="O618">
        <v>24.1892610313662</v>
      </c>
      <c r="P618">
        <v>136.84210526315701</v>
      </c>
      <c r="Q618">
        <v>8.4654451974431E-2</v>
      </c>
    </row>
    <row r="619" spans="1:17" x14ac:dyDescent="0.3">
      <c r="A619" t="s">
        <v>1367</v>
      </c>
      <c r="B619" t="s">
        <v>1368</v>
      </c>
      <c r="C619" t="s">
        <v>3129</v>
      </c>
      <c r="D619" t="s">
        <v>1369</v>
      </c>
      <c r="E619">
        <v>7894.9962421199998</v>
      </c>
      <c r="F619">
        <v>466.05</v>
      </c>
      <c r="G619">
        <v>-0.56493539047366403</v>
      </c>
      <c r="H619">
        <v>5.5830882842036402</v>
      </c>
      <c r="I619">
        <v>17.437952205115</v>
      </c>
      <c r="J619">
        <v>-8.9775638699506395</v>
      </c>
      <c r="K619">
        <v>477.95822247101898</v>
      </c>
      <c r="L619">
        <v>445.22732701026302</v>
      </c>
      <c r="M619">
        <v>35.174278643074402</v>
      </c>
      <c r="N619">
        <v>0.79650421955922102</v>
      </c>
      <c r="O619">
        <v>37.056109859457102</v>
      </c>
      <c r="P619">
        <v>46.051394547163802</v>
      </c>
      <c r="Q619">
        <v>8.2365484736569003E-2</v>
      </c>
    </row>
    <row r="620" spans="1:17" x14ac:dyDescent="0.3">
      <c r="A620" t="s">
        <v>1370</v>
      </c>
      <c r="B620" t="s">
        <v>1371</v>
      </c>
      <c r="C620" t="s">
        <v>3110</v>
      </c>
      <c r="D620" t="s">
        <v>24</v>
      </c>
      <c r="E620">
        <v>7885.8518911199999</v>
      </c>
      <c r="F620">
        <v>208.8</v>
      </c>
      <c r="G620">
        <v>-34.111139814566698</v>
      </c>
      <c r="H620">
        <v>-5.7549326271371104</v>
      </c>
      <c r="I620">
        <v>-15.8038555830795</v>
      </c>
      <c r="J620">
        <v>-5.0851211470338198</v>
      </c>
      <c r="K620">
        <v>225.631170505932</v>
      </c>
      <c r="L620">
        <v>223.72055479039901</v>
      </c>
      <c r="M620">
        <v>19.0906019529295</v>
      </c>
      <c r="N620">
        <v>0.538902805513093</v>
      </c>
      <c r="O620">
        <v>37.236590038314098</v>
      </c>
      <c r="P620">
        <v>8.7500000000000107</v>
      </c>
      <c r="Q620">
        <v>0.119027554769261</v>
      </c>
    </row>
    <row r="621" spans="1:17" x14ac:dyDescent="0.3">
      <c r="A621" t="s">
        <v>1372</v>
      </c>
      <c r="B621" t="s">
        <v>1373</v>
      </c>
      <c r="C621" t="s">
        <v>3120</v>
      </c>
      <c r="D621" t="s">
        <v>447</v>
      </c>
      <c r="E621">
        <v>7861.156242434</v>
      </c>
      <c r="F621">
        <v>178.42</v>
      </c>
      <c r="G621">
        <v>-41.111684439991301</v>
      </c>
      <c r="H621">
        <v>-9.1064212315808</v>
      </c>
      <c r="I621">
        <v>-9.5712390662565792</v>
      </c>
      <c r="J621">
        <v>-5.71865728077025</v>
      </c>
      <c r="K621">
        <v>192.49382200364701</v>
      </c>
      <c r="L621">
        <v>192.69581136030001</v>
      </c>
      <c r="M621">
        <v>26.0388244191894</v>
      </c>
      <c r="N621">
        <v>0.25739191047916599</v>
      </c>
      <c r="O621">
        <v>25.490415872660002</v>
      </c>
      <c r="P621">
        <v>23.048275862068898</v>
      </c>
    </row>
    <row r="622" spans="1:17" x14ac:dyDescent="0.3">
      <c r="A622" t="s">
        <v>1374</v>
      </c>
      <c r="B622" t="s">
        <v>1375</v>
      </c>
      <c r="C622" t="s">
        <v>3123</v>
      </c>
      <c r="D622" t="s">
        <v>135</v>
      </c>
      <c r="E622">
        <v>7848.3476771850001</v>
      </c>
      <c r="F622">
        <v>506.15</v>
      </c>
      <c r="G622">
        <v>-26.758274292917498</v>
      </c>
      <c r="H622">
        <v>-0.26357097669567398</v>
      </c>
      <c r="I622">
        <v>-33.437038865259801</v>
      </c>
      <c r="J622">
        <v>-1.5924782492918199</v>
      </c>
      <c r="K622">
        <v>539.21427733263101</v>
      </c>
      <c r="L622">
        <v>560.92181888500897</v>
      </c>
      <c r="M622">
        <v>43.477883197270003</v>
      </c>
      <c r="N622">
        <v>0.85943848782475296</v>
      </c>
      <c r="O622">
        <v>34.1104415687049</v>
      </c>
      <c r="P622">
        <v>6.5578947368420897</v>
      </c>
      <c r="Q622">
        <v>6.8649281051960998E-2</v>
      </c>
    </row>
    <row r="623" spans="1:17" x14ac:dyDescent="0.3">
      <c r="A623" t="s">
        <v>1376</v>
      </c>
      <c r="B623" t="s">
        <v>1377</v>
      </c>
      <c r="C623" t="s">
        <v>3128</v>
      </c>
      <c r="D623" t="s">
        <v>1378</v>
      </c>
      <c r="E623">
        <v>7846.0359712500003</v>
      </c>
      <c r="F623">
        <v>638.25</v>
      </c>
      <c r="G623">
        <v>-9.7954885728170709</v>
      </c>
      <c r="H623">
        <v>2.0815176482057498</v>
      </c>
      <c r="I623">
        <v>7.55475462613364</v>
      </c>
      <c r="J623">
        <v>-1.86051297142766</v>
      </c>
      <c r="K623">
        <v>650.793019629931</v>
      </c>
      <c r="L623">
        <v>594.26656545400294</v>
      </c>
      <c r="M623">
        <v>43.170802578496698</v>
      </c>
      <c r="N623">
        <v>0.52472913239427199</v>
      </c>
      <c r="O623">
        <v>20.391696043869899</v>
      </c>
      <c r="P623">
        <v>56.837449318098002</v>
      </c>
      <c r="Q623">
        <v>0.13247816308513899</v>
      </c>
    </row>
    <row r="624" spans="1:17" x14ac:dyDescent="0.3">
      <c r="A624" t="s">
        <v>1379</v>
      </c>
      <c r="B624" t="s">
        <v>1380</v>
      </c>
      <c r="C624" t="s">
        <v>3114</v>
      </c>
      <c r="D624" t="s">
        <v>51</v>
      </c>
      <c r="E624">
        <v>7835.4965034999996</v>
      </c>
      <c r="F624">
        <v>801.25</v>
      </c>
      <c r="G624">
        <v>133.014784734725</v>
      </c>
      <c r="H624">
        <v>0.57039675995086403</v>
      </c>
      <c r="I624">
        <v>41.951903430364403</v>
      </c>
      <c r="J624">
        <v>-6.5486837229419104</v>
      </c>
      <c r="K624">
        <v>799.27361187719396</v>
      </c>
      <c r="L624">
        <v>620.86680465863196</v>
      </c>
      <c r="M624">
        <v>38.224916220609998</v>
      </c>
      <c r="N624">
        <v>0.569804408465309</v>
      </c>
      <c r="O624">
        <v>19.750390015600601</v>
      </c>
      <c r="P624">
        <v>169.96293800538999</v>
      </c>
      <c r="Q624">
        <v>2.6065557265669E-2</v>
      </c>
    </row>
    <row r="625" spans="1:17" x14ac:dyDescent="0.3">
      <c r="A625" t="s">
        <v>1381</v>
      </c>
      <c r="B625" t="s">
        <v>1382</v>
      </c>
      <c r="C625" t="s">
        <v>3112</v>
      </c>
      <c r="D625" t="s">
        <v>366</v>
      </c>
      <c r="E625">
        <v>7813.6868805000004</v>
      </c>
      <c r="F625">
        <v>573.5</v>
      </c>
      <c r="G625">
        <v>19.7409432446007</v>
      </c>
      <c r="H625">
        <v>-7.8228363083318397</v>
      </c>
      <c r="I625">
        <v>-0.27622385491576401</v>
      </c>
      <c r="J625">
        <v>-8.2735018200802806</v>
      </c>
      <c r="K625">
        <v>633.75963869094198</v>
      </c>
      <c r="L625">
        <v>582.53258508159604</v>
      </c>
      <c r="M625">
        <v>29.844355894365599</v>
      </c>
      <c r="N625">
        <v>0.16478795187214401</v>
      </c>
      <c r="O625">
        <v>38.2737576285963</v>
      </c>
      <c r="P625">
        <v>48.613630474216102</v>
      </c>
      <c r="Q625">
        <v>-1.5874048002746999E-2</v>
      </c>
    </row>
    <row r="626" spans="1:17" x14ac:dyDescent="0.3">
      <c r="A626" t="s">
        <v>1383</v>
      </c>
      <c r="B626" t="s">
        <v>1384</v>
      </c>
      <c r="C626" t="s">
        <v>3121</v>
      </c>
      <c r="D626" t="s">
        <v>460</v>
      </c>
      <c r="E626">
        <v>7769.9466272199998</v>
      </c>
      <c r="F626">
        <v>579.85</v>
      </c>
      <c r="G626">
        <v>-37.1204918735219</v>
      </c>
      <c r="H626">
        <v>-2.46713285838509</v>
      </c>
      <c r="I626">
        <v>-42.920938322695797</v>
      </c>
      <c r="J626">
        <v>-4.2588285703825699</v>
      </c>
      <c r="K626">
        <v>632.04307190209602</v>
      </c>
      <c r="L626">
        <v>696.24830169855704</v>
      </c>
      <c r="M626">
        <v>22.789336028381701</v>
      </c>
      <c r="N626">
        <v>0.56148789906557905</v>
      </c>
      <c r="O626">
        <v>89.1868586703457</v>
      </c>
      <c r="P626">
        <v>1.86209925340361</v>
      </c>
      <c r="Q626">
        <v>9.7622573302068E-2</v>
      </c>
    </row>
    <row r="627" spans="1:17" x14ac:dyDescent="0.3">
      <c r="A627" t="s">
        <v>1385</v>
      </c>
      <c r="B627" t="s">
        <v>1386</v>
      </c>
      <c r="C627" t="s">
        <v>3124</v>
      </c>
      <c r="D627" t="s">
        <v>467</v>
      </c>
      <c r="E627">
        <v>7659.3219676799999</v>
      </c>
      <c r="F627">
        <v>697.35</v>
      </c>
      <c r="G627">
        <v>-44.630336300485297</v>
      </c>
      <c r="H627">
        <v>-0.44812550815857299</v>
      </c>
      <c r="I627">
        <v>-25.8914244999266</v>
      </c>
      <c r="J627">
        <v>-2.6322543034069499</v>
      </c>
      <c r="K627">
        <v>747.63060977927</v>
      </c>
      <c r="L627">
        <v>810.60820168584405</v>
      </c>
      <c r="M627">
        <v>16.495986224776399</v>
      </c>
      <c r="N627">
        <v>0.373569312064854</v>
      </c>
      <c r="O627">
        <v>58.643435864343502</v>
      </c>
      <c r="P627">
        <v>0.91895803183792402</v>
      </c>
      <c r="Q627">
        <v>-4.8172304169588002E-2</v>
      </c>
    </row>
    <row r="628" spans="1:17" hidden="1" x14ac:dyDescent="0.3">
      <c r="A628" t="s">
        <v>1387</v>
      </c>
      <c r="B628" t="s">
        <v>1388</v>
      </c>
      <c r="C628" t="s">
        <v>3122</v>
      </c>
      <c r="D628" t="s">
        <v>269</v>
      </c>
      <c r="E628">
        <v>7649.6319619199903</v>
      </c>
      <c r="F628">
        <v>343.8</v>
      </c>
      <c r="G628">
        <v>-40.912527042739903</v>
      </c>
      <c r="H628">
        <v>-2.7722785390459102</v>
      </c>
      <c r="I628">
        <v>-36.136916109417598</v>
      </c>
      <c r="J628">
        <v>-9.9450541866323405</v>
      </c>
      <c r="K628">
        <v>382.95495320795698</v>
      </c>
      <c r="M628">
        <v>20.9589153330454</v>
      </c>
      <c r="N628">
        <v>0.62195548435149695</v>
      </c>
      <c r="O628">
        <v>56.559045956951699</v>
      </c>
      <c r="P628">
        <v>0.52631578947368496</v>
      </c>
    </row>
    <row r="629" spans="1:17" hidden="1" x14ac:dyDescent="0.3">
      <c r="A629" t="s">
        <v>1389</v>
      </c>
      <c r="B629" t="s">
        <v>1390</v>
      </c>
      <c r="C629" t="s">
        <v>3125</v>
      </c>
      <c r="D629" t="s">
        <v>111</v>
      </c>
      <c r="E629">
        <v>7595.6848459350003</v>
      </c>
      <c r="F629">
        <v>690.45</v>
      </c>
      <c r="G629">
        <v>-19.220364840320499</v>
      </c>
      <c r="H629">
        <v>-10.166602233251099</v>
      </c>
      <c r="I629">
        <v>-11.9613343375319</v>
      </c>
      <c r="J629">
        <v>-5.3574145449974404</v>
      </c>
      <c r="K629">
        <v>783.35725140134696</v>
      </c>
      <c r="L629">
        <v>761.57274535763497</v>
      </c>
      <c r="M629">
        <v>14.127122803772901</v>
      </c>
      <c r="N629">
        <v>0.36073366698897302</v>
      </c>
      <c r="O629">
        <v>36.6355275544934</v>
      </c>
      <c r="P629">
        <v>12.0860389610389</v>
      </c>
      <c r="Q629">
        <v>8.0521561028688002E-2</v>
      </c>
    </row>
    <row r="630" spans="1:17" hidden="1" x14ac:dyDescent="0.3">
      <c r="A630" t="s">
        <v>1391</v>
      </c>
      <c r="B630" t="s">
        <v>1392</v>
      </c>
      <c r="C630" t="s">
        <v>3125</v>
      </c>
      <c r="D630" t="s">
        <v>1393</v>
      </c>
      <c r="E630">
        <v>7584.3440399999999</v>
      </c>
      <c r="F630">
        <v>749</v>
      </c>
      <c r="G630">
        <v>4743.4195695974504</v>
      </c>
      <c r="H630">
        <v>37.625858813302003</v>
      </c>
      <c r="I630">
        <v>334.41220446120298</v>
      </c>
      <c r="J630">
        <v>-24.874233767067299</v>
      </c>
      <c r="K630">
        <v>609.59879246738501</v>
      </c>
      <c r="L630">
        <v>299.16945435808799</v>
      </c>
      <c r="M630">
        <v>35.3265876487336</v>
      </c>
      <c r="N630">
        <v>1.8747641016115499</v>
      </c>
      <c r="O630">
        <v>42.803738317756903</v>
      </c>
      <c r="P630">
        <v>4769.9609882964796</v>
      </c>
    </row>
    <row r="631" spans="1:17" x14ac:dyDescent="0.3">
      <c r="A631" t="s">
        <v>1394</v>
      </c>
      <c r="B631" t="s">
        <v>1395</v>
      </c>
      <c r="C631" t="s">
        <v>3110</v>
      </c>
      <c r="D631" t="s">
        <v>21</v>
      </c>
      <c r="E631">
        <v>7575.1955245119998</v>
      </c>
      <c r="F631">
        <v>27.28</v>
      </c>
      <c r="G631">
        <v>27.357431875683702</v>
      </c>
      <c r="H631">
        <v>2.4317686940671202</v>
      </c>
      <c r="I631">
        <v>-28.393305875784499</v>
      </c>
      <c r="J631">
        <v>-5.0147905838985896</v>
      </c>
      <c r="K631">
        <v>28.7730812251902</v>
      </c>
      <c r="L631">
        <v>28.106214320980499</v>
      </c>
      <c r="M631">
        <v>34.301967174914999</v>
      </c>
      <c r="N631">
        <v>0.48938359225372202</v>
      </c>
      <c r="O631">
        <v>48.470649912351099</v>
      </c>
      <c r="P631">
        <v>61.268654686741101</v>
      </c>
      <c r="Q631">
        <v>2.4123380014822001E-2</v>
      </c>
    </row>
    <row r="632" spans="1:17" x14ac:dyDescent="0.3">
      <c r="A632" t="s">
        <v>1396</v>
      </c>
      <c r="B632" t="s">
        <v>1397</v>
      </c>
      <c r="C632" t="s">
        <v>3112</v>
      </c>
      <c r="D632" t="s">
        <v>128</v>
      </c>
      <c r="E632">
        <v>7566.6154438249996</v>
      </c>
      <c r="F632">
        <v>1254.25</v>
      </c>
      <c r="G632">
        <v>52.228535690936901</v>
      </c>
      <c r="H632">
        <v>11.4135079854065</v>
      </c>
      <c r="I632">
        <v>19.733399478967101</v>
      </c>
      <c r="J632">
        <v>-1.6892427783928201</v>
      </c>
      <c r="K632">
        <v>1217.42748101026</v>
      </c>
      <c r="L632">
        <v>1056.1444017839799</v>
      </c>
      <c r="M632">
        <v>47.767623458588702</v>
      </c>
      <c r="N632">
        <v>1.79609259146992</v>
      </c>
      <c r="O632">
        <v>7.32310145505281</v>
      </c>
      <c r="P632">
        <v>88.878849484225597</v>
      </c>
      <c r="Q632">
        <v>8.7878967103481004E-2</v>
      </c>
    </row>
    <row r="633" spans="1:17" x14ac:dyDescent="0.3">
      <c r="A633" t="s">
        <v>1398</v>
      </c>
      <c r="B633" t="s">
        <v>1399</v>
      </c>
      <c r="C633" t="s">
        <v>3124</v>
      </c>
      <c r="D633" t="s">
        <v>277</v>
      </c>
      <c r="E633">
        <v>7512.42586493</v>
      </c>
      <c r="F633">
        <v>608.65</v>
      </c>
      <c r="G633">
        <v>-23.928251709228601</v>
      </c>
      <c r="H633">
        <v>-4.8796032610004003</v>
      </c>
      <c r="I633">
        <v>-19.387121909534098</v>
      </c>
      <c r="J633">
        <v>-6.5709676893984801</v>
      </c>
      <c r="K633">
        <v>688.91523943780305</v>
      </c>
      <c r="L633">
        <v>674.18379473552898</v>
      </c>
      <c r="M633">
        <v>12.6631429879835</v>
      </c>
      <c r="N633">
        <v>0.39295833296201399</v>
      </c>
      <c r="O633">
        <v>37.632465292039697</v>
      </c>
      <c r="P633">
        <v>19.331438094304399</v>
      </c>
    </row>
    <row r="634" spans="1:17" hidden="1" x14ac:dyDescent="0.3">
      <c r="A634" t="s">
        <v>1400</v>
      </c>
      <c r="B634" t="s">
        <v>1401</v>
      </c>
      <c r="C634" t="s">
        <v>3125</v>
      </c>
      <c r="D634" t="s">
        <v>220</v>
      </c>
      <c r="E634">
        <v>7499.677815</v>
      </c>
      <c r="F634">
        <v>6773.4</v>
      </c>
      <c r="G634">
        <v>166.55882146194301</v>
      </c>
      <c r="H634">
        <v>37.065195470570899</v>
      </c>
      <c r="I634">
        <v>68.286263122852901</v>
      </c>
      <c r="J634">
        <v>25.8668302465504</v>
      </c>
      <c r="K634">
        <v>5612.5367234917303</v>
      </c>
      <c r="L634">
        <v>4463.8670016573496</v>
      </c>
      <c r="M634">
        <v>63.111298626225398</v>
      </c>
      <c r="N634">
        <v>3.1743091533150598</v>
      </c>
      <c r="O634">
        <v>21.171789647739701</v>
      </c>
      <c r="P634">
        <v>205.10810810810801</v>
      </c>
      <c r="Q634">
        <v>0.16434097554806501</v>
      </c>
    </row>
    <row r="635" spans="1:17" x14ac:dyDescent="0.3">
      <c r="A635" t="s">
        <v>1402</v>
      </c>
      <c r="B635" t="s">
        <v>1403</v>
      </c>
      <c r="C635" t="s">
        <v>3122</v>
      </c>
      <c r="D635" t="s">
        <v>617</v>
      </c>
      <c r="E635">
        <v>7446.3889687949904</v>
      </c>
      <c r="F635">
        <v>558.95000000000005</v>
      </c>
      <c r="G635">
        <v>50.089960665799701</v>
      </c>
      <c r="H635">
        <v>0.31390020394417201</v>
      </c>
      <c r="I635">
        <v>8.0821135202808705</v>
      </c>
      <c r="J635">
        <v>-5.7338058701878598</v>
      </c>
      <c r="K635">
        <v>569.58045749182895</v>
      </c>
      <c r="L635">
        <v>498.02949082730998</v>
      </c>
      <c r="M635">
        <v>32.832602470338202</v>
      </c>
      <c r="N635">
        <v>0.60978757452698196</v>
      </c>
      <c r="O635">
        <v>14.446730476786801</v>
      </c>
      <c r="P635">
        <v>87.033628910824802</v>
      </c>
      <c r="Q635">
        <v>6.9218655031382997E-2</v>
      </c>
    </row>
    <row r="636" spans="1:17" hidden="1" x14ac:dyDescent="0.3">
      <c r="A636" t="s">
        <v>1404</v>
      </c>
      <c r="B636" t="s">
        <v>1405</v>
      </c>
      <c r="C636" t="s">
        <v>3125</v>
      </c>
      <c r="D636" t="s">
        <v>57</v>
      </c>
      <c r="E636">
        <v>7426.8564043799997</v>
      </c>
      <c r="F636">
        <v>13.83</v>
      </c>
      <c r="G636">
        <v>78.347470189860005</v>
      </c>
      <c r="H636">
        <v>-5.5463770531982899</v>
      </c>
      <c r="I636">
        <v>47.3569629646218</v>
      </c>
      <c r="J636">
        <v>-11.679269917653199</v>
      </c>
      <c r="K636">
        <v>15.533994702919999</v>
      </c>
      <c r="L636">
        <v>13.558646145001701</v>
      </c>
      <c r="M636">
        <v>19.997440455158699</v>
      </c>
      <c r="N636">
        <v>0.80453000792172502</v>
      </c>
      <c r="O636">
        <v>52.566883586406298</v>
      </c>
      <c r="P636">
        <v>107.96992481203</v>
      </c>
      <c r="Q636">
        <v>0.116820342979488</v>
      </c>
    </row>
    <row r="637" spans="1:17" hidden="1" x14ac:dyDescent="0.3">
      <c r="A637" t="s">
        <v>1406</v>
      </c>
      <c r="B637" t="s">
        <v>1407</v>
      </c>
      <c r="C637" t="s">
        <v>3125</v>
      </c>
      <c r="D637" t="s">
        <v>1408</v>
      </c>
      <c r="E637">
        <v>7424.7618513149901</v>
      </c>
      <c r="F637">
        <v>1831.45</v>
      </c>
      <c r="G637">
        <v>80.870812331548606</v>
      </c>
      <c r="H637">
        <v>-1.4564817086145101</v>
      </c>
      <c r="I637">
        <v>38.980152104353202</v>
      </c>
      <c r="J637">
        <v>-2.88692691690953</v>
      </c>
      <c r="K637">
        <v>1893.1583441894199</v>
      </c>
      <c r="L637">
        <v>1512.15139087478</v>
      </c>
      <c r="M637">
        <v>34.573507867405503</v>
      </c>
      <c r="N637">
        <v>0.26925221885445599</v>
      </c>
      <c r="O637">
        <v>21.488438122798801</v>
      </c>
      <c r="P637">
        <v>136.316129032258</v>
      </c>
    </row>
    <row r="638" spans="1:17" x14ac:dyDescent="0.3">
      <c r="A638" t="s">
        <v>1409</v>
      </c>
      <c r="B638" t="s">
        <v>1410</v>
      </c>
      <c r="C638" t="s">
        <v>3110</v>
      </c>
      <c r="D638" t="s">
        <v>587</v>
      </c>
      <c r="E638">
        <v>7408.1087507749999</v>
      </c>
      <c r="F638">
        <v>689.75</v>
      </c>
      <c r="G638">
        <v>8.7918550833418097E-2</v>
      </c>
      <c r="H638">
        <v>-0.374527869258997</v>
      </c>
      <c r="I638">
        <v>10.0389540698609</v>
      </c>
      <c r="J638">
        <v>-4.09007672742373</v>
      </c>
      <c r="K638">
        <v>725.69394265647395</v>
      </c>
      <c r="L638">
        <v>655.96732673692998</v>
      </c>
      <c r="M638">
        <v>30.682007164641501</v>
      </c>
      <c r="N638">
        <v>0.31774985495458902</v>
      </c>
      <c r="O638">
        <v>15.8390721275824</v>
      </c>
      <c r="P638">
        <v>32.861408070885098</v>
      </c>
    </row>
    <row r="639" spans="1:17" hidden="1" x14ac:dyDescent="0.3">
      <c r="A639" t="s">
        <v>1411</v>
      </c>
      <c r="B639" t="s">
        <v>1412</v>
      </c>
      <c r="C639" t="s">
        <v>3125</v>
      </c>
      <c r="D639" t="s">
        <v>1413</v>
      </c>
      <c r="E639">
        <v>7388.0688</v>
      </c>
      <c r="F639">
        <v>3546.5</v>
      </c>
      <c r="G639">
        <v>530.21784056023</v>
      </c>
      <c r="H639">
        <v>-2.7778804287398899</v>
      </c>
      <c r="I639">
        <v>99.397083425559103</v>
      </c>
      <c r="J639">
        <v>-8.1036801992883198</v>
      </c>
      <c r="K639">
        <v>3484.7376332108802</v>
      </c>
      <c r="L639">
        <v>2541.4631587173499</v>
      </c>
      <c r="M639">
        <v>47.333514111856502</v>
      </c>
      <c r="N639">
        <v>0.87249221633435703</v>
      </c>
      <c r="O639">
        <v>12.2190892429155</v>
      </c>
      <c r="P639">
        <v>582.01923076923003</v>
      </c>
      <c r="Q639">
        <v>0.36938706965926399</v>
      </c>
    </row>
    <row r="640" spans="1:17" x14ac:dyDescent="0.3">
      <c r="A640" t="s">
        <v>1414</v>
      </c>
      <c r="B640" t="s">
        <v>1415</v>
      </c>
      <c r="C640" t="s">
        <v>3124</v>
      </c>
      <c r="D640" t="s">
        <v>418</v>
      </c>
      <c r="E640">
        <v>7380.9121820219998</v>
      </c>
      <c r="F640">
        <v>90.54</v>
      </c>
      <c r="G640">
        <v>19.0212822656013</v>
      </c>
      <c r="H640">
        <v>12.474631532982499</v>
      </c>
      <c r="I640">
        <v>16.3139922915787</v>
      </c>
      <c r="J640">
        <v>-0.61951674676472601</v>
      </c>
      <c r="K640">
        <v>86.971638160812205</v>
      </c>
      <c r="L640">
        <v>79.591253993694394</v>
      </c>
      <c r="M640">
        <v>53.133608189879602</v>
      </c>
      <c r="N640">
        <v>1.3103636666793901</v>
      </c>
      <c r="O640">
        <v>8.6260216478904095</v>
      </c>
      <c r="P640">
        <v>54.373401534526799</v>
      </c>
      <c r="Q640">
        <v>7.6822062805685001E-2</v>
      </c>
    </row>
    <row r="641" spans="1:17" x14ac:dyDescent="0.3">
      <c r="A641" t="s">
        <v>1416</v>
      </c>
      <c r="B641" t="s">
        <v>1417</v>
      </c>
      <c r="C641" t="s">
        <v>3122</v>
      </c>
      <c r="D641" t="s">
        <v>269</v>
      </c>
      <c r="E641">
        <v>7379.9956216699902</v>
      </c>
      <c r="F641">
        <v>366.1</v>
      </c>
      <c r="G641">
        <v>-33.998445999332198</v>
      </c>
      <c r="H641">
        <v>-2.6895963624096701</v>
      </c>
      <c r="I641">
        <v>-21.789044989621001</v>
      </c>
      <c r="J641">
        <v>-4.0350627502501402</v>
      </c>
      <c r="K641">
        <v>399.68804132768099</v>
      </c>
      <c r="L641">
        <v>405.55219530220597</v>
      </c>
      <c r="M641">
        <v>28.2905903751439</v>
      </c>
      <c r="N641">
        <v>0.56741581824581799</v>
      </c>
      <c r="O641">
        <v>37.940453428025101</v>
      </c>
      <c r="P641">
        <v>5.2767792954708996</v>
      </c>
      <c r="Q641">
        <v>4.5285501325228003E-2</v>
      </c>
    </row>
    <row r="642" spans="1:17" x14ac:dyDescent="0.3">
      <c r="A642" t="s">
        <v>1418</v>
      </c>
      <c r="B642" t="s">
        <v>1419</v>
      </c>
      <c r="C642" t="s">
        <v>3119</v>
      </c>
      <c r="D642" t="s">
        <v>83</v>
      </c>
      <c r="E642">
        <v>7347.5440797149904</v>
      </c>
      <c r="F642">
        <v>248.85</v>
      </c>
      <c r="G642">
        <v>-68.590129300748004</v>
      </c>
      <c r="H642">
        <v>-10.657397520438201</v>
      </c>
      <c r="I642">
        <v>-30.474507163999402</v>
      </c>
      <c r="J642">
        <v>-12.443836613896901</v>
      </c>
      <c r="K642">
        <v>284.24965291110499</v>
      </c>
      <c r="L642">
        <v>322.62015116470798</v>
      </c>
      <c r="M642">
        <v>24.4894736503608</v>
      </c>
      <c r="N642">
        <v>1.67460805251165</v>
      </c>
      <c r="O642">
        <v>82.861161342174</v>
      </c>
      <c r="P642">
        <v>5.3556308213378498</v>
      </c>
      <c r="Q642">
        <v>-0.11354408398846</v>
      </c>
    </row>
    <row r="643" spans="1:17" x14ac:dyDescent="0.3">
      <c r="A643" t="s">
        <v>1420</v>
      </c>
      <c r="B643" t="s">
        <v>1421</v>
      </c>
      <c r="C643" t="s">
        <v>617</v>
      </c>
      <c r="D643" t="s">
        <v>617</v>
      </c>
      <c r="E643">
        <v>7341.8743838</v>
      </c>
      <c r="F643">
        <v>370.7</v>
      </c>
      <c r="G643">
        <v>36.726583943560797</v>
      </c>
      <c r="H643">
        <v>2.2214248891712698</v>
      </c>
      <c r="I643">
        <v>-16.006955305630001</v>
      </c>
      <c r="J643">
        <v>-1.1501589444048299</v>
      </c>
      <c r="K643">
        <v>384.04595961237999</v>
      </c>
      <c r="L643">
        <v>356.795933337983</v>
      </c>
      <c r="M643">
        <v>44.888780177703602</v>
      </c>
      <c r="N643">
        <v>0.72619215212421995</v>
      </c>
      <c r="O643">
        <v>21.567305098462299</v>
      </c>
      <c r="P643">
        <v>72.258364312267602</v>
      </c>
      <c r="Q643">
        <v>4.4194241568339003E-2</v>
      </c>
    </row>
    <row r="644" spans="1:17" x14ac:dyDescent="0.3">
      <c r="A644" t="s">
        <v>1422</v>
      </c>
      <c r="B644" t="s">
        <v>1423</v>
      </c>
      <c r="C644" t="s">
        <v>3122</v>
      </c>
      <c r="D644" t="s">
        <v>300</v>
      </c>
      <c r="E644">
        <v>7328.6944185759903</v>
      </c>
      <c r="F644">
        <v>190.48</v>
      </c>
      <c r="G644">
        <v>-3.9279652069142998</v>
      </c>
      <c r="H644">
        <v>-1.05193341631027</v>
      </c>
      <c r="I644">
        <v>-15.0354654671847</v>
      </c>
      <c r="J644">
        <v>-10.1710818563748</v>
      </c>
      <c r="K644">
        <v>212.942417257899</v>
      </c>
      <c r="L644">
        <v>206.15668739352199</v>
      </c>
      <c r="M644">
        <v>19.451525634099202</v>
      </c>
      <c r="N644">
        <v>0.33494832512643002</v>
      </c>
      <c r="O644">
        <v>37.547249055018902</v>
      </c>
      <c r="P644">
        <v>29.051490514905101</v>
      </c>
      <c r="Q644">
        <v>0.10584077134004399</v>
      </c>
    </row>
    <row r="645" spans="1:17" x14ac:dyDescent="0.3">
      <c r="A645" t="s">
        <v>1424</v>
      </c>
      <c r="B645" t="s">
        <v>1425</v>
      </c>
      <c r="C645" t="s">
        <v>3113</v>
      </c>
      <c r="D645" t="s">
        <v>48</v>
      </c>
      <c r="E645">
        <v>7294.6154373500003</v>
      </c>
      <c r="F645">
        <v>534.35</v>
      </c>
      <c r="G645">
        <v>81.782168045610504</v>
      </c>
      <c r="H645">
        <v>-5.7450237694066599</v>
      </c>
      <c r="I645">
        <v>43.604686185710598</v>
      </c>
      <c r="J645">
        <v>-4.47221937877217</v>
      </c>
      <c r="K645">
        <v>549.46500267296199</v>
      </c>
      <c r="L645">
        <v>455.57847607690701</v>
      </c>
      <c r="M645">
        <v>42.2724632962275</v>
      </c>
      <c r="N645">
        <v>0.57103437323290196</v>
      </c>
      <c r="O645">
        <v>15.841676803593099</v>
      </c>
      <c r="P645">
        <v>121.49222797927401</v>
      </c>
      <c r="Q645">
        <v>0.20160935618359799</v>
      </c>
    </row>
    <row r="646" spans="1:17" x14ac:dyDescent="0.3">
      <c r="A646" t="s">
        <v>1426</v>
      </c>
      <c r="B646" t="s">
        <v>1427</v>
      </c>
      <c r="C646" t="s">
        <v>3123</v>
      </c>
      <c r="D646" t="s">
        <v>135</v>
      </c>
      <c r="E646">
        <v>7289.6244217679996</v>
      </c>
      <c r="F646">
        <v>114.64</v>
      </c>
      <c r="G646">
        <v>32.791451349615997</v>
      </c>
      <c r="H646">
        <v>5.0238557119037297E-2</v>
      </c>
      <c r="I646">
        <v>-26.7055465309145</v>
      </c>
      <c r="J646">
        <v>-8.8946378830211508</v>
      </c>
      <c r="K646">
        <v>127.567869658424</v>
      </c>
      <c r="L646">
        <v>121.900387103165</v>
      </c>
      <c r="M646">
        <v>33.199501432380401</v>
      </c>
      <c r="N646">
        <v>1.18043474212984</v>
      </c>
      <c r="O646">
        <v>43.370551290997902</v>
      </c>
      <c r="P646">
        <v>66.144927536231805</v>
      </c>
      <c r="Q646">
        <v>-1.7534914757242E-2</v>
      </c>
    </row>
    <row r="647" spans="1:17" hidden="1" x14ac:dyDescent="0.3">
      <c r="A647" t="s">
        <v>1428</v>
      </c>
      <c r="B647" t="s">
        <v>1429</v>
      </c>
      <c r="C647" t="s">
        <v>3125</v>
      </c>
      <c r="D647" t="s">
        <v>105</v>
      </c>
      <c r="E647">
        <v>7278.3304190600002</v>
      </c>
      <c r="F647">
        <v>682.6</v>
      </c>
      <c r="G647">
        <v>37795.680803523101</v>
      </c>
      <c r="H647">
        <v>41.377048560399601</v>
      </c>
      <c r="I647">
        <v>2367.8637155660299</v>
      </c>
      <c r="J647">
        <v>-2.31437523966351</v>
      </c>
      <c r="K647">
        <v>315.60498798825398</v>
      </c>
      <c r="L647">
        <v>111.69494661437599</v>
      </c>
      <c r="M647">
        <v>99.999977828180306</v>
      </c>
      <c r="N647">
        <v>3.4179968922164101</v>
      </c>
      <c r="O647">
        <v>3.8748901259888502</v>
      </c>
      <c r="P647">
        <v>41521.951219512201</v>
      </c>
      <c r="Q647">
        <v>0.144856466469928</v>
      </c>
    </row>
    <row r="648" spans="1:17" x14ac:dyDescent="0.3">
      <c r="A648" t="s">
        <v>1430</v>
      </c>
      <c r="B648" t="s">
        <v>1431</v>
      </c>
      <c r="C648" t="s">
        <v>3109</v>
      </c>
      <c r="D648" t="s">
        <v>21</v>
      </c>
      <c r="E648">
        <v>7244.3681283599999</v>
      </c>
      <c r="F648">
        <v>874.8</v>
      </c>
      <c r="G648">
        <v>76.310755214014506</v>
      </c>
      <c r="H648">
        <v>9.2786784157625508</v>
      </c>
      <c r="I648">
        <v>4.2332899430733901</v>
      </c>
      <c r="J648">
        <v>-3.9932882475562601</v>
      </c>
      <c r="K648">
        <v>877.18506536777204</v>
      </c>
      <c r="L648">
        <v>755.82825149308201</v>
      </c>
      <c r="M648">
        <v>32.418084305561202</v>
      </c>
      <c r="N648">
        <v>1.09230748810593</v>
      </c>
      <c r="O648">
        <v>13.505944215820699</v>
      </c>
      <c r="P648">
        <v>110.795180722891</v>
      </c>
      <c r="Q648">
        <v>0.129665793527067</v>
      </c>
    </row>
    <row r="649" spans="1:17" x14ac:dyDescent="0.3">
      <c r="A649" t="s">
        <v>1432</v>
      </c>
      <c r="B649" t="s">
        <v>1433</v>
      </c>
      <c r="C649" t="s">
        <v>3124</v>
      </c>
      <c r="D649" t="s">
        <v>460</v>
      </c>
      <c r="E649">
        <v>7224.8169839299999</v>
      </c>
      <c r="F649">
        <v>456.95</v>
      </c>
      <c r="G649">
        <v>-22.842337795817699</v>
      </c>
      <c r="H649">
        <v>-7.73689113312484</v>
      </c>
      <c r="I649">
        <v>-16.376758915505299</v>
      </c>
      <c r="J649">
        <v>-7.7383915230017797</v>
      </c>
      <c r="K649">
        <v>498.72423032846802</v>
      </c>
      <c r="L649">
        <v>496.42692130893602</v>
      </c>
      <c r="M649">
        <v>26.368217114982102</v>
      </c>
      <c r="N649">
        <v>0.32828445329600697</v>
      </c>
      <c r="O649">
        <v>38.724149250464997</v>
      </c>
      <c r="P649">
        <v>13.443396226415</v>
      </c>
      <c r="Q649">
        <v>-5.4494886189369998E-2</v>
      </c>
    </row>
    <row r="650" spans="1:17" hidden="1" x14ac:dyDescent="0.3">
      <c r="A650" t="s">
        <v>1434</v>
      </c>
      <c r="B650" t="s">
        <v>1435</v>
      </c>
      <c r="C650" t="s">
        <v>3125</v>
      </c>
      <c r="D650" t="s">
        <v>156</v>
      </c>
      <c r="E650">
        <v>7196.6652223450001</v>
      </c>
      <c r="F650">
        <v>56.15</v>
      </c>
      <c r="G650">
        <v>32.388669045097899</v>
      </c>
      <c r="H650">
        <v>-12.113436648835499</v>
      </c>
      <c r="I650">
        <v>-18.320483559954098</v>
      </c>
      <c r="J650">
        <v>-9.0727827921590904</v>
      </c>
      <c r="K650">
        <v>62.280022507938398</v>
      </c>
      <c r="L650">
        <v>58.289534850760603</v>
      </c>
      <c r="M650">
        <v>32.569345774541802</v>
      </c>
      <c r="N650">
        <v>1.03291674031934</v>
      </c>
      <c r="O650">
        <v>42.297417631344601</v>
      </c>
      <c r="P650">
        <v>65.147058823529406</v>
      </c>
      <c r="Q650">
        <v>-1.9383485568943998E-2</v>
      </c>
    </row>
    <row r="651" spans="1:17" x14ac:dyDescent="0.3">
      <c r="A651" t="s">
        <v>1436</v>
      </c>
      <c r="B651" t="s">
        <v>1437</v>
      </c>
      <c r="C651" t="s">
        <v>3119</v>
      </c>
      <c r="D651" t="s">
        <v>1438</v>
      </c>
      <c r="E651">
        <v>7189.0993889600004</v>
      </c>
      <c r="F651">
        <v>269.64999999999998</v>
      </c>
      <c r="G651">
        <v>-35.963655850523601</v>
      </c>
      <c r="H651">
        <v>2.31093722445826</v>
      </c>
      <c r="I651">
        <v>-15.9635168231778</v>
      </c>
      <c r="J651">
        <v>-0.67073806454497997</v>
      </c>
      <c r="K651">
        <v>277.01346537704097</v>
      </c>
      <c r="L651">
        <v>282.06561039257701</v>
      </c>
      <c r="M651">
        <v>40.273383780690303</v>
      </c>
      <c r="N651">
        <v>0.45798303890519898</v>
      </c>
      <c r="O651">
        <v>33.413684405711102</v>
      </c>
      <c r="P651">
        <v>7.8384323135372602</v>
      </c>
      <c r="Q651">
        <v>8.3265039275521993E-2</v>
      </c>
    </row>
    <row r="652" spans="1:17" hidden="1" x14ac:dyDescent="0.3">
      <c r="A652" t="s">
        <v>1439</v>
      </c>
      <c r="B652" t="s">
        <v>1440</v>
      </c>
      <c r="C652" t="s">
        <v>3125</v>
      </c>
      <c r="D652" t="s">
        <v>402</v>
      </c>
      <c r="E652">
        <v>7129.4498265899902</v>
      </c>
      <c r="F652">
        <v>323.05</v>
      </c>
      <c r="G652">
        <v>143.34162223664299</v>
      </c>
      <c r="H652">
        <v>-10.595983305579299</v>
      </c>
      <c r="I652">
        <v>22.246962070025798</v>
      </c>
      <c r="J652">
        <v>-7.5538120421953101</v>
      </c>
      <c r="K652">
        <v>344.03886911944301</v>
      </c>
      <c r="L652">
        <v>273.83976143326601</v>
      </c>
      <c r="M652">
        <v>34.993792794103598</v>
      </c>
      <c r="N652">
        <v>0.82865022744913996</v>
      </c>
      <c r="O652">
        <v>34.034979105401597</v>
      </c>
      <c r="P652">
        <v>176.46555412922501</v>
      </c>
      <c r="Q652">
        <v>0.15922048414428999</v>
      </c>
    </row>
    <row r="653" spans="1:17" x14ac:dyDescent="0.3">
      <c r="A653" t="s">
        <v>1441</v>
      </c>
      <c r="B653" t="s">
        <v>1442</v>
      </c>
      <c r="C653" t="s">
        <v>3110</v>
      </c>
      <c r="D653" t="s">
        <v>24</v>
      </c>
      <c r="E653">
        <v>7080.1306015800001</v>
      </c>
      <c r="F653">
        <v>36.6</v>
      </c>
      <c r="G653">
        <v>-57.679706563563201</v>
      </c>
      <c r="H653">
        <v>-3.9316184670174001</v>
      </c>
      <c r="I653">
        <v>-40.947649659900101</v>
      </c>
      <c r="J653">
        <v>-2.6656644754763099</v>
      </c>
      <c r="K653">
        <v>41.3174809881274</v>
      </c>
      <c r="L653">
        <v>45.729339904914497</v>
      </c>
      <c r="M653">
        <v>27.164537886689601</v>
      </c>
      <c r="N653">
        <v>0.77474785038082306</v>
      </c>
      <c r="O653">
        <v>72.131147540983505</v>
      </c>
      <c r="P653">
        <v>1.94986072423399</v>
      </c>
      <c r="Q653">
        <v>5.0179212324887999E-2</v>
      </c>
    </row>
    <row r="654" spans="1:17" x14ac:dyDescent="0.3">
      <c r="A654" t="s">
        <v>1443</v>
      </c>
      <c r="B654" t="s">
        <v>1444</v>
      </c>
      <c r="C654" t="s">
        <v>3124</v>
      </c>
      <c r="D654" t="s">
        <v>467</v>
      </c>
      <c r="E654">
        <v>7048.2336164549997</v>
      </c>
      <c r="F654">
        <v>254.85</v>
      </c>
      <c r="G654">
        <v>-27.915257708316801</v>
      </c>
      <c r="H654">
        <v>-4.88003395033848</v>
      </c>
      <c r="I654">
        <v>-7.6828431384195897</v>
      </c>
      <c r="J654">
        <v>-8.8954505075362</v>
      </c>
      <c r="K654">
        <v>279.60475024221398</v>
      </c>
      <c r="L654">
        <v>270.58812875642298</v>
      </c>
      <c r="M654">
        <v>29.887018714972299</v>
      </c>
      <c r="N654">
        <v>0.33973105875919002</v>
      </c>
      <c r="O654">
        <v>27.7221895232489</v>
      </c>
      <c r="P654">
        <v>15.840909090908999</v>
      </c>
      <c r="Q654">
        <v>-0.104451757131933</v>
      </c>
    </row>
    <row r="655" spans="1:17" x14ac:dyDescent="0.3">
      <c r="A655" t="s">
        <v>1445</v>
      </c>
      <c r="B655" t="s">
        <v>1446</v>
      </c>
      <c r="C655" t="s">
        <v>3121</v>
      </c>
      <c r="D655" t="s">
        <v>1011</v>
      </c>
      <c r="E655">
        <v>6983.6800634399997</v>
      </c>
      <c r="F655">
        <v>735.55</v>
      </c>
      <c r="G655">
        <v>39.309765066472799</v>
      </c>
      <c r="H655">
        <v>-12.1810063374342</v>
      </c>
      <c r="I655">
        <v>-5.6936228585989399</v>
      </c>
      <c r="J655">
        <v>-9.7777039221274595</v>
      </c>
      <c r="K655">
        <v>844.85238654036698</v>
      </c>
      <c r="L655">
        <v>765.286522942749</v>
      </c>
      <c r="M655">
        <v>19.021468081650301</v>
      </c>
      <c r="N655">
        <v>0.62640387595633895</v>
      </c>
      <c r="O655">
        <v>43.973897083814798</v>
      </c>
      <c r="P655">
        <v>70.167727009832205</v>
      </c>
      <c r="Q655">
        <v>0.129939310991845</v>
      </c>
    </row>
    <row r="656" spans="1:17" x14ac:dyDescent="0.3">
      <c r="A656" t="s">
        <v>1447</v>
      </c>
      <c r="B656" t="s">
        <v>1448</v>
      </c>
      <c r="C656" t="s">
        <v>3121</v>
      </c>
      <c r="D656" t="s">
        <v>138</v>
      </c>
      <c r="E656">
        <v>6980.8695341100001</v>
      </c>
      <c r="F656">
        <v>393.1</v>
      </c>
      <c r="G656">
        <v>-60.273718092150901</v>
      </c>
      <c r="H656">
        <v>-5.7990777823933799</v>
      </c>
      <c r="I656">
        <v>-26.511959562420198</v>
      </c>
      <c r="J656">
        <v>-2.5644958028790801</v>
      </c>
      <c r="K656">
        <v>427.332395460437</v>
      </c>
      <c r="L656">
        <v>463.13569118518399</v>
      </c>
      <c r="M656">
        <v>20.200551943517102</v>
      </c>
      <c r="N656">
        <v>0.61176898807820101</v>
      </c>
      <c r="O656">
        <v>79.394556092597298</v>
      </c>
      <c r="P656">
        <v>1.81300181300181</v>
      </c>
      <c r="Q656">
        <v>1.5588397755707001E-2</v>
      </c>
    </row>
    <row r="657" spans="1:17" hidden="1" x14ac:dyDescent="0.3">
      <c r="A657" t="s">
        <v>1449</v>
      </c>
      <c r="B657" t="s">
        <v>1450</v>
      </c>
      <c r="C657" t="s">
        <v>3125</v>
      </c>
      <c r="D657" t="s">
        <v>83</v>
      </c>
      <c r="E657">
        <v>6977.3495429039904</v>
      </c>
      <c r="F657">
        <v>149.78</v>
      </c>
      <c r="G657">
        <v>370.241334203127</v>
      </c>
      <c r="H657">
        <v>11.5396297672846</v>
      </c>
      <c r="I657">
        <v>168.71320933209901</v>
      </c>
      <c r="J657">
        <v>-11.8568591051433</v>
      </c>
      <c r="K657">
        <v>140.99340964122101</v>
      </c>
      <c r="L657">
        <v>89.998799504251494</v>
      </c>
      <c r="M657">
        <v>34.856050749628103</v>
      </c>
      <c r="N657">
        <v>0.42790051189842099</v>
      </c>
      <c r="O657">
        <v>24.896514888503098</v>
      </c>
      <c r="P657">
        <v>440.72202166064898</v>
      </c>
      <c r="Q657">
        <v>0.130810350678676</v>
      </c>
    </row>
    <row r="658" spans="1:17" x14ac:dyDescent="0.3">
      <c r="A658" t="s">
        <v>1451</v>
      </c>
      <c r="B658" t="s">
        <v>1452</v>
      </c>
      <c r="C658" t="s">
        <v>3117</v>
      </c>
      <c r="D658" t="s">
        <v>1453</v>
      </c>
      <c r="E658">
        <v>6949.0199556500002</v>
      </c>
      <c r="F658">
        <v>341.5</v>
      </c>
      <c r="G658">
        <v>25.472825681118</v>
      </c>
      <c r="H658">
        <v>-3.26568403937496</v>
      </c>
      <c r="I658">
        <v>-21.0007210947972</v>
      </c>
      <c r="J658">
        <v>-6.7696969903600897</v>
      </c>
      <c r="K658">
        <v>393.484569480728</v>
      </c>
      <c r="L658">
        <v>386.547051312946</v>
      </c>
      <c r="M658">
        <v>24.306850577077899</v>
      </c>
      <c r="N658">
        <v>0.491588362921004</v>
      </c>
      <c r="O658">
        <v>72.1815519765739</v>
      </c>
      <c r="P658">
        <v>56.471935853379101</v>
      </c>
      <c r="Q658">
        <v>8.0645510277773003E-2</v>
      </c>
    </row>
    <row r="659" spans="1:17" hidden="1" x14ac:dyDescent="0.3">
      <c r="A659" t="s">
        <v>1454</v>
      </c>
      <c r="B659" t="s">
        <v>1455</v>
      </c>
      <c r="C659" t="s">
        <v>3125</v>
      </c>
      <c r="D659" t="s">
        <v>388</v>
      </c>
      <c r="E659">
        <v>6919.5170281649998</v>
      </c>
      <c r="F659">
        <v>7192.65</v>
      </c>
      <c r="G659">
        <v>12.7700281342076</v>
      </c>
      <c r="H659">
        <v>0.65341639913740401</v>
      </c>
      <c r="I659">
        <v>25.166941239475801</v>
      </c>
      <c r="J659">
        <v>-1.83855686801632</v>
      </c>
      <c r="K659">
        <v>6713.0292363564004</v>
      </c>
      <c r="L659">
        <v>6004.2395888442798</v>
      </c>
      <c r="M659">
        <v>58.501834584180102</v>
      </c>
      <c r="N659">
        <v>1.10350966128829</v>
      </c>
      <c r="O659">
        <v>7.5458975481915402</v>
      </c>
      <c r="P659">
        <v>44.332182847052202</v>
      </c>
      <c r="Q659">
        <v>0.103904476094156</v>
      </c>
    </row>
    <row r="660" spans="1:17" x14ac:dyDescent="0.3">
      <c r="A660" t="s">
        <v>1456</v>
      </c>
      <c r="B660" t="s">
        <v>1457</v>
      </c>
      <c r="C660" t="s">
        <v>3113</v>
      </c>
      <c r="D660" t="s">
        <v>48</v>
      </c>
      <c r="E660">
        <v>6883.8008346799998</v>
      </c>
      <c r="F660">
        <v>470.8</v>
      </c>
      <c r="G660">
        <v>31.524721975807399</v>
      </c>
      <c r="H660">
        <v>-6.6354879986485598</v>
      </c>
      <c r="I660">
        <v>-7.54701494984233</v>
      </c>
      <c r="J660">
        <v>-2.7511070258664101</v>
      </c>
      <c r="K660">
        <v>516.20152570104597</v>
      </c>
      <c r="L660">
        <v>472.29607662887298</v>
      </c>
      <c r="M660">
        <v>34.049487774011098</v>
      </c>
      <c r="N660">
        <v>0.38654235122991798</v>
      </c>
      <c r="O660">
        <v>24.893797790994</v>
      </c>
      <c r="P660">
        <v>64.471615720523999</v>
      </c>
      <c r="Q660">
        <v>-3.3824560916696E-2</v>
      </c>
    </row>
    <row r="661" spans="1:17" x14ac:dyDescent="0.3">
      <c r="A661" t="s">
        <v>1458</v>
      </c>
      <c r="B661" t="s">
        <v>1459</v>
      </c>
      <c r="C661" t="s">
        <v>3113</v>
      </c>
      <c r="D661" t="s">
        <v>48</v>
      </c>
      <c r="E661">
        <v>6875.9380961999996</v>
      </c>
      <c r="F661">
        <v>1026.45</v>
      </c>
      <c r="G661">
        <v>26.067858731836399</v>
      </c>
      <c r="H661">
        <v>-5.86610890765626</v>
      </c>
      <c r="I661">
        <v>-19.804925793965602</v>
      </c>
      <c r="J661">
        <v>-4.4512884595832301</v>
      </c>
      <c r="K661">
        <v>1172.5160265787299</v>
      </c>
      <c r="L661">
        <v>1121.0617932704599</v>
      </c>
      <c r="M661">
        <v>28.5786980338377</v>
      </c>
      <c r="N661">
        <v>1.2586320028341</v>
      </c>
      <c r="O661">
        <v>50.270349262019501</v>
      </c>
      <c r="P661">
        <v>57.915384615384603</v>
      </c>
      <c r="Q661">
        <v>0.113471922179953</v>
      </c>
    </row>
    <row r="662" spans="1:17" hidden="1" x14ac:dyDescent="0.3">
      <c r="A662" t="s">
        <v>1460</v>
      </c>
      <c r="B662" t="s">
        <v>1461</v>
      </c>
      <c r="C662" t="s">
        <v>3125</v>
      </c>
      <c r="D662" t="s">
        <v>617</v>
      </c>
      <c r="E662">
        <v>6872.2858390499996</v>
      </c>
      <c r="F662">
        <v>488.7</v>
      </c>
      <c r="G662">
        <v>-43.844066977224998</v>
      </c>
      <c r="H662">
        <v>0.45273574584290799</v>
      </c>
      <c r="I662">
        <v>-5.2882692775828604</v>
      </c>
      <c r="J662">
        <v>-3.3211725183303602</v>
      </c>
      <c r="K662">
        <v>525.51456094068897</v>
      </c>
      <c r="L662">
        <v>512.21386611417597</v>
      </c>
      <c r="M662">
        <v>34.452580084729803</v>
      </c>
      <c r="N662">
        <v>0.446445777534004</v>
      </c>
      <c r="O662">
        <v>36.279926335174899</v>
      </c>
      <c r="P662">
        <v>23.815556118570999</v>
      </c>
      <c r="Q662">
        <v>5.8882976009022002E-2</v>
      </c>
    </row>
    <row r="663" spans="1:17" x14ac:dyDescent="0.3">
      <c r="A663" t="s">
        <v>1462</v>
      </c>
      <c r="B663" t="s">
        <v>1463</v>
      </c>
      <c r="C663" t="s">
        <v>3108</v>
      </c>
      <c r="D663" t="s">
        <v>122</v>
      </c>
      <c r="E663">
        <v>6867.8508471300001</v>
      </c>
      <c r="F663">
        <v>425.2</v>
      </c>
      <c r="G663">
        <v>43.538581300971103</v>
      </c>
      <c r="H663">
        <v>-7.9198394187868901</v>
      </c>
      <c r="I663">
        <v>-30.7237122586968</v>
      </c>
      <c r="J663">
        <v>-10.069883341680001</v>
      </c>
      <c r="K663">
        <v>483.80279542634298</v>
      </c>
      <c r="L663">
        <v>465.68987699702097</v>
      </c>
      <c r="M663">
        <v>20.994938924224101</v>
      </c>
      <c r="N663">
        <v>0.52512968152759398</v>
      </c>
      <c r="O663">
        <v>49.294449670743099</v>
      </c>
      <c r="P663">
        <v>77.957589285714306</v>
      </c>
    </row>
    <row r="664" spans="1:17" x14ac:dyDescent="0.3">
      <c r="A664" t="s">
        <v>1464</v>
      </c>
      <c r="B664" t="s">
        <v>1465</v>
      </c>
      <c r="C664" t="s">
        <v>3118</v>
      </c>
      <c r="D664" t="s">
        <v>77</v>
      </c>
      <c r="E664">
        <v>6851.8356782000001</v>
      </c>
      <c r="F664">
        <v>334.45</v>
      </c>
      <c r="G664">
        <v>44.270634416394998</v>
      </c>
      <c r="H664">
        <v>22.199161313546799</v>
      </c>
      <c r="I664">
        <v>36.183390406807199</v>
      </c>
      <c r="J664">
        <v>1.2235466263711501</v>
      </c>
      <c r="K664">
        <v>308.323079731549</v>
      </c>
      <c r="L664">
        <v>269.901803706777</v>
      </c>
      <c r="M664">
        <v>59.341095183820997</v>
      </c>
      <c r="N664">
        <v>1.9507325525133601</v>
      </c>
      <c r="O664">
        <v>13.3203767379279</v>
      </c>
      <c r="P664">
        <v>83.763736263736206</v>
      </c>
      <c r="Q664">
        <v>7.7583268272552006E-2</v>
      </c>
    </row>
    <row r="665" spans="1:17" x14ac:dyDescent="0.3">
      <c r="A665" t="s">
        <v>1466</v>
      </c>
      <c r="B665" t="s">
        <v>1467</v>
      </c>
      <c r="C665" t="s">
        <v>3121</v>
      </c>
      <c r="D665" t="s">
        <v>117</v>
      </c>
      <c r="E665">
        <v>6791.3064451800001</v>
      </c>
      <c r="F665">
        <v>630.9</v>
      </c>
      <c r="G665">
        <v>-4.8517668521777004</v>
      </c>
      <c r="H665">
        <v>-2.61805057836935</v>
      </c>
      <c r="I665">
        <v>-2.96074291513583</v>
      </c>
      <c r="J665">
        <v>-9.1454154345500491</v>
      </c>
      <c r="K665">
        <v>671.85797174297795</v>
      </c>
      <c r="L665">
        <v>618.49816190942397</v>
      </c>
      <c r="M665">
        <v>25.262106621286101</v>
      </c>
      <c r="N665">
        <v>0.67036605724524001</v>
      </c>
      <c r="O665">
        <v>33.404660009510202</v>
      </c>
      <c r="P665">
        <v>34.937439846005702</v>
      </c>
      <c r="Q665">
        <v>7.2361875927113004E-2</v>
      </c>
    </row>
    <row r="666" spans="1:17" x14ac:dyDescent="0.3">
      <c r="A666" t="s">
        <v>1468</v>
      </c>
      <c r="B666" t="s">
        <v>1469</v>
      </c>
      <c r="C666" t="s">
        <v>3123</v>
      </c>
      <c r="D666" t="s">
        <v>135</v>
      </c>
      <c r="E666">
        <v>6778.36281495</v>
      </c>
      <c r="F666">
        <v>229.7</v>
      </c>
      <c r="G666">
        <v>122.18624778716401</v>
      </c>
      <c r="H666">
        <v>1.9687664303432999</v>
      </c>
      <c r="I666">
        <v>34.827954246096503</v>
      </c>
      <c r="J666">
        <v>-3.8545171048335498</v>
      </c>
      <c r="K666">
        <v>238.75745179961601</v>
      </c>
      <c r="L666">
        <v>191.414011070756</v>
      </c>
      <c r="M666">
        <v>27.023634442480901</v>
      </c>
      <c r="N666">
        <v>0.64794436697573099</v>
      </c>
      <c r="O666">
        <v>17.5228558989986</v>
      </c>
      <c r="P666">
        <v>163.11569301259999</v>
      </c>
      <c r="Q666">
        <v>0.166074416334348</v>
      </c>
    </row>
    <row r="667" spans="1:17" hidden="1" x14ac:dyDescent="0.3">
      <c r="A667" t="s">
        <v>1470</v>
      </c>
      <c r="B667" t="s">
        <v>1471</v>
      </c>
      <c r="C667" t="s">
        <v>3125</v>
      </c>
      <c r="D667" t="s">
        <v>24</v>
      </c>
      <c r="E667">
        <v>6775.0669593900002</v>
      </c>
      <c r="F667">
        <v>427.85</v>
      </c>
      <c r="G667">
        <v>-50.982919802781602</v>
      </c>
      <c r="H667">
        <v>-4.9908014213271503</v>
      </c>
      <c r="I667">
        <v>-22.261058919094101</v>
      </c>
      <c r="J667">
        <v>-2.0788065162009102</v>
      </c>
      <c r="K667">
        <v>458.172584271456</v>
      </c>
      <c r="L667">
        <v>473.16611716653802</v>
      </c>
      <c r="M667">
        <v>17.5815091522588</v>
      </c>
      <c r="N667">
        <v>0.391235809840144</v>
      </c>
      <c r="O667">
        <v>35.7952553464999</v>
      </c>
      <c r="P667">
        <v>0.199063231850127</v>
      </c>
      <c r="Q667">
        <v>-0.134697841215594</v>
      </c>
    </row>
    <row r="668" spans="1:17" x14ac:dyDescent="0.3">
      <c r="A668" t="s">
        <v>1472</v>
      </c>
      <c r="B668" t="s">
        <v>1473</v>
      </c>
      <c r="C668" t="s">
        <v>3124</v>
      </c>
      <c r="D668" t="s">
        <v>166</v>
      </c>
      <c r="E668">
        <v>6771.1173225000002</v>
      </c>
      <c r="F668">
        <v>978.1</v>
      </c>
      <c r="G668">
        <v>91.055911668045596</v>
      </c>
      <c r="H668">
        <v>-1.1566982716665299</v>
      </c>
      <c r="I668">
        <v>22.976283535810001</v>
      </c>
      <c r="J668">
        <v>-11.0370839967216</v>
      </c>
      <c r="K668">
        <v>1016.39801929205</v>
      </c>
      <c r="L668">
        <v>835.593422882406</v>
      </c>
      <c r="M668">
        <v>38.551518511017697</v>
      </c>
      <c r="N668">
        <v>2.29509563609956</v>
      </c>
      <c r="O668">
        <v>26.208976587260999</v>
      </c>
      <c r="P668">
        <v>123.770304278197</v>
      </c>
      <c r="Q668">
        <v>5.7056629306199001E-2</v>
      </c>
    </row>
    <row r="669" spans="1:17" x14ac:dyDescent="0.3">
      <c r="A669" t="s">
        <v>1474</v>
      </c>
      <c r="B669" t="s">
        <v>1475</v>
      </c>
      <c r="C669" t="s">
        <v>3112</v>
      </c>
      <c r="D669" t="s">
        <v>128</v>
      </c>
      <c r="E669">
        <v>6758.6820934699999</v>
      </c>
      <c r="F669">
        <v>589.9</v>
      </c>
      <c r="G669">
        <v>-15.2290307379004</v>
      </c>
      <c r="H669">
        <v>-3.92600608476027</v>
      </c>
      <c r="I669">
        <v>9.1720541738287498</v>
      </c>
      <c r="J669">
        <v>-5.6783131207149298</v>
      </c>
      <c r="K669">
        <v>607.87091494584104</v>
      </c>
      <c r="L669">
        <v>563.28889691289396</v>
      </c>
      <c r="M669">
        <v>31.4214179607931</v>
      </c>
      <c r="N669">
        <v>0.72971533807566402</v>
      </c>
      <c r="O669">
        <v>16.358704865231299</v>
      </c>
      <c r="P669">
        <v>26.316916488222599</v>
      </c>
      <c r="Q669">
        <v>4.6309314829615998E-2</v>
      </c>
    </row>
    <row r="670" spans="1:17" hidden="1" x14ac:dyDescent="0.3">
      <c r="A670" t="s">
        <v>1476</v>
      </c>
      <c r="B670" t="s">
        <v>1477</v>
      </c>
      <c r="C670" t="s">
        <v>3125</v>
      </c>
      <c r="D670" t="s">
        <v>1031</v>
      </c>
      <c r="E670">
        <v>6746.8437323999997</v>
      </c>
      <c r="F670">
        <v>130.9</v>
      </c>
      <c r="G670">
        <v>-16.541418699028799</v>
      </c>
      <c r="H670">
        <v>5.1771818452657303</v>
      </c>
      <c r="I670">
        <v>-5.4359626064909099</v>
      </c>
      <c r="J670">
        <v>1.4159681775849</v>
      </c>
      <c r="K670">
        <v>123.982860754724</v>
      </c>
      <c r="M670">
        <v>1.05563603616817</v>
      </c>
      <c r="N670">
        <v>0.59574468085106302</v>
      </c>
      <c r="O670">
        <v>1.1153552330023</v>
      </c>
      <c r="P670">
        <v>10.464135021097</v>
      </c>
    </row>
    <row r="671" spans="1:17" x14ac:dyDescent="0.3">
      <c r="A671" t="s">
        <v>1478</v>
      </c>
      <c r="B671" t="s">
        <v>1479</v>
      </c>
      <c r="C671" t="s">
        <v>3114</v>
      </c>
      <c r="D671" t="s">
        <v>51</v>
      </c>
      <c r="E671">
        <v>6742.5850338760001</v>
      </c>
      <c r="F671">
        <v>207.77</v>
      </c>
      <c r="G671">
        <v>-31.430409314730401</v>
      </c>
      <c r="H671">
        <v>1.1485592975151899</v>
      </c>
      <c r="I671">
        <v>-36.0508182507361</v>
      </c>
      <c r="J671">
        <v>-0.91747470705756695</v>
      </c>
      <c r="K671">
        <v>217.270805070552</v>
      </c>
      <c r="L671">
        <v>246.24816301487701</v>
      </c>
      <c r="M671">
        <v>40.977434723738597</v>
      </c>
      <c r="N671">
        <v>1.08236298251003</v>
      </c>
      <c r="O671">
        <v>127.55932040236701</v>
      </c>
      <c r="P671">
        <v>5.9510453850076503</v>
      </c>
      <c r="Q671">
        <v>-2.1146739689161E-2</v>
      </c>
    </row>
    <row r="672" spans="1:17" x14ac:dyDescent="0.3">
      <c r="A672" t="s">
        <v>1480</v>
      </c>
      <c r="B672" t="s">
        <v>1481</v>
      </c>
      <c r="C672" t="s">
        <v>3114</v>
      </c>
      <c r="D672" t="s">
        <v>51</v>
      </c>
      <c r="E672">
        <v>6714.1951198999996</v>
      </c>
      <c r="F672">
        <v>1323.8</v>
      </c>
      <c r="G672">
        <v>167.27724737576801</v>
      </c>
      <c r="H672">
        <v>-2.6198679329455499</v>
      </c>
      <c r="I672">
        <v>15.3862460075119</v>
      </c>
      <c r="J672">
        <v>-5.8427973976106902</v>
      </c>
      <c r="K672">
        <v>1354.7571518329401</v>
      </c>
      <c r="L672">
        <v>1151.3272014535401</v>
      </c>
      <c r="M672">
        <v>48.407210361070703</v>
      </c>
      <c r="N672">
        <v>0.43914238523229199</v>
      </c>
      <c r="O672">
        <v>20.108777760991</v>
      </c>
      <c r="P672">
        <v>206.39972225436799</v>
      </c>
      <c r="Q672">
        <v>0.120491665054557</v>
      </c>
    </row>
    <row r="673" spans="1:17" x14ac:dyDescent="0.3">
      <c r="A673" t="s">
        <v>1482</v>
      </c>
      <c r="B673" t="s">
        <v>1483</v>
      </c>
      <c r="C673" t="s">
        <v>3116</v>
      </c>
      <c r="D673" t="s">
        <v>192</v>
      </c>
      <c r="E673">
        <v>6709.5463957499996</v>
      </c>
      <c r="F673">
        <v>489.5</v>
      </c>
      <c r="G673">
        <v>7.2565859476842398</v>
      </c>
      <c r="H673">
        <v>-2.8617816909317999</v>
      </c>
      <c r="I673">
        <v>7.5640632580307097</v>
      </c>
      <c r="J673">
        <v>-5.8316508700341396</v>
      </c>
      <c r="K673">
        <v>515.43636089984705</v>
      </c>
      <c r="L673">
        <v>476.32592581561602</v>
      </c>
      <c r="M673">
        <v>31.896787969830498</v>
      </c>
      <c r="N673">
        <v>0.308463791341127</v>
      </c>
      <c r="O673">
        <v>30.663942798774201</v>
      </c>
      <c r="P673">
        <v>38.3745583038869</v>
      </c>
      <c r="Q673">
        <v>2.8926100916574E-2</v>
      </c>
    </row>
    <row r="674" spans="1:17" x14ac:dyDescent="0.3">
      <c r="A674" t="s">
        <v>1484</v>
      </c>
      <c r="B674" t="s">
        <v>1485</v>
      </c>
      <c r="C674" t="s">
        <v>3124</v>
      </c>
      <c r="D674" t="s">
        <v>467</v>
      </c>
      <c r="E674">
        <v>6700.0407850000001</v>
      </c>
      <c r="F674">
        <v>2067.85</v>
      </c>
      <c r="G674">
        <v>-25.9161145627758</v>
      </c>
      <c r="H674">
        <v>-4.7941532536593199</v>
      </c>
      <c r="I674">
        <v>-16.786625516554199</v>
      </c>
      <c r="J674">
        <v>-5.8235174907783396</v>
      </c>
      <c r="K674">
        <v>2228.53488119028</v>
      </c>
      <c r="L674">
        <v>2252.7170770685302</v>
      </c>
      <c r="M674">
        <v>20.648927997864501</v>
      </c>
      <c r="N674">
        <v>0.38147605064680801</v>
      </c>
      <c r="O674">
        <v>32.262978455884102</v>
      </c>
      <c r="P674">
        <v>5.5025510204081503</v>
      </c>
      <c r="Q674">
        <v>-8.8287493402225997E-2</v>
      </c>
    </row>
    <row r="675" spans="1:17" x14ac:dyDescent="0.3">
      <c r="A675" t="s">
        <v>1486</v>
      </c>
      <c r="B675" t="s">
        <v>1487</v>
      </c>
      <c r="C675" t="s">
        <v>3119</v>
      </c>
      <c r="D675" t="s">
        <v>453</v>
      </c>
      <c r="E675">
        <v>6698.0642749199997</v>
      </c>
      <c r="F675">
        <v>471.65</v>
      </c>
      <c r="G675">
        <v>-50.3089958769826</v>
      </c>
      <c r="H675">
        <v>-7.4342782321307999</v>
      </c>
      <c r="I675">
        <v>-23.4858590493218</v>
      </c>
      <c r="J675">
        <v>-2.4440129009392102</v>
      </c>
      <c r="K675">
        <v>510.34045253269602</v>
      </c>
      <c r="L675">
        <v>521.27714001702896</v>
      </c>
      <c r="M675">
        <v>31.776923150872001</v>
      </c>
      <c r="N675">
        <v>0.59117368168653905</v>
      </c>
      <c r="O675">
        <v>41.588041980281901</v>
      </c>
      <c r="P675">
        <v>10.0700116686114</v>
      </c>
      <c r="Q675">
        <v>-4.6517779532134998E-2</v>
      </c>
    </row>
    <row r="676" spans="1:17" hidden="1" x14ac:dyDescent="0.3">
      <c r="A676" t="s">
        <v>1488</v>
      </c>
      <c r="B676" t="s">
        <v>1489</v>
      </c>
      <c r="C676" t="s">
        <v>3125</v>
      </c>
      <c r="D676" t="s">
        <v>467</v>
      </c>
      <c r="E676">
        <v>6674.2539471600003</v>
      </c>
      <c r="F676">
        <v>1708.6</v>
      </c>
      <c r="G676">
        <v>14.595207767186199</v>
      </c>
      <c r="H676">
        <v>21.459408548419901</v>
      </c>
      <c r="I676">
        <v>36.634801142735903</v>
      </c>
      <c r="J676">
        <v>3.9152207934294401</v>
      </c>
      <c r="K676">
        <v>1552.6765206320899</v>
      </c>
      <c r="L676">
        <v>1381.38999359421</v>
      </c>
      <c r="M676">
        <v>64.541364636678694</v>
      </c>
      <c r="N676">
        <v>2.5779672369819502</v>
      </c>
      <c r="O676">
        <v>5.8176284677513701</v>
      </c>
      <c r="P676">
        <v>75.241025641025601</v>
      </c>
      <c r="Q676">
        <v>-3.6881206407369999E-3</v>
      </c>
    </row>
    <row r="677" spans="1:17" x14ac:dyDescent="0.3">
      <c r="A677" t="s">
        <v>1490</v>
      </c>
      <c r="B677" t="s">
        <v>1491</v>
      </c>
      <c r="C677" t="s">
        <v>3127</v>
      </c>
      <c r="D677" t="s">
        <v>1492</v>
      </c>
      <c r="E677">
        <v>6657.5918472000003</v>
      </c>
      <c r="F677">
        <v>869.8</v>
      </c>
      <c r="G677">
        <v>-15.7318129916589</v>
      </c>
      <c r="H677">
        <v>-11.753599442806699</v>
      </c>
      <c r="I677">
        <v>24.726400323590401</v>
      </c>
      <c r="J677">
        <v>-4.3804220290784999</v>
      </c>
      <c r="K677">
        <v>937.49372930219204</v>
      </c>
      <c r="L677">
        <v>855.66334538820797</v>
      </c>
      <c r="M677">
        <v>32.545158753532696</v>
      </c>
      <c r="N677">
        <v>0.37141529625121</v>
      </c>
      <c r="O677">
        <v>28.4203265118418</v>
      </c>
      <c r="P677">
        <v>47.049873203719301</v>
      </c>
      <c r="Q677">
        <v>-5.6624387969300999E-2</v>
      </c>
    </row>
    <row r="678" spans="1:17" x14ac:dyDescent="0.3">
      <c r="A678" t="s">
        <v>1493</v>
      </c>
      <c r="B678" t="s">
        <v>1494</v>
      </c>
      <c r="C678" t="s">
        <v>3119</v>
      </c>
      <c r="D678" t="s">
        <v>83</v>
      </c>
      <c r="E678">
        <v>6640.9321748250004</v>
      </c>
      <c r="F678">
        <v>2712.75</v>
      </c>
      <c r="G678">
        <v>42.0885309497558</v>
      </c>
      <c r="H678">
        <v>-9.0250710711093394</v>
      </c>
      <c r="I678">
        <v>2.05712094316211</v>
      </c>
      <c r="J678">
        <v>-8.5730012519770202</v>
      </c>
      <c r="K678">
        <v>3130.7005390886402</v>
      </c>
      <c r="L678">
        <v>2739.0159863245399</v>
      </c>
      <c r="M678">
        <v>15.097840026587001</v>
      </c>
      <c r="N678">
        <v>0.77685423770565998</v>
      </c>
      <c r="O678">
        <v>29.9400976868491</v>
      </c>
      <c r="P678">
        <v>73.894230769230703</v>
      </c>
      <c r="Q678">
        <v>0.158279351320394</v>
      </c>
    </row>
    <row r="679" spans="1:17" hidden="1" x14ac:dyDescent="0.3">
      <c r="A679" t="s">
        <v>1495</v>
      </c>
      <c r="B679" t="s">
        <v>1496</v>
      </c>
      <c r="C679" t="s">
        <v>3125</v>
      </c>
      <c r="D679" t="s">
        <v>1319</v>
      </c>
      <c r="E679">
        <v>6636.6662775300001</v>
      </c>
      <c r="F679">
        <v>1423.94</v>
      </c>
      <c r="G679">
        <v>-16.838799284545001</v>
      </c>
      <c r="H679">
        <v>6.20740256684378</v>
      </c>
      <c r="I679">
        <v>-3.6702822791514902</v>
      </c>
      <c r="J679">
        <v>0.95462328732907198</v>
      </c>
      <c r="K679">
        <v>1412.9445859754601</v>
      </c>
      <c r="L679">
        <v>1375.0592955064999</v>
      </c>
      <c r="M679">
        <v>77.088001342421407</v>
      </c>
      <c r="N679">
        <v>0.99245700652895896</v>
      </c>
      <c r="O679">
        <v>3.02049243647906</v>
      </c>
      <c r="P679">
        <v>12.7114418015593</v>
      </c>
      <c r="Q679">
        <v>-5.5078309021881003E-2</v>
      </c>
    </row>
    <row r="680" spans="1:17" x14ac:dyDescent="0.3">
      <c r="A680" t="s">
        <v>1497</v>
      </c>
      <c r="B680" t="s">
        <v>1498</v>
      </c>
      <c r="C680" t="s">
        <v>3121</v>
      </c>
      <c r="D680" t="s">
        <v>280</v>
      </c>
      <c r="E680">
        <v>6631.7934150000001</v>
      </c>
      <c r="F680">
        <v>2925</v>
      </c>
      <c r="G680">
        <v>13.7429869507157</v>
      </c>
      <c r="H680">
        <v>0.25401854426760601</v>
      </c>
      <c r="I680">
        <v>18.423013414738499</v>
      </c>
      <c r="J680">
        <v>-5.1234679959975997</v>
      </c>
      <c r="K680">
        <v>3176.5706627621698</v>
      </c>
      <c r="L680">
        <v>2772.5845321645402</v>
      </c>
      <c r="M680">
        <v>28.084929427261599</v>
      </c>
      <c r="N680">
        <v>0.32854458911484302</v>
      </c>
      <c r="O680">
        <v>34.461538461538403</v>
      </c>
      <c r="P680">
        <v>90.864600326264195</v>
      </c>
      <c r="Q680">
        <v>0.13214832071944799</v>
      </c>
    </row>
    <row r="681" spans="1:17" x14ac:dyDescent="0.3">
      <c r="A681" t="s">
        <v>1499</v>
      </c>
      <c r="B681" t="s">
        <v>1500</v>
      </c>
      <c r="C681" t="s">
        <v>3113</v>
      </c>
      <c r="D681" t="s">
        <v>48</v>
      </c>
      <c r="E681">
        <v>6630.9043476400002</v>
      </c>
      <c r="F681">
        <v>178.16</v>
      </c>
      <c r="G681">
        <v>-3.24730105197006</v>
      </c>
      <c r="H681">
        <v>0.17060502516923901</v>
      </c>
      <c r="I681">
        <v>-22.638194420365998</v>
      </c>
      <c r="J681">
        <v>-5.4559593773956898</v>
      </c>
      <c r="K681">
        <v>190.42530331111001</v>
      </c>
      <c r="L681">
        <v>190.032972985583</v>
      </c>
      <c r="M681">
        <v>27.494488924354901</v>
      </c>
      <c r="N681">
        <v>0.59666637860607596</v>
      </c>
      <c r="O681">
        <v>39.930399640772301</v>
      </c>
      <c r="P681">
        <v>29.854227405247801</v>
      </c>
      <c r="Q681">
        <v>8.5058084524088001E-2</v>
      </c>
    </row>
    <row r="682" spans="1:17" hidden="1" x14ac:dyDescent="0.3">
      <c r="A682" t="s">
        <v>1501</v>
      </c>
      <c r="B682" t="s">
        <v>1502</v>
      </c>
      <c r="C682" t="s">
        <v>3125</v>
      </c>
      <c r="D682" t="s">
        <v>280</v>
      </c>
      <c r="E682">
        <v>6592.5928703999998</v>
      </c>
      <c r="F682">
        <v>2999.6</v>
      </c>
      <c r="G682">
        <v>-5.3993000446934296</v>
      </c>
      <c r="H682">
        <v>1.32621233089667</v>
      </c>
      <c r="I682">
        <v>10.947517548099199</v>
      </c>
      <c r="J682">
        <v>-4.38026219213475</v>
      </c>
      <c r="K682">
        <v>3150.6525865677499</v>
      </c>
      <c r="L682">
        <v>2974.66766162767</v>
      </c>
      <c r="M682">
        <v>35.043196854337801</v>
      </c>
      <c r="N682">
        <v>0.95519604459474805</v>
      </c>
      <c r="O682">
        <v>29.6839578610481</v>
      </c>
      <c r="P682">
        <v>42.906145783706499</v>
      </c>
      <c r="Q682">
        <v>8.6256289634132996E-2</v>
      </c>
    </row>
    <row r="683" spans="1:17" hidden="1" x14ac:dyDescent="0.3">
      <c r="A683" t="s">
        <v>1503</v>
      </c>
      <c r="B683" t="s">
        <v>1504</v>
      </c>
      <c r="C683" t="s">
        <v>3125</v>
      </c>
      <c r="D683" t="s">
        <v>1505</v>
      </c>
      <c r="E683">
        <v>6554.74446438</v>
      </c>
      <c r="F683">
        <v>513.79999999999995</v>
      </c>
      <c r="G683">
        <v>-3.97462480589911</v>
      </c>
      <c r="H683">
        <v>1.7078368182544099</v>
      </c>
      <c r="I683">
        <v>-22.474115804454499</v>
      </c>
      <c r="J683">
        <v>-5.6565062675758</v>
      </c>
      <c r="K683">
        <v>533.40348562299903</v>
      </c>
      <c r="L683">
        <v>539.73662568040095</v>
      </c>
      <c r="M683">
        <v>48.738434794516401</v>
      </c>
      <c r="N683">
        <v>0.66343461901296596</v>
      </c>
      <c r="O683">
        <v>28.843908135461199</v>
      </c>
      <c r="P683">
        <v>27.858653726514799</v>
      </c>
      <c r="Q683">
        <v>5.7248393415939E-2</v>
      </c>
    </row>
    <row r="684" spans="1:17" x14ac:dyDescent="0.3">
      <c r="A684" t="s">
        <v>1506</v>
      </c>
      <c r="B684" t="s">
        <v>1507</v>
      </c>
      <c r="C684" t="s">
        <v>3122</v>
      </c>
      <c r="D684" t="s">
        <v>453</v>
      </c>
      <c r="E684">
        <v>6529.1460757599998</v>
      </c>
      <c r="F684">
        <v>1208.9000000000001</v>
      </c>
      <c r="G684">
        <v>-33.488268562400997</v>
      </c>
      <c r="H684">
        <v>-0.59321000398203705</v>
      </c>
      <c r="I684">
        <v>-0.65775351993541997</v>
      </c>
      <c r="J684">
        <v>-0.56547353399174405</v>
      </c>
      <c r="K684">
        <v>1226.8765066844001</v>
      </c>
      <c r="L684">
        <v>1162.8029074884</v>
      </c>
      <c r="M684">
        <v>28.8754505761801</v>
      </c>
      <c r="N684">
        <v>0.64012264713682798</v>
      </c>
      <c r="O684">
        <v>16.452973777814499</v>
      </c>
      <c r="P684">
        <v>29.5296260580735</v>
      </c>
      <c r="Q684">
        <v>-3.9470462508855997E-2</v>
      </c>
    </row>
    <row r="685" spans="1:17" hidden="1" x14ac:dyDescent="0.3">
      <c r="A685" t="s">
        <v>1508</v>
      </c>
      <c r="B685" t="s">
        <v>1509</v>
      </c>
      <c r="C685" t="s">
        <v>3125</v>
      </c>
      <c r="D685" t="s">
        <v>1319</v>
      </c>
      <c r="E685">
        <v>6496.9056107910001</v>
      </c>
      <c r="F685">
        <v>1201.6099999999999</v>
      </c>
      <c r="G685">
        <v>-16.031269986126599</v>
      </c>
      <c r="H685">
        <v>7.1324387447806101</v>
      </c>
      <c r="I685">
        <v>-2.8782725049210498</v>
      </c>
      <c r="J685">
        <v>1.58499398940838</v>
      </c>
      <c r="K685">
        <v>1187.7441746484201</v>
      </c>
      <c r="L685">
        <v>1153.3754218346401</v>
      </c>
      <c r="M685">
        <v>63.340787818078198</v>
      </c>
      <c r="N685">
        <v>1.0827803077657101</v>
      </c>
      <c r="O685">
        <v>10.3003470343955</v>
      </c>
      <c r="P685">
        <v>13.2312476441763</v>
      </c>
    </row>
    <row r="686" spans="1:17" x14ac:dyDescent="0.3">
      <c r="A686" t="s">
        <v>1510</v>
      </c>
      <c r="B686" t="s">
        <v>1511</v>
      </c>
      <c r="C686" t="s">
        <v>3118</v>
      </c>
      <c r="D686" t="s">
        <v>397</v>
      </c>
      <c r="E686">
        <v>6489.7639200699996</v>
      </c>
      <c r="F686">
        <v>208.9</v>
      </c>
      <c r="G686">
        <v>152.177727398369</v>
      </c>
      <c r="H686">
        <v>-3.8868930044268901</v>
      </c>
      <c r="I686">
        <v>11.074288873168401</v>
      </c>
      <c r="J686">
        <v>-4.2324414710099401</v>
      </c>
      <c r="K686">
        <v>213.16434093764499</v>
      </c>
      <c r="L686">
        <v>187.357789322587</v>
      </c>
      <c r="M686">
        <v>42.802566556834797</v>
      </c>
      <c r="N686">
        <v>1.77122984719036</v>
      </c>
      <c r="O686">
        <v>9.9377692675921292</v>
      </c>
      <c r="P686">
        <v>192.98737727910199</v>
      </c>
      <c r="Q686">
        <v>0.13704422814553299</v>
      </c>
    </row>
    <row r="687" spans="1:17" x14ac:dyDescent="0.3">
      <c r="A687" t="s">
        <v>1512</v>
      </c>
      <c r="B687" t="s">
        <v>1513</v>
      </c>
      <c r="C687" t="s">
        <v>3124</v>
      </c>
      <c r="D687" t="s">
        <v>418</v>
      </c>
      <c r="E687">
        <v>6486.5454319800001</v>
      </c>
      <c r="F687">
        <v>1438.95</v>
      </c>
      <c r="G687">
        <v>50.201196298207499</v>
      </c>
      <c r="H687">
        <v>1.8434590474781201</v>
      </c>
      <c r="I687">
        <v>-2.3134900612322502</v>
      </c>
      <c r="J687">
        <v>-6.4703766148125696</v>
      </c>
      <c r="K687">
        <v>1565.0489190871499</v>
      </c>
      <c r="L687">
        <v>1416.8533662759901</v>
      </c>
      <c r="M687">
        <v>33.257439344748697</v>
      </c>
      <c r="N687">
        <v>0.38630749786654001</v>
      </c>
      <c r="O687">
        <v>33.833698182702598</v>
      </c>
      <c r="P687">
        <v>88.196442584357797</v>
      </c>
      <c r="Q687">
        <v>7.5412334536197001E-2</v>
      </c>
    </row>
    <row r="688" spans="1:17" x14ac:dyDescent="0.3">
      <c r="A688" t="s">
        <v>1514</v>
      </c>
      <c r="B688" t="s">
        <v>1515</v>
      </c>
      <c r="C688" t="s">
        <v>3116</v>
      </c>
      <c r="D688" t="s">
        <v>192</v>
      </c>
      <c r="E688">
        <v>6458.2315423999999</v>
      </c>
      <c r="F688">
        <v>449.6</v>
      </c>
      <c r="G688">
        <v>16.5066245717315</v>
      </c>
      <c r="H688">
        <v>-11.827740477722701</v>
      </c>
      <c r="I688">
        <v>18.885662822977402</v>
      </c>
      <c r="J688">
        <v>-2.1586420674039601</v>
      </c>
      <c r="K688">
        <v>481.89261465171398</v>
      </c>
      <c r="L688">
        <v>431.59984306809901</v>
      </c>
      <c r="M688">
        <v>47.962373884809601</v>
      </c>
      <c r="N688">
        <v>0.86004464341652298</v>
      </c>
      <c r="O688">
        <v>24.455071174377199</v>
      </c>
      <c r="P688">
        <v>65.568035352605406</v>
      </c>
      <c r="Q688">
        <v>0.126242376572128</v>
      </c>
    </row>
    <row r="689" spans="1:17" x14ac:dyDescent="0.3">
      <c r="A689" t="s">
        <v>1516</v>
      </c>
      <c r="B689" t="s">
        <v>1517</v>
      </c>
      <c r="C689" t="s">
        <v>3110</v>
      </c>
      <c r="D689" t="s">
        <v>537</v>
      </c>
      <c r="E689">
        <v>6432.0231521249998</v>
      </c>
      <c r="F689">
        <v>294.75</v>
      </c>
      <c r="G689">
        <v>-25.221422824015999</v>
      </c>
      <c r="H689">
        <v>-3.3384371674073599</v>
      </c>
      <c r="I689">
        <v>-22.090257410308499</v>
      </c>
      <c r="J689">
        <v>-8.8458434384247298</v>
      </c>
      <c r="K689">
        <v>307.19755925167402</v>
      </c>
      <c r="L689">
        <v>311.64354792404401</v>
      </c>
      <c r="M689">
        <v>34.956235725916102</v>
      </c>
      <c r="N689">
        <v>1.0247391271248101</v>
      </c>
      <c r="O689">
        <v>37.499575911789599</v>
      </c>
      <c r="P689">
        <v>9.3489148580968102</v>
      </c>
      <c r="Q689">
        <v>6.9713974756256999E-2</v>
      </c>
    </row>
    <row r="690" spans="1:17" x14ac:dyDescent="0.3">
      <c r="A690" t="s">
        <v>1518</v>
      </c>
      <c r="B690" t="s">
        <v>1519</v>
      </c>
      <c r="C690" t="s">
        <v>3124</v>
      </c>
      <c r="D690" t="s">
        <v>418</v>
      </c>
      <c r="E690">
        <v>6415.5286810999996</v>
      </c>
      <c r="F690">
        <v>329.9</v>
      </c>
      <c r="G690">
        <v>33.177777621474597</v>
      </c>
      <c r="H690">
        <v>10.492328826399801</v>
      </c>
      <c r="I690">
        <v>15.3887154840041</v>
      </c>
      <c r="J690">
        <v>-4.8314287403659497</v>
      </c>
      <c r="K690">
        <v>330.99004969177997</v>
      </c>
      <c r="L690">
        <v>300.88341366902699</v>
      </c>
      <c r="M690">
        <v>46.363661644296499</v>
      </c>
      <c r="N690">
        <v>3.1191949608723299</v>
      </c>
      <c r="O690">
        <v>14.792361321612599</v>
      </c>
      <c r="P690">
        <v>60.848366650414398</v>
      </c>
      <c r="Q690">
        <v>7.8883192147469992E-3</v>
      </c>
    </row>
    <row r="691" spans="1:17" x14ac:dyDescent="0.3">
      <c r="A691" t="s">
        <v>1520</v>
      </c>
      <c r="B691" t="s">
        <v>1521</v>
      </c>
      <c r="C691" t="s">
        <v>3113</v>
      </c>
      <c r="D691" t="s">
        <v>48</v>
      </c>
      <c r="E691">
        <v>6395.1556064769902</v>
      </c>
      <c r="F691">
        <v>227.81</v>
      </c>
      <c r="G691">
        <v>55.633711248991901</v>
      </c>
      <c r="H691">
        <v>3.2191673770840699</v>
      </c>
      <c r="I691">
        <v>19.9740367785407</v>
      </c>
      <c r="J691">
        <v>-7.8223130724150902</v>
      </c>
      <c r="K691">
        <v>240.00770284612</v>
      </c>
      <c r="L691">
        <v>206.17357710605299</v>
      </c>
      <c r="M691">
        <v>33.268171585441898</v>
      </c>
      <c r="N691">
        <v>1.26987482426414</v>
      </c>
      <c r="O691">
        <v>24.9901233484043</v>
      </c>
      <c r="P691">
        <v>88.662525879917098</v>
      </c>
      <c r="Q691">
        <v>8.3303775090732002E-2</v>
      </c>
    </row>
    <row r="692" spans="1:17" x14ac:dyDescent="0.3">
      <c r="A692" t="s">
        <v>1522</v>
      </c>
      <c r="B692" t="s">
        <v>1523</v>
      </c>
      <c r="C692" t="s">
        <v>3120</v>
      </c>
      <c r="D692" t="s">
        <v>135</v>
      </c>
      <c r="E692">
        <v>6387.8999735999996</v>
      </c>
      <c r="F692">
        <v>906.6</v>
      </c>
      <c r="G692">
        <v>15.0816383969642</v>
      </c>
      <c r="H692">
        <v>-0.941157750550637</v>
      </c>
      <c r="I692">
        <v>-1.89025936320051</v>
      </c>
      <c r="J692">
        <v>-6.9274600477330797</v>
      </c>
      <c r="K692">
        <v>938.98604048835705</v>
      </c>
      <c r="L692">
        <v>883.66845160227001</v>
      </c>
      <c r="M692">
        <v>36.6252032433922</v>
      </c>
      <c r="N692">
        <v>1.0784972758523499</v>
      </c>
      <c r="O692">
        <v>16.782484006176901</v>
      </c>
      <c r="P692">
        <v>47.163379595812003</v>
      </c>
      <c r="Q692">
        <v>3.3210280635945E-2</v>
      </c>
    </row>
    <row r="693" spans="1:17" hidden="1" x14ac:dyDescent="0.3">
      <c r="A693" t="s">
        <v>1524</v>
      </c>
      <c r="B693" t="s">
        <v>1525</v>
      </c>
      <c r="C693" t="s">
        <v>3125</v>
      </c>
      <c r="D693" t="s">
        <v>211</v>
      </c>
      <c r="E693">
        <v>6354.8240891149999</v>
      </c>
      <c r="F693">
        <v>530.29999999999995</v>
      </c>
      <c r="G693">
        <v>136.42518690009399</v>
      </c>
      <c r="H693">
        <v>18.004855976588701</v>
      </c>
      <c r="I693">
        <v>48.795813698665</v>
      </c>
      <c r="J693">
        <v>-4.4812443659690997</v>
      </c>
      <c r="K693">
        <v>474.68019423001903</v>
      </c>
      <c r="L693">
        <v>370.04486423786898</v>
      </c>
      <c r="M693">
        <v>49.678244759125697</v>
      </c>
      <c r="N693">
        <v>1.35269932035053</v>
      </c>
      <c r="O693">
        <v>16.7075240429945</v>
      </c>
      <c r="P693">
        <v>169.85086513514099</v>
      </c>
      <c r="Q693">
        <v>0.18801512776772999</v>
      </c>
    </row>
    <row r="694" spans="1:17" x14ac:dyDescent="0.3">
      <c r="A694" t="s">
        <v>1526</v>
      </c>
      <c r="B694" t="s">
        <v>1527</v>
      </c>
      <c r="C694" t="s">
        <v>3113</v>
      </c>
      <c r="D694" t="s">
        <v>48</v>
      </c>
      <c r="E694">
        <v>6349.9493635199997</v>
      </c>
      <c r="F694">
        <v>37.799999999999997</v>
      </c>
      <c r="G694">
        <v>32.877010667346703</v>
      </c>
      <c r="H694">
        <v>-7.9090665590488101</v>
      </c>
      <c r="I694">
        <v>-10.3483825373338</v>
      </c>
      <c r="J694">
        <v>-11.751452636894699</v>
      </c>
      <c r="K694">
        <v>43.2925998437968</v>
      </c>
      <c r="L694">
        <v>40.579277440828101</v>
      </c>
      <c r="M694">
        <v>31.773845461894801</v>
      </c>
      <c r="N694">
        <v>0.78182600187046403</v>
      </c>
      <c r="O694">
        <v>52.116402116402099</v>
      </c>
      <c r="P694">
        <v>66.848949379215099</v>
      </c>
      <c r="Q694">
        <v>0.12695269612947899</v>
      </c>
    </row>
    <row r="695" spans="1:17" hidden="1" x14ac:dyDescent="0.3">
      <c r="A695" t="s">
        <v>1528</v>
      </c>
      <c r="B695" t="s">
        <v>1529</v>
      </c>
      <c r="C695" t="s">
        <v>3125</v>
      </c>
      <c r="D695" t="s">
        <v>48</v>
      </c>
      <c r="E695">
        <v>6347.84</v>
      </c>
      <c r="F695">
        <v>90</v>
      </c>
      <c r="G695">
        <v>-29.7672251506417</v>
      </c>
      <c r="H695">
        <v>5.9405406238916898</v>
      </c>
      <c r="I695">
        <v>-11.0881365195343</v>
      </c>
      <c r="J695">
        <v>1.4159681775849</v>
      </c>
      <c r="K695">
        <v>89.847729292169205</v>
      </c>
      <c r="L695">
        <v>91.436734302705204</v>
      </c>
      <c r="M695">
        <v>53.081674366169402</v>
      </c>
      <c r="N695">
        <v>1.61038961038961</v>
      </c>
      <c r="O695">
        <v>9.44444444444445</v>
      </c>
      <c r="P695">
        <v>5.8823529411764701</v>
      </c>
    </row>
    <row r="696" spans="1:17" x14ac:dyDescent="0.3">
      <c r="A696" t="s">
        <v>1530</v>
      </c>
      <c r="B696" t="s">
        <v>1531</v>
      </c>
      <c r="C696" t="s">
        <v>3114</v>
      </c>
      <c r="D696" t="s">
        <v>51</v>
      </c>
      <c r="E696">
        <v>6313.32192003</v>
      </c>
      <c r="F696">
        <v>1542.3</v>
      </c>
      <c r="G696">
        <v>14.4366434581923</v>
      </c>
      <c r="H696">
        <v>-1.70938901472024</v>
      </c>
      <c r="I696">
        <v>17.877950151040199</v>
      </c>
      <c r="J696">
        <v>-4.5761074091264602</v>
      </c>
      <c r="K696">
        <v>1534.1137111416899</v>
      </c>
      <c r="L696">
        <v>1341.06527691051</v>
      </c>
      <c r="M696">
        <v>38.754007210329398</v>
      </c>
      <c r="N696">
        <v>0.495181935750868</v>
      </c>
      <c r="O696">
        <v>18.200090773519999</v>
      </c>
      <c r="P696">
        <v>53.546717108865501</v>
      </c>
      <c r="Q696">
        <v>3.7696243685515003E-2</v>
      </c>
    </row>
    <row r="697" spans="1:17" x14ac:dyDescent="0.3">
      <c r="A697" t="s">
        <v>1532</v>
      </c>
      <c r="B697" t="s">
        <v>1533</v>
      </c>
      <c r="C697" t="s">
        <v>3121</v>
      </c>
      <c r="D697" t="s">
        <v>146</v>
      </c>
      <c r="E697">
        <v>6277.7633999999998</v>
      </c>
      <c r="F697">
        <v>335.1</v>
      </c>
      <c r="G697">
        <v>-41.7703587445639</v>
      </c>
      <c r="H697">
        <v>-8.3595600810428508</v>
      </c>
      <c r="I697">
        <v>-33.193965878044601</v>
      </c>
      <c r="J697">
        <v>-8.0039360267791295</v>
      </c>
      <c r="K697">
        <v>392.85373615698899</v>
      </c>
      <c r="L697">
        <v>411.374161765959</v>
      </c>
      <c r="M697">
        <v>15.5179565497628</v>
      </c>
      <c r="N697">
        <v>0.62270886630195699</v>
      </c>
      <c r="O697">
        <v>63.384064458370602</v>
      </c>
      <c r="P697">
        <v>1.5454545454545601</v>
      </c>
      <c r="Q697">
        <v>6.1527234300270003E-2</v>
      </c>
    </row>
    <row r="698" spans="1:17" hidden="1" x14ac:dyDescent="0.3">
      <c r="A698" t="s">
        <v>1534</v>
      </c>
      <c r="B698" t="s">
        <v>1535</v>
      </c>
      <c r="C698" t="s">
        <v>3125</v>
      </c>
      <c r="D698" t="s">
        <v>1031</v>
      </c>
      <c r="E698">
        <v>6266.1528877000001</v>
      </c>
      <c r="F698">
        <v>113</v>
      </c>
      <c r="G698">
        <v>-28.280549133811402</v>
      </c>
      <c r="I698">
        <v>-10.6533539108387</v>
      </c>
      <c r="M698">
        <v>50</v>
      </c>
      <c r="N698">
        <v>0.2</v>
      </c>
      <c r="O698">
        <v>1.76991150442478</v>
      </c>
      <c r="P698">
        <v>0</v>
      </c>
    </row>
    <row r="699" spans="1:17" hidden="1" x14ac:dyDescent="0.3">
      <c r="A699" t="s">
        <v>1536</v>
      </c>
      <c r="B699" t="s">
        <v>1537</v>
      </c>
      <c r="C699" t="s">
        <v>3125</v>
      </c>
      <c r="D699" t="s">
        <v>994</v>
      </c>
      <c r="E699">
        <v>6231.5811403999996</v>
      </c>
      <c r="F699">
        <v>660.55</v>
      </c>
      <c r="G699">
        <v>146.58241839007499</v>
      </c>
      <c r="H699">
        <v>-5.4385443434285596</v>
      </c>
      <c r="I699">
        <v>11.404537908279</v>
      </c>
      <c r="J699">
        <v>-10.5271413171546</v>
      </c>
      <c r="K699">
        <v>737.49033172276597</v>
      </c>
      <c r="L699">
        <v>612.24497944088205</v>
      </c>
      <c r="M699">
        <v>24.482688177678799</v>
      </c>
      <c r="N699">
        <v>0.66862663474454498</v>
      </c>
      <c r="O699">
        <v>37.869956854136703</v>
      </c>
      <c r="P699">
        <v>214.54761904761901</v>
      </c>
      <c r="Q699">
        <v>0.226577413828744</v>
      </c>
    </row>
    <row r="700" spans="1:17" x14ac:dyDescent="0.3">
      <c r="A700" t="s">
        <v>1538</v>
      </c>
      <c r="B700" t="s">
        <v>1539</v>
      </c>
      <c r="C700" t="s">
        <v>3121</v>
      </c>
      <c r="D700" t="s">
        <v>280</v>
      </c>
      <c r="E700">
        <v>6228.8233852000003</v>
      </c>
      <c r="F700">
        <v>1385.5</v>
      </c>
      <c r="G700">
        <v>-45.7848541316637</v>
      </c>
      <c r="H700">
        <v>1.09424146538233</v>
      </c>
      <c r="I700">
        <v>-13.0086408089741</v>
      </c>
      <c r="J700">
        <v>-2.7887344503542302</v>
      </c>
      <c r="K700">
        <v>1407.1036199309499</v>
      </c>
      <c r="L700">
        <v>1416.58047975164</v>
      </c>
      <c r="M700">
        <v>36.734294061487397</v>
      </c>
      <c r="N700">
        <v>0.42304139782771899</v>
      </c>
      <c r="O700">
        <v>30.277878022374601</v>
      </c>
      <c r="P700">
        <v>21.205493832560499</v>
      </c>
      <c r="Q700">
        <v>-5.0704543112457999E-2</v>
      </c>
    </row>
    <row r="701" spans="1:17" x14ac:dyDescent="0.3">
      <c r="A701" t="s">
        <v>1540</v>
      </c>
      <c r="B701" t="s">
        <v>1541</v>
      </c>
      <c r="C701" t="s">
        <v>3128</v>
      </c>
      <c r="D701" t="s">
        <v>163</v>
      </c>
      <c r="E701">
        <v>6220.5675567609997</v>
      </c>
      <c r="F701">
        <v>169.49</v>
      </c>
      <c r="G701">
        <v>141.85129705710699</v>
      </c>
      <c r="H701">
        <v>-15.1583099508209</v>
      </c>
      <c r="I701">
        <v>2.6657633573869202</v>
      </c>
      <c r="J701">
        <v>-7.54907346476827</v>
      </c>
      <c r="K701">
        <v>190.12615379304901</v>
      </c>
      <c r="L701">
        <v>156.90347554464699</v>
      </c>
      <c r="M701">
        <v>26.7684513234714</v>
      </c>
      <c r="N701">
        <v>0.33815195022929301</v>
      </c>
      <c r="O701">
        <v>32.5446929022361</v>
      </c>
      <c r="P701">
        <v>180.61258278145601</v>
      </c>
    </row>
    <row r="702" spans="1:17" x14ac:dyDescent="0.3">
      <c r="A702" t="s">
        <v>1542</v>
      </c>
      <c r="B702" t="s">
        <v>1543</v>
      </c>
      <c r="C702" t="s">
        <v>3112</v>
      </c>
      <c r="D702" t="s">
        <v>366</v>
      </c>
      <c r="E702">
        <v>6217.7939161800005</v>
      </c>
      <c r="F702">
        <v>271.64999999999998</v>
      </c>
      <c r="G702">
        <v>-50.7884906454873</v>
      </c>
      <c r="H702">
        <v>-4.3078554938908296</v>
      </c>
      <c r="I702">
        <v>-17.140574827407399</v>
      </c>
      <c r="J702">
        <v>-6.8711388992347198</v>
      </c>
      <c r="K702">
        <v>294.191338639197</v>
      </c>
      <c r="L702">
        <v>309.88209634955001</v>
      </c>
      <c r="M702">
        <v>24.372220538936901</v>
      </c>
      <c r="N702">
        <v>0.49290282758111698</v>
      </c>
      <c r="O702">
        <v>44.487391864531503</v>
      </c>
      <c r="P702">
        <v>5.2295177222545002</v>
      </c>
      <c r="Q702">
        <v>-2.3413782124270002E-2</v>
      </c>
    </row>
    <row r="703" spans="1:17" x14ac:dyDescent="0.3">
      <c r="A703" t="s">
        <v>1544</v>
      </c>
      <c r="B703" t="s">
        <v>1545</v>
      </c>
      <c r="C703" t="s">
        <v>3110</v>
      </c>
      <c r="D703" t="s">
        <v>24</v>
      </c>
      <c r="E703">
        <v>6197.9622527089996</v>
      </c>
      <c r="F703">
        <v>23.69</v>
      </c>
      <c r="G703">
        <v>-19.974105037445</v>
      </c>
      <c r="H703">
        <v>-0.34156131210198898</v>
      </c>
      <c r="I703">
        <v>-27.505288768152301</v>
      </c>
      <c r="J703">
        <v>-7.0716861434027596</v>
      </c>
      <c r="K703">
        <v>24.8580424033788</v>
      </c>
      <c r="L703">
        <v>25.6265015094787</v>
      </c>
      <c r="M703">
        <v>37.2311419539867</v>
      </c>
      <c r="N703">
        <v>1.29545090372017</v>
      </c>
      <c r="O703">
        <v>55.684782893142398</v>
      </c>
      <c r="P703">
        <v>11.884121067693201</v>
      </c>
      <c r="Q703">
        <v>0.108595128635755</v>
      </c>
    </row>
    <row r="704" spans="1:17" hidden="1" x14ac:dyDescent="0.3">
      <c r="A704" t="s">
        <v>1546</v>
      </c>
      <c r="B704" t="s">
        <v>1547</v>
      </c>
      <c r="C704" t="s">
        <v>3125</v>
      </c>
      <c r="D704" t="s">
        <v>48</v>
      </c>
      <c r="E704">
        <v>6172.0782252299996</v>
      </c>
      <c r="F704">
        <v>354.3</v>
      </c>
      <c r="G704">
        <v>-34.931851795344301</v>
      </c>
      <c r="H704">
        <v>-3.0950695649310198</v>
      </c>
      <c r="I704">
        <v>-16.1152577359139</v>
      </c>
      <c r="J704">
        <v>-4.31032549197118</v>
      </c>
      <c r="K704">
        <v>382.42617730736998</v>
      </c>
      <c r="M704">
        <v>19.182882402158501</v>
      </c>
      <c r="O704">
        <v>19.8983911939034</v>
      </c>
      <c r="P704">
        <v>0.82527034718271597</v>
      </c>
    </row>
    <row r="705" spans="1:17" hidden="1" x14ac:dyDescent="0.3">
      <c r="A705" t="s">
        <v>1548</v>
      </c>
      <c r="B705" t="s">
        <v>1549</v>
      </c>
      <c r="C705" t="s">
        <v>3125</v>
      </c>
      <c r="D705" t="s">
        <v>117</v>
      </c>
      <c r="E705">
        <v>6165.95616952</v>
      </c>
      <c r="F705">
        <v>393.85</v>
      </c>
      <c r="G705">
        <v>-14.125263425730701</v>
      </c>
      <c r="H705">
        <v>2.45258238448013</v>
      </c>
      <c r="I705">
        <v>3.5019317972419901</v>
      </c>
      <c r="J705">
        <v>-3.3041067814218801</v>
      </c>
      <c r="K705">
        <v>406.85219989113102</v>
      </c>
      <c r="M705">
        <v>21.669405260336902</v>
      </c>
      <c r="N705">
        <v>0.298748906933688</v>
      </c>
      <c r="O705">
        <v>18.992002031230101</v>
      </c>
      <c r="P705">
        <v>21.147339280221399</v>
      </c>
    </row>
    <row r="706" spans="1:17" x14ac:dyDescent="0.3">
      <c r="A706" t="s">
        <v>1550</v>
      </c>
      <c r="B706" t="s">
        <v>1551</v>
      </c>
      <c r="C706" t="s">
        <v>3121</v>
      </c>
      <c r="D706" t="s">
        <v>163</v>
      </c>
      <c r="E706">
        <v>6155.4445309149996</v>
      </c>
      <c r="F706">
        <v>394.15</v>
      </c>
      <c r="G706">
        <v>44.123227328249698</v>
      </c>
      <c r="H706">
        <v>6.20562519849405</v>
      </c>
      <c r="I706">
        <v>6.0485882491881204</v>
      </c>
      <c r="J706">
        <v>-4.3386592547833898</v>
      </c>
      <c r="K706">
        <v>402.54836911836998</v>
      </c>
      <c r="L706">
        <v>354.71280703922901</v>
      </c>
      <c r="M706">
        <v>42.009360604312697</v>
      </c>
      <c r="N706">
        <v>0.97221566303015095</v>
      </c>
      <c r="O706">
        <v>14.4234428517062</v>
      </c>
      <c r="P706">
        <v>74.364078743640704</v>
      </c>
      <c r="Q706">
        <v>0.17985750576686399</v>
      </c>
    </row>
    <row r="707" spans="1:17" x14ac:dyDescent="0.3">
      <c r="A707" t="s">
        <v>1552</v>
      </c>
      <c r="B707" t="s">
        <v>1553</v>
      </c>
      <c r="C707" t="s">
        <v>617</v>
      </c>
      <c r="D707" t="s">
        <v>453</v>
      </c>
      <c r="E707">
        <v>6152.5476274900002</v>
      </c>
      <c r="F707">
        <v>860.9</v>
      </c>
      <c r="G707">
        <v>-25.927850066994701</v>
      </c>
      <c r="H707">
        <v>-7.9526813355507597</v>
      </c>
      <c r="I707">
        <v>-1.4964182480319399</v>
      </c>
      <c r="J707">
        <v>-4.1521572018091604</v>
      </c>
      <c r="K707">
        <v>920.73841429577203</v>
      </c>
      <c r="L707">
        <v>868.93740711474402</v>
      </c>
      <c r="M707">
        <v>24.740884412357701</v>
      </c>
      <c r="N707">
        <v>0.27121202490879698</v>
      </c>
      <c r="O707">
        <v>31.0256708096178</v>
      </c>
      <c r="P707">
        <v>25.367700597058299</v>
      </c>
      <c r="Q707">
        <v>0.14261985439925001</v>
      </c>
    </row>
    <row r="708" spans="1:17" x14ac:dyDescent="0.3">
      <c r="A708" t="s">
        <v>1554</v>
      </c>
      <c r="B708" t="s">
        <v>1555</v>
      </c>
      <c r="C708" t="s">
        <v>3124</v>
      </c>
      <c r="D708" t="s">
        <v>277</v>
      </c>
      <c r="E708">
        <v>6146.6708736</v>
      </c>
      <c r="F708">
        <v>837</v>
      </c>
      <c r="G708">
        <v>-5.1755084547020402</v>
      </c>
      <c r="H708">
        <v>7.1812047804252401</v>
      </c>
      <c r="I708">
        <v>-4.6346495646376997</v>
      </c>
      <c r="J708">
        <v>-3.9880343600470201</v>
      </c>
      <c r="K708">
        <v>813.80362708371001</v>
      </c>
      <c r="L708">
        <v>781.044168128156</v>
      </c>
      <c r="M708">
        <v>53.642802172019302</v>
      </c>
      <c r="N708">
        <v>2.1121588838555598</v>
      </c>
      <c r="O708">
        <v>7.5268817204301</v>
      </c>
      <c r="P708">
        <v>29.767441860465102</v>
      </c>
      <c r="Q708">
        <v>1.904561522545E-3</v>
      </c>
    </row>
    <row r="709" spans="1:17" hidden="1" x14ac:dyDescent="0.3">
      <c r="A709" t="s">
        <v>1556</v>
      </c>
      <c r="B709" t="s">
        <v>1557</v>
      </c>
      <c r="C709" t="s">
        <v>3125</v>
      </c>
      <c r="D709" t="s">
        <v>83</v>
      </c>
      <c r="E709">
        <v>6078.5980009199902</v>
      </c>
      <c r="F709">
        <v>2215.3000000000002</v>
      </c>
      <c r="G709">
        <v>37.221286900675402</v>
      </c>
      <c r="H709">
        <v>-0.79645040871135497</v>
      </c>
      <c r="I709">
        <v>57.537050098216902</v>
      </c>
      <c r="J709">
        <v>-11.141091632800901</v>
      </c>
      <c r="K709">
        <v>2219.6158425827698</v>
      </c>
      <c r="L709">
        <v>1732.8641069023799</v>
      </c>
      <c r="M709">
        <v>32.742433869988503</v>
      </c>
      <c r="N709">
        <v>0.37742883989778298</v>
      </c>
      <c r="O709">
        <v>19.622624475240301</v>
      </c>
      <c r="P709">
        <v>94.324561403508696</v>
      </c>
      <c r="Q709">
        <v>0.11663728976460799</v>
      </c>
    </row>
    <row r="710" spans="1:17" x14ac:dyDescent="0.3">
      <c r="A710" t="s">
        <v>1558</v>
      </c>
      <c r="B710" t="s">
        <v>1559</v>
      </c>
      <c r="C710" t="s">
        <v>3114</v>
      </c>
      <c r="D710" t="s">
        <v>249</v>
      </c>
      <c r="E710">
        <v>5999.2049883199998</v>
      </c>
      <c r="F710">
        <v>430.4</v>
      </c>
      <c r="G710">
        <v>-7.4160381288655897</v>
      </c>
      <c r="H710">
        <v>9.7792424887500093</v>
      </c>
      <c r="I710">
        <v>9.4576137076622206</v>
      </c>
      <c r="J710">
        <v>-1.80073611135414</v>
      </c>
      <c r="K710">
        <v>413.75215990521701</v>
      </c>
      <c r="L710">
        <v>379.26477409098698</v>
      </c>
      <c r="M710">
        <v>49.378534041286898</v>
      </c>
      <c r="N710">
        <v>0.50406566002288</v>
      </c>
      <c r="O710">
        <v>7.2723048327137496</v>
      </c>
      <c r="P710">
        <v>37.070063694267503</v>
      </c>
      <c r="Q710">
        <v>7.4016238917865004E-2</v>
      </c>
    </row>
    <row r="711" spans="1:17" x14ac:dyDescent="0.3">
      <c r="A711" t="s">
        <v>1560</v>
      </c>
      <c r="B711" t="s">
        <v>1561</v>
      </c>
      <c r="C711" t="s">
        <v>3119</v>
      </c>
      <c r="D711" t="s">
        <v>300</v>
      </c>
      <c r="E711">
        <v>5966.76758496</v>
      </c>
      <c r="F711">
        <v>2194.4</v>
      </c>
      <c r="G711">
        <v>70.301064257555197</v>
      </c>
      <c r="H711">
        <v>22.1303355690514</v>
      </c>
      <c r="I711">
        <v>75.675278542786401</v>
      </c>
      <c r="J711">
        <v>-5.0864589603110497</v>
      </c>
      <c r="K711">
        <v>2244.1535031826602</v>
      </c>
      <c r="L711">
        <v>1778.69492943059</v>
      </c>
      <c r="M711">
        <v>29.403061494181099</v>
      </c>
      <c r="N711">
        <v>0.94088755151605996</v>
      </c>
      <c r="O711">
        <v>19.399380240612398</v>
      </c>
      <c r="P711">
        <v>130.661691280811</v>
      </c>
      <c r="Q711">
        <v>-1.49775313843E-3</v>
      </c>
    </row>
    <row r="712" spans="1:17" x14ac:dyDescent="0.3">
      <c r="A712" t="s">
        <v>1562</v>
      </c>
      <c r="B712" t="s">
        <v>1563</v>
      </c>
      <c r="C712" t="s">
        <v>3122</v>
      </c>
      <c r="D712" t="s">
        <v>1564</v>
      </c>
      <c r="E712">
        <v>5954.6083835649997</v>
      </c>
      <c r="F712">
        <v>436.85</v>
      </c>
      <c r="G712">
        <v>-9.4077546689980291</v>
      </c>
      <c r="H712">
        <v>-5.2370655537144799</v>
      </c>
      <c r="I712">
        <v>-23.791464317833199</v>
      </c>
      <c r="J712">
        <v>-10.043668116074199</v>
      </c>
      <c r="K712">
        <v>491.72376483978297</v>
      </c>
      <c r="L712">
        <v>467.16361212486203</v>
      </c>
      <c r="M712">
        <v>18.205159406326199</v>
      </c>
      <c r="N712">
        <v>1.04531274759819</v>
      </c>
      <c r="O712">
        <v>32.059059173629301</v>
      </c>
      <c r="P712">
        <v>27.621969033011901</v>
      </c>
    </row>
    <row r="713" spans="1:17" hidden="1" x14ac:dyDescent="0.3">
      <c r="A713" t="s">
        <v>1565</v>
      </c>
      <c r="B713" t="s">
        <v>1566</v>
      </c>
      <c r="C713" t="s">
        <v>3122</v>
      </c>
      <c r="D713" t="s">
        <v>51</v>
      </c>
      <c r="E713">
        <v>5948.2075749199903</v>
      </c>
      <c r="F713">
        <v>1367.6</v>
      </c>
      <c r="G713">
        <v>-7.5731267587044</v>
      </c>
      <c r="H713">
        <v>4.4141989202973901</v>
      </c>
      <c r="I713">
        <v>4.2742722822720101</v>
      </c>
      <c r="J713">
        <v>0.70674831942887395</v>
      </c>
      <c r="K713">
        <v>1330.7488108083501</v>
      </c>
      <c r="M713">
        <v>51.474462777231999</v>
      </c>
      <c r="N713">
        <v>0.89973134841259395</v>
      </c>
      <c r="O713">
        <v>10.478210002924801</v>
      </c>
      <c r="P713">
        <v>40.989690721649403</v>
      </c>
    </row>
    <row r="714" spans="1:17" x14ac:dyDescent="0.3">
      <c r="A714" t="s">
        <v>1567</v>
      </c>
      <c r="B714" t="s">
        <v>1568</v>
      </c>
      <c r="C714" t="s">
        <v>3116</v>
      </c>
      <c r="D714" t="s">
        <v>192</v>
      </c>
      <c r="E714">
        <v>5945.4290718900002</v>
      </c>
      <c r="F714">
        <v>2071.3000000000002</v>
      </c>
      <c r="G714">
        <v>100.923988724647</v>
      </c>
      <c r="H714">
        <v>-10.043205397686799</v>
      </c>
      <c r="I714">
        <v>30.295400826652301</v>
      </c>
      <c r="J714">
        <v>-3.65911776415565</v>
      </c>
      <c r="K714">
        <v>2320.8920429428899</v>
      </c>
      <c r="L714">
        <v>1962.3152821932199</v>
      </c>
      <c r="M714">
        <v>19.903974253850201</v>
      </c>
      <c r="N714">
        <v>0.60229377751690305</v>
      </c>
      <c r="O714">
        <v>42.524018732197099</v>
      </c>
      <c r="P714">
        <v>139.56743002544499</v>
      </c>
      <c r="Q714">
        <v>0.13756146269718</v>
      </c>
    </row>
    <row r="715" spans="1:17" hidden="1" x14ac:dyDescent="0.3">
      <c r="A715" t="s">
        <v>1569</v>
      </c>
      <c r="B715" t="s">
        <v>1570</v>
      </c>
      <c r="C715" t="s">
        <v>3125</v>
      </c>
      <c r="D715" t="s">
        <v>1571</v>
      </c>
      <c r="E715">
        <v>5879.7692422620003</v>
      </c>
      <c r="F715">
        <v>45.75</v>
      </c>
      <c r="G715">
        <v>-9.8620001833441098</v>
      </c>
      <c r="H715">
        <v>4.9127033647910299</v>
      </c>
      <c r="I715">
        <v>17.817078463002002</v>
      </c>
      <c r="J715">
        <v>-13.307279054887401</v>
      </c>
      <c r="K715">
        <v>45.2762913608289</v>
      </c>
      <c r="L715">
        <v>38.088906497611703</v>
      </c>
      <c r="N715">
        <v>0.81204550485768301</v>
      </c>
      <c r="O715">
        <v>19.672131147540899</v>
      </c>
      <c r="P715">
        <v>67.582417582417506</v>
      </c>
    </row>
    <row r="716" spans="1:17" x14ac:dyDescent="0.3">
      <c r="A716" t="s">
        <v>1572</v>
      </c>
      <c r="B716" t="s">
        <v>1573</v>
      </c>
      <c r="C716" t="s">
        <v>3121</v>
      </c>
      <c r="D716" t="s">
        <v>617</v>
      </c>
      <c r="E716">
        <v>5877.6622825499999</v>
      </c>
      <c r="F716">
        <v>334.9</v>
      </c>
      <c r="G716">
        <v>-9.3615726528427494</v>
      </c>
      <c r="H716">
        <v>-9.4761260427749701</v>
      </c>
      <c r="I716">
        <v>-3.7320626720360299</v>
      </c>
      <c r="J716">
        <v>-7.9957965282974497</v>
      </c>
      <c r="K716">
        <v>358.13676518889997</v>
      </c>
      <c r="L716">
        <v>336.46180439388399</v>
      </c>
      <c r="M716">
        <v>32.7133649616516</v>
      </c>
      <c r="N716">
        <v>0.80905561910215495</v>
      </c>
      <c r="O716">
        <v>30.874888026276501</v>
      </c>
      <c r="P716">
        <v>34.470989761092099</v>
      </c>
      <c r="Q716">
        <v>0.10864590716625699</v>
      </c>
    </row>
    <row r="717" spans="1:17" hidden="1" x14ac:dyDescent="0.3">
      <c r="A717" t="s">
        <v>1574</v>
      </c>
      <c r="B717" t="s">
        <v>1575</v>
      </c>
      <c r="C717" t="s">
        <v>3125</v>
      </c>
      <c r="D717" t="s">
        <v>366</v>
      </c>
      <c r="E717">
        <v>5859.1826055000001</v>
      </c>
      <c r="F717">
        <v>983.1</v>
      </c>
      <c r="G717">
        <v>107.827171276597</v>
      </c>
      <c r="H717">
        <v>27.682941125301902</v>
      </c>
      <c r="I717">
        <v>56.716304701856401</v>
      </c>
      <c r="J717">
        <v>4.22109149715725</v>
      </c>
      <c r="K717">
        <v>841.55354452993402</v>
      </c>
      <c r="L717">
        <v>655.60676626962402</v>
      </c>
      <c r="M717">
        <v>67.635980722727197</v>
      </c>
      <c r="N717">
        <v>1.70617939419535</v>
      </c>
      <c r="O717">
        <v>4.0382463635438803</v>
      </c>
      <c r="P717">
        <v>226.01558613828499</v>
      </c>
      <c r="Q717">
        <v>0.17922106173243799</v>
      </c>
    </row>
    <row r="718" spans="1:17" hidden="1" x14ac:dyDescent="0.3">
      <c r="A718" t="s">
        <v>1576</v>
      </c>
      <c r="B718" t="s">
        <v>1577</v>
      </c>
      <c r="C718" t="s">
        <v>3125</v>
      </c>
      <c r="D718" t="s">
        <v>249</v>
      </c>
      <c r="E718">
        <v>5858.5964974199997</v>
      </c>
      <c r="F718">
        <v>5354.1</v>
      </c>
      <c r="G718">
        <v>81.251645939164106</v>
      </c>
      <c r="H718">
        <v>3.2014497148007801</v>
      </c>
      <c r="I718">
        <v>18.947934426222101</v>
      </c>
      <c r="J718">
        <v>-1.23462326918488</v>
      </c>
      <c r="K718">
        <v>5299.3286933394202</v>
      </c>
      <c r="L718">
        <v>4442.9400693268599</v>
      </c>
      <c r="M718">
        <v>42.275406495341898</v>
      </c>
      <c r="N718">
        <v>0.87600647585225899</v>
      </c>
      <c r="O718">
        <v>7.7678788218374697</v>
      </c>
      <c r="P718">
        <v>125.227158001009</v>
      </c>
      <c r="Q718">
        <v>0.15023238593806601</v>
      </c>
    </row>
    <row r="719" spans="1:17" x14ac:dyDescent="0.3">
      <c r="A719" t="s">
        <v>1578</v>
      </c>
      <c r="B719" t="s">
        <v>1579</v>
      </c>
      <c r="C719" t="s">
        <v>3116</v>
      </c>
      <c r="D719" t="s">
        <v>280</v>
      </c>
      <c r="E719">
        <v>5844.5410883199902</v>
      </c>
      <c r="F719">
        <v>2146.1</v>
      </c>
      <c r="G719">
        <v>-28.572825619507199</v>
      </c>
      <c r="H719">
        <v>-6.1003046462827504</v>
      </c>
      <c r="I719">
        <v>4.7412776493245001</v>
      </c>
      <c r="J719">
        <v>-7.5674486655354896</v>
      </c>
      <c r="K719">
        <v>2374.6403090661302</v>
      </c>
      <c r="L719">
        <v>2303.4563383699501</v>
      </c>
      <c r="M719">
        <v>24.2074560628899</v>
      </c>
      <c r="N719">
        <v>0.382450100571742</v>
      </c>
      <c r="O719">
        <v>30.1896463352127</v>
      </c>
      <c r="P719">
        <v>24.773255813953401</v>
      </c>
      <c r="Q719">
        <v>7.1369783776302001E-2</v>
      </c>
    </row>
    <row r="720" spans="1:17" hidden="1" x14ac:dyDescent="0.3">
      <c r="A720" t="s">
        <v>1580</v>
      </c>
      <c r="B720" t="s">
        <v>1581</v>
      </c>
      <c r="C720" t="s">
        <v>3125</v>
      </c>
      <c r="D720" t="s">
        <v>1582</v>
      </c>
      <c r="E720">
        <v>5831.0094259999996</v>
      </c>
      <c r="F720">
        <v>453.2</v>
      </c>
      <c r="G720">
        <v>48.666978954567902</v>
      </c>
      <c r="H720">
        <v>-12.033440627304</v>
      </c>
      <c r="I720">
        <v>27.874029395078502</v>
      </c>
      <c r="J720">
        <v>-9.8159158803861093</v>
      </c>
      <c r="K720">
        <v>476.85959369681399</v>
      </c>
      <c r="L720">
        <v>408.77428202863098</v>
      </c>
      <c r="M720">
        <v>41.142374161809101</v>
      </c>
      <c r="N720">
        <v>0.50325004737217505</v>
      </c>
      <c r="O720">
        <v>26.8645189761694</v>
      </c>
      <c r="P720">
        <v>99.559665345662594</v>
      </c>
      <c r="Q720">
        <v>0.16600802976234799</v>
      </c>
    </row>
    <row r="721" spans="1:17" x14ac:dyDescent="0.3">
      <c r="A721" t="s">
        <v>1583</v>
      </c>
      <c r="B721" t="s">
        <v>1584</v>
      </c>
      <c r="C721" t="s">
        <v>3112</v>
      </c>
      <c r="D721" t="s">
        <v>37</v>
      </c>
      <c r="E721">
        <v>5829.7587491000004</v>
      </c>
      <c r="F721">
        <v>343.85</v>
      </c>
      <c r="G721">
        <v>-9.0716607910517801</v>
      </c>
      <c r="H721">
        <v>-10.3076486566491</v>
      </c>
      <c r="I721">
        <v>-14.344834419787301</v>
      </c>
      <c r="J721">
        <v>-7.4145180247804099</v>
      </c>
      <c r="K721">
        <v>384.59505290387199</v>
      </c>
      <c r="L721">
        <v>367.36045402745498</v>
      </c>
      <c r="M721">
        <v>25.080297087406102</v>
      </c>
      <c r="N721">
        <v>0.23311576949106</v>
      </c>
      <c r="O721">
        <v>41.384324560127901</v>
      </c>
      <c r="P721">
        <v>19.7325102880658</v>
      </c>
      <c r="Q721">
        <v>-1.3034409432309E-2</v>
      </c>
    </row>
    <row r="722" spans="1:17" x14ac:dyDescent="0.3">
      <c r="A722" t="s">
        <v>1585</v>
      </c>
      <c r="B722" t="s">
        <v>1586</v>
      </c>
      <c r="C722" t="s">
        <v>3111</v>
      </c>
      <c r="D722" t="s">
        <v>740</v>
      </c>
      <c r="E722">
        <v>5819.3341541700001</v>
      </c>
      <c r="F722">
        <v>119.31</v>
      </c>
      <c r="G722">
        <v>-47.475812337199798</v>
      </c>
      <c r="H722">
        <v>-2.08882568213612</v>
      </c>
      <c r="I722">
        <v>-17.803112364945001</v>
      </c>
      <c r="J722">
        <v>-2.61596473105149</v>
      </c>
      <c r="K722">
        <v>126.684917242249</v>
      </c>
      <c r="L722">
        <v>134.699805618521</v>
      </c>
      <c r="M722">
        <v>44.474030963530801</v>
      </c>
      <c r="N722">
        <v>0.80956606976990997</v>
      </c>
      <c r="O722">
        <v>36.535076690973</v>
      </c>
      <c r="P722">
        <v>8.9589041095890298</v>
      </c>
      <c r="Q722">
        <v>-0.105544139046632</v>
      </c>
    </row>
    <row r="723" spans="1:17" x14ac:dyDescent="0.3">
      <c r="A723" t="s">
        <v>1587</v>
      </c>
      <c r="B723" t="s">
        <v>1588</v>
      </c>
      <c r="C723" t="s">
        <v>3112</v>
      </c>
      <c r="D723" t="s">
        <v>970</v>
      </c>
      <c r="E723">
        <v>5815.9439688000002</v>
      </c>
      <c r="F723">
        <v>126.8</v>
      </c>
      <c r="G723">
        <v>-46.237428832024399</v>
      </c>
      <c r="H723">
        <v>7.1369200020892398</v>
      </c>
      <c r="I723">
        <v>-33.973325130902403</v>
      </c>
      <c r="J723">
        <v>-8.1182282761162003</v>
      </c>
      <c r="K723">
        <v>134.535033272107</v>
      </c>
      <c r="L723">
        <v>146.37163189603399</v>
      </c>
      <c r="M723">
        <v>37.6049758285709</v>
      </c>
      <c r="N723">
        <v>0.86232761103955602</v>
      </c>
      <c r="O723">
        <v>66.088328075709697</v>
      </c>
      <c r="P723">
        <v>5.6402566025160299</v>
      </c>
      <c r="Q723">
        <v>4.2665107223314999E-2</v>
      </c>
    </row>
    <row r="724" spans="1:17" hidden="1" x14ac:dyDescent="0.3">
      <c r="A724" t="s">
        <v>1589</v>
      </c>
      <c r="B724" t="s">
        <v>1590</v>
      </c>
      <c r="C724" t="s">
        <v>3125</v>
      </c>
      <c r="D724" t="s">
        <v>21</v>
      </c>
      <c r="E724">
        <v>5775.5741848999996</v>
      </c>
      <c r="F724">
        <v>488.2</v>
      </c>
      <c r="G724">
        <v>-26.949415435054899</v>
      </c>
      <c r="H724">
        <v>6.0514277206658802</v>
      </c>
      <c r="I724">
        <v>-4.6648107064639897</v>
      </c>
      <c r="J724">
        <v>-8.5396034970909493</v>
      </c>
      <c r="K724">
        <v>499.04608627469901</v>
      </c>
      <c r="L724">
        <v>479.68477933297601</v>
      </c>
      <c r="M724">
        <v>38.478205500088499</v>
      </c>
      <c r="N724">
        <v>1.3548619878005801</v>
      </c>
      <c r="O724">
        <v>22.695616550594</v>
      </c>
      <c r="P724">
        <v>25.147398103050399</v>
      </c>
      <c r="Q724">
        <v>8.1536784397185993E-2</v>
      </c>
    </row>
    <row r="725" spans="1:17" hidden="1" x14ac:dyDescent="0.3">
      <c r="A725" t="s">
        <v>1591</v>
      </c>
      <c r="B725" t="s">
        <v>1592</v>
      </c>
      <c r="C725" t="s">
        <v>3122</v>
      </c>
      <c r="D725" t="s">
        <v>125</v>
      </c>
      <c r="E725">
        <v>5768.7310012999997</v>
      </c>
      <c r="F725">
        <v>148.9</v>
      </c>
      <c r="G725">
        <v>-36.691068711097401</v>
      </c>
      <c r="H725">
        <v>12.7234587733578</v>
      </c>
      <c r="I725">
        <v>-19.063873488124599</v>
      </c>
      <c r="J725">
        <v>-6.4110269689408703</v>
      </c>
      <c r="K725">
        <v>155.58159980059301</v>
      </c>
      <c r="M725">
        <v>41.335965942161501</v>
      </c>
      <c r="N725">
        <v>0.70017464730011103</v>
      </c>
      <c r="O725">
        <v>32.639355271994603</v>
      </c>
      <c r="P725">
        <v>10.2962962962962</v>
      </c>
    </row>
    <row r="726" spans="1:17" x14ac:dyDescent="0.3">
      <c r="A726" t="s">
        <v>1593</v>
      </c>
      <c r="B726" t="s">
        <v>1594</v>
      </c>
      <c r="C726" t="s">
        <v>3121</v>
      </c>
      <c r="D726" t="s">
        <v>1332</v>
      </c>
      <c r="E726">
        <v>5757.0964482849904</v>
      </c>
      <c r="F726">
        <v>889.85</v>
      </c>
      <c r="G726">
        <v>-28.986192036747401</v>
      </c>
      <c r="H726">
        <v>6.2317334154965502</v>
      </c>
      <c r="I726">
        <v>-3.80555350204243</v>
      </c>
      <c r="J726">
        <v>-8.7425119877856901</v>
      </c>
      <c r="K726">
        <v>914.23035189773702</v>
      </c>
      <c r="L726">
        <v>827.35266027366902</v>
      </c>
      <c r="M726">
        <v>33.189134563178399</v>
      </c>
      <c r="N726">
        <v>1.2059956321499501</v>
      </c>
      <c r="O726">
        <v>19.857279316738701</v>
      </c>
      <c r="P726">
        <v>45.781454783748302</v>
      </c>
      <c r="Q726">
        <v>0.120528602426726</v>
      </c>
    </row>
    <row r="727" spans="1:17" x14ac:dyDescent="0.3">
      <c r="A727" t="s">
        <v>1595</v>
      </c>
      <c r="B727" t="s">
        <v>1596</v>
      </c>
      <c r="C727" t="s">
        <v>617</v>
      </c>
      <c r="D727" t="s">
        <v>617</v>
      </c>
      <c r="E727">
        <v>5749.9224700000004</v>
      </c>
      <c r="F727">
        <v>286.75</v>
      </c>
      <c r="G727">
        <v>-47.076266973935297</v>
      </c>
      <c r="H727">
        <v>-13.0653899042077</v>
      </c>
      <c r="I727">
        <v>-22.9966204798014</v>
      </c>
      <c r="J727">
        <v>-7.7095071075861998</v>
      </c>
      <c r="K727">
        <v>335.48636948479998</v>
      </c>
      <c r="L727">
        <v>344.25434188062002</v>
      </c>
      <c r="M727">
        <v>14.4876253363065</v>
      </c>
      <c r="N727">
        <v>0.429372557509693</v>
      </c>
      <c r="O727">
        <v>52.380122057541399</v>
      </c>
      <c r="P727">
        <v>7.0961718020541502</v>
      </c>
      <c r="Q727">
        <v>7.9437745991702002E-2</v>
      </c>
    </row>
    <row r="728" spans="1:17" hidden="1" x14ac:dyDescent="0.3">
      <c r="A728" t="s">
        <v>1597</v>
      </c>
      <c r="B728" t="s">
        <v>1598</v>
      </c>
      <c r="C728" t="s">
        <v>3112</v>
      </c>
      <c r="D728" t="s">
        <v>128</v>
      </c>
      <c r="E728">
        <v>5744.2614569999996</v>
      </c>
      <c r="F728">
        <v>461</v>
      </c>
      <c r="G728">
        <v>0.56086969358209804</v>
      </c>
      <c r="H728">
        <v>27.4900197905583</v>
      </c>
      <c r="I728">
        <v>37.690960177942898</v>
      </c>
      <c r="J728">
        <v>0.13635734848168499</v>
      </c>
      <c r="K728">
        <v>396.95907842397901</v>
      </c>
      <c r="M728">
        <v>61.125372791501803</v>
      </c>
      <c r="N728">
        <v>1.5702419594224699</v>
      </c>
      <c r="O728">
        <v>5.6399132321041296</v>
      </c>
      <c r="P728">
        <v>53.130709184520803</v>
      </c>
    </row>
    <row r="729" spans="1:17" hidden="1" x14ac:dyDescent="0.3">
      <c r="A729" t="s">
        <v>1599</v>
      </c>
      <c r="B729" t="s">
        <v>1600</v>
      </c>
      <c r="C729" t="s">
        <v>3125</v>
      </c>
      <c r="D729" t="s">
        <v>277</v>
      </c>
      <c r="E729">
        <v>5740.3961496250004</v>
      </c>
      <c r="F729">
        <v>475.55</v>
      </c>
      <c r="G729">
        <v>252.23197835393799</v>
      </c>
      <c r="H729">
        <v>5.1082476567672597</v>
      </c>
      <c r="I729">
        <v>182.65536573301799</v>
      </c>
      <c r="J729">
        <v>-1.7141131232280999</v>
      </c>
      <c r="K729">
        <v>432.57126401898302</v>
      </c>
      <c r="L729">
        <v>271.17574652112199</v>
      </c>
      <c r="M729">
        <v>36.673755380478603</v>
      </c>
      <c r="N729">
        <v>0.18476398632925001</v>
      </c>
      <c r="O729">
        <v>26.169698244138299</v>
      </c>
      <c r="P729">
        <v>364.31361062292501</v>
      </c>
      <c r="Q729">
        <v>0.23476904565330201</v>
      </c>
    </row>
    <row r="730" spans="1:17" x14ac:dyDescent="0.3">
      <c r="A730" t="s">
        <v>1601</v>
      </c>
      <c r="B730" t="s">
        <v>1602</v>
      </c>
      <c r="C730" t="s">
        <v>617</v>
      </c>
      <c r="D730" t="s">
        <v>453</v>
      </c>
      <c r="E730">
        <v>5717.378350125</v>
      </c>
      <c r="F730">
        <v>1901.25</v>
      </c>
      <c r="G730">
        <v>19.159401287176902</v>
      </c>
      <c r="H730">
        <v>-6.85397992405351</v>
      </c>
      <c r="I730">
        <v>29.127597477984299</v>
      </c>
      <c r="J730">
        <v>-8.2177973187716802</v>
      </c>
      <c r="K730">
        <v>2081.7203115279599</v>
      </c>
      <c r="L730">
        <v>1781.2905278175101</v>
      </c>
      <c r="M730">
        <v>30.780931425691701</v>
      </c>
      <c r="N730">
        <v>0.38370455527861302</v>
      </c>
      <c r="O730">
        <v>31.124260355029499</v>
      </c>
      <c r="P730">
        <v>77.396780965710207</v>
      </c>
      <c r="Q730">
        <v>-8.5738915757372997E-2</v>
      </c>
    </row>
    <row r="731" spans="1:17" hidden="1" x14ac:dyDescent="0.3">
      <c r="A731" t="s">
        <v>1603</v>
      </c>
      <c r="B731" t="s">
        <v>1604</v>
      </c>
      <c r="C731" t="s">
        <v>3125</v>
      </c>
      <c r="D731" t="s">
        <v>287</v>
      </c>
      <c r="E731">
        <v>5688.4824378900003</v>
      </c>
      <c r="F731">
        <v>3369.1</v>
      </c>
      <c r="G731">
        <v>598.69806036673299</v>
      </c>
      <c r="H731">
        <v>20.388100551929401</v>
      </c>
      <c r="I731">
        <v>183.77103410365001</v>
      </c>
      <c r="J731">
        <v>-5.42703973798237</v>
      </c>
      <c r="K731">
        <v>2917.11869200724</v>
      </c>
      <c r="L731">
        <v>1850.2908850060001</v>
      </c>
      <c r="M731">
        <v>46.109501005941098</v>
      </c>
      <c r="N731">
        <v>0.89533708158685099</v>
      </c>
      <c r="O731">
        <v>19.1712920364489</v>
      </c>
      <c r="P731">
        <v>640.05491488193297</v>
      </c>
      <c r="Q731">
        <v>0.294363290257044</v>
      </c>
    </row>
    <row r="732" spans="1:17" x14ac:dyDescent="0.3">
      <c r="A732" t="s">
        <v>1605</v>
      </c>
      <c r="B732" t="s">
        <v>1606</v>
      </c>
      <c r="C732" t="s">
        <v>3108</v>
      </c>
      <c r="D732" t="s">
        <v>277</v>
      </c>
      <c r="E732">
        <v>5680.9112113699903</v>
      </c>
      <c r="F732">
        <v>1153.7</v>
      </c>
      <c r="G732">
        <v>93.7749842984731</v>
      </c>
      <c r="H732">
        <v>-10.3900053672543</v>
      </c>
      <c r="I732">
        <v>7.8452138278604702</v>
      </c>
      <c r="J732">
        <v>-9.9902818224150902</v>
      </c>
      <c r="K732">
        <v>1302.2216511296299</v>
      </c>
      <c r="L732">
        <v>1102.2891376130201</v>
      </c>
      <c r="M732">
        <v>23.952946863614301</v>
      </c>
      <c r="N732">
        <v>0.37290803671656297</v>
      </c>
      <c r="O732">
        <v>31.190950853774801</v>
      </c>
      <c r="P732">
        <v>117.658711442316</v>
      </c>
      <c r="Q732">
        <v>7.5125087854901004E-2</v>
      </c>
    </row>
    <row r="733" spans="1:17" x14ac:dyDescent="0.3">
      <c r="A733" t="s">
        <v>1607</v>
      </c>
      <c r="B733" t="s">
        <v>1608</v>
      </c>
      <c r="C733" t="s">
        <v>3120</v>
      </c>
      <c r="D733" t="s">
        <v>447</v>
      </c>
      <c r="E733">
        <v>5680.4805148799996</v>
      </c>
      <c r="F733">
        <v>57.8</v>
      </c>
      <c r="G733">
        <v>-35.248230150164098</v>
      </c>
      <c r="H733">
        <v>-8.4020888581800204</v>
      </c>
      <c r="I733">
        <v>-32.357932085327597</v>
      </c>
      <c r="J733">
        <v>-3.09135210535637</v>
      </c>
      <c r="K733">
        <v>63.560463493381903</v>
      </c>
      <c r="L733">
        <v>67.383941738110494</v>
      </c>
      <c r="M733">
        <v>24.356541460024999</v>
      </c>
      <c r="N733">
        <v>0.31120185608244</v>
      </c>
      <c r="O733">
        <v>69.550173010380604</v>
      </c>
      <c r="P733">
        <v>3.6027962000358502</v>
      </c>
      <c r="Q733">
        <v>8.7871327926740007E-3</v>
      </c>
    </row>
    <row r="734" spans="1:17" hidden="1" x14ac:dyDescent="0.3">
      <c r="A734" t="s">
        <v>1609</v>
      </c>
      <c r="B734" t="s">
        <v>1610</v>
      </c>
      <c r="C734" t="s">
        <v>3125</v>
      </c>
      <c r="D734" t="s">
        <v>51</v>
      </c>
      <c r="E734">
        <v>5652.5256387500003</v>
      </c>
      <c r="F734">
        <v>802.85</v>
      </c>
      <c r="G734">
        <v>57.345434255620603</v>
      </c>
      <c r="H734">
        <v>31.630463104511801</v>
      </c>
      <c r="I734">
        <v>26.839919236152099</v>
      </c>
      <c r="J734">
        <v>16.555863078877302</v>
      </c>
      <c r="K734">
        <v>661.24748439195605</v>
      </c>
      <c r="L734">
        <v>562.20143071817404</v>
      </c>
      <c r="M734">
        <v>67.196162538135198</v>
      </c>
      <c r="N734">
        <v>2.8982487039176399</v>
      </c>
      <c r="O734">
        <v>13.184280998941199</v>
      </c>
      <c r="P734">
        <v>101.215538847117</v>
      </c>
      <c r="Q734">
        <v>0.12637846343741499</v>
      </c>
    </row>
    <row r="735" spans="1:17" x14ac:dyDescent="0.3">
      <c r="A735" t="s">
        <v>1611</v>
      </c>
      <c r="B735" t="s">
        <v>1612</v>
      </c>
      <c r="C735" t="s">
        <v>3114</v>
      </c>
      <c r="D735" t="s">
        <v>171</v>
      </c>
      <c r="E735">
        <v>5627.42196676</v>
      </c>
      <c r="F735">
        <v>620.95000000000005</v>
      </c>
      <c r="G735">
        <v>34.014495974532799</v>
      </c>
      <c r="H735">
        <v>-1.0825284257894201</v>
      </c>
      <c r="I735">
        <v>10.5911652845289</v>
      </c>
      <c r="J735">
        <v>-5.5631574624308398</v>
      </c>
      <c r="K735">
        <v>624.51150703454095</v>
      </c>
      <c r="L735">
        <v>568.11421372048801</v>
      </c>
      <c r="M735">
        <v>55.2717589532174</v>
      </c>
      <c r="N735">
        <v>0.66047936992643896</v>
      </c>
      <c r="O735">
        <v>16.225138900072398</v>
      </c>
      <c r="P735">
        <v>67.326866073834495</v>
      </c>
    </row>
    <row r="736" spans="1:17" x14ac:dyDescent="0.3">
      <c r="A736" t="s">
        <v>1613</v>
      </c>
      <c r="B736" t="s">
        <v>1614</v>
      </c>
      <c r="C736" t="s">
        <v>3121</v>
      </c>
      <c r="D736" t="s">
        <v>460</v>
      </c>
      <c r="E736">
        <v>5623.6892833350003</v>
      </c>
      <c r="F736">
        <v>508.65</v>
      </c>
      <c r="G736">
        <v>-45.841751873707601</v>
      </c>
      <c r="H736">
        <v>-5.1503999016961304</v>
      </c>
      <c r="I736">
        <v>-27.757462407049299</v>
      </c>
      <c r="J736">
        <v>-3.57248447830424</v>
      </c>
      <c r="K736">
        <v>567.30947083698402</v>
      </c>
      <c r="L736">
        <v>613.82804048353603</v>
      </c>
      <c r="M736">
        <v>6.0737757519144697</v>
      </c>
      <c r="N736">
        <v>0.66075337321490502</v>
      </c>
      <c r="O736">
        <v>52.560699891870598</v>
      </c>
      <c r="P736">
        <v>0.32544378698224902</v>
      </c>
      <c r="Q736">
        <v>-9.5557751761638998E-2</v>
      </c>
    </row>
    <row r="737" spans="1:17" hidden="1" x14ac:dyDescent="0.3">
      <c r="A737" t="s">
        <v>1615</v>
      </c>
      <c r="B737" t="s">
        <v>1616</v>
      </c>
      <c r="C737" t="s">
        <v>3125</v>
      </c>
      <c r="D737" t="s">
        <v>1617</v>
      </c>
      <c r="E737">
        <v>5559.8835346099904</v>
      </c>
      <c r="F737">
        <v>312.05</v>
      </c>
      <c r="G737">
        <v>-17.947936709320398</v>
      </c>
      <c r="H737">
        <v>0.15185014770121699</v>
      </c>
      <c r="I737">
        <v>1.0012397152084</v>
      </c>
      <c r="J737">
        <v>-4.3867397527826002</v>
      </c>
      <c r="K737">
        <v>335.24024363002701</v>
      </c>
      <c r="L737">
        <v>308.61311678859499</v>
      </c>
      <c r="M737">
        <v>32.119975676952102</v>
      </c>
      <c r="N737">
        <v>1.22262437826075</v>
      </c>
      <c r="O737">
        <v>29.434385515141699</v>
      </c>
      <c r="P737">
        <v>32.336726039016099</v>
      </c>
      <c r="Q737">
        <v>0.120502122745396</v>
      </c>
    </row>
    <row r="738" spans="1:17" hidden="1" x14ac:dyDescent="0.3">
      <c r="A738" t="s">
        <v>1618</v>
      </c>
      <c r="B738" t="s">
        <v>1619</v>
      </c>
      <c r="C738" t="s">
        <v>3125</v>
      </c>
      <c r="D738" t="s">
        <v>450</v>
      </c>
      <c r="E738">
        <v>5524.1512675200001</v>
      </c>
      <c r="F738">
        <v>383.2</v>
      </c>
      <c r="G738">
        <v>-37.9505043538664</v>
      </c>
      <c r="H738">
        <v>0.32472958508716898</v>
      </c>
      <c r="I738">
        <v>-28.4607277800662</v>
      </c>
      <c r="J738">
        <v>-1.3524986132282499</v>
      </c>
      <c r="K738">
        <v>409.61878505222398</v>
      </c>
      <c r="L738">
        <v>427.62685574074101</v>
      </c>
      <c r="M738">
        <v>28.073758147538001</v>
      </c>
      <c r="N738">
        <v>0.40320606071552001</v>
      </c>
      <c r="O738">
        <v>47.325156576200399</v>
      </c>
      <c r="P738">
        <v>0.78905839032088398</v>
      </c>
      <c r="Q738">
        <v>-6.1207196950130001E-2</v>
      </c>
    </row>
    <row r="739" spans="1:17" hidden="1" x14ac:dyDescent="0.3">
      <c r="A739" t="s">
        <v>1620</v>
      </c>
      <c r="B739" t="s">
        <v>1621</v>
      </c>
      <c r="C739" t="s">
        <v>3125</v>
      </c>
      <c r="D739" t="s">
        <v>287</v>
      </c>
      <c r="E739">
        <v>5516.4801600000001</v>
      </c>
      <c r="F739">
        <v>2845.6</v>
      </c>
      <c r="G739">
        <v>351.683890807441</v>
      </c>
      <c r="H739">
        <v>9.1309221442930895</v>
      </c>
      <c r="I739">
        <v>94.342919381086702</v>
      </c>
      <c r="J739">
        <v>3.8981043189914399</v>
      </c>
      <c r="K739">
        <v>2717.91978711812</v>
      </c>
      <c r="L739">
        <v>1988.97223532514</v>
      </c>
      <c r="M739">
        <v>59.070317199373903</v>
      </c>
      <c r="N739">
        <v>1.0876499988483701</v>
      </c>
      <c r="O739">
        <v>25.702839471464699</v>
      </c>
      <c r="P739">
        <v>390.60659176460399</v>
      </c>
      <c r="Q739">
        <v>0.31880571494389498</v>
      </c>
    </row>
    <row r="740" spans="1:17" x14ac:dyDescent="0.3">
      <c r="A740" t="s">
        <v>1622</v>
      </c>
      <c r="B740" t="s">
        <v>1623</v>
      </c>
      <c r="C740" t="s">
        <v>3116</v>
      </c>
      <c r="D740" t="s">
        <v>192</v>
      </c>
      <c r="E740">
        <v>5498.6837822699999</v>
      </c>
      <c r="F740">
        <v>451.15</v>
      </c>
      <c r="G740">
        <v>12.6165085063998</v>
      </c>
      <c r="H740">
        <v>-0.85268667215756999</v>
      </c>
      <c r="I740">
        <v>-3.70200332680241</v>
      </c>
      <c r="J740">
        <v>-2.4981331659039299</v>
      </c>
      <c r="K740">
        <v>475.61698389098802</v>
      </c>
      <c r="L740">
        <v>441.21057477759302</v>
      </c>
      <c r="M740">
        <v>38.786454948199797</v>
      </c>
      <c r="N740">
        <v>0.49123054927361498</v>
      </c>
      <c r="O740">
        <v>20.248254460822299</v>
      </c>
      <c r="P740">
        <v>45.110968156963601</v>
      </c>
      <c r="Q740">
        <v>0.18522127425908599</v>
      </c>
    </row>
    <row r="741" spans="1:17" x14ac:dyDescent="0.3">
      <c r="A741" t="s">
        <v>1624</v>
      </c>
      <c r="B741" t="s">
        <v>1625</v>
      </c>
      <c r="C741" t="s">
        <v>3114</v>
      </c>
      <c r="D741" t="s">
        <v>249</v>
      </c>
      <c r="E741">
        <v>5497.4196701549999</v>
      </c>
      <c r="F741">
        <v>640.35</v>
      </c>
      <c r="G741">
        <v>48.872908105518398</v>
      </c>
      <c r="H741">
        <v>13.4844307681642</v>
      </c>
      <c r="I741">
        <v>35.097920907166603</v>
      </c>
      <c r="J741">
        <v>-0.72717140327708996</v>
      </c>
      <c r="K741">
        <v>558.48731509609502</v>
      </c>
      <c r="L741">
        <v>471.25447000918899</v>
      </c>
      <c r="M741">
        <v>62.466234628942402</v>
      </c>
      <c r="N741">
        <v>1.0948558198232301</v>
      </c>
      <c r="O741">
        <v>3.53712813305222</v>
      </c>
      <c r="P741">
        <v>86.094158674803793</v>
      </c>
    </row>
    <row r="742" spans="1:17" hidden="1" x14ac:dyDescent="0.3">
      <c r="A742" t="s">
        <v>1626</v>
      </c>
      <c r="B742" t="s">
        <v>1627</v>
      </c>
      <c r="C742" t="s">
        <v>3125</v>
      </c>
      <c r="D742" t="s">
        <v>617</v>
      </c>
      <c r="E742">
        <v>5493.9773238899998</v>
      </c>
      <c r="F742">
        <v>2746.65</v>
      </c>
      <c r="G742">
        <v>132.64986185206999</v>
      </c>
      <c r="H742">
        <v>28.4539334810345</v>
      </c>
      <c r="I742">
        <v>47.6703498093894</v>
      </c>
      <c r="J742">
        <v>1.38682534125836</v>
      </c>
      <c r="K742">
        <v>2399.4398132810002</v>
      </c>
      <c r="L742">
        <v>1885.5716017831201</v>
      </c>
      <c r="M742">
        <v>60.915991298983201</v>
      </c>
      <c r="N742">
        <v>0.90576237781857105</v>
      </c>
      <c r="O742">
        <v>5.5831649463892399</v>
      </c>
      <c r="P742">
        <v>183.89147286821699</v>
      </c>
      <c r="Q742">
        <v>0.20483608295483299</v>
      </c>
    </row>
    <row r="743" spans="1:17" x14ac:dyDescent="0.3">
      <c r="A743" t="s">
        <v>1628</v>
      </c>
      <c r="B743" t="s">
        <v>1629</v>
      </c>
      <c r="C743" t="s">
        <v>3121</v>
      </c>
      <c r="D743" t="s">
        <v>1630</v>
      </c>
      <c r="E743">
        <v>5493.6467066249998</v>
      </c>
      <c r="F743">
        <v>420.75</v>
      </c>
      <c r="G743">
        <v>-23.869383559936601</v>
      </c>
      <c r="H743">
        <v>-7.5021479138158504</v>
      </c>
      <c r="I743">
        <v>-29.5349196367956</v>
      </c>
      <c r="J743">
        <v>-3.0652680255056</v>
      </c>
      <c r="K743">
        <v>480.088651540142</v>
      </c>
      <c r="L743">
        <v>496.55891767144499</v>
      </c>
      <c r="M743">
        <v>20.390450423475802</v>
      </c>
      <c r="N743">
        <v>0.25092935394107502</v>
      </c>
      <c r="O743">
        <v>59.084967320261399</v>
      </c>
      <c r="P743">
        <v>7.5949367088607502</v>
      </c>
      <c r="Q743">
        <v>-1.5306224674751E-2</v>
      </c>
    </row>
    <row r="744" spans="1:17" x14ac:dyDescent="0.3">
      <c r="A744" t="s">
        <v>1631</v>
      </c>
      <c r="B744" t="s">
        <v>1632</v>
      </c>
      <c r="C744" t="s">
        <v>3113</v>
      </c>
      <c r="D744" t="s">
        <v>48</v>
      </c>
      <c r="E744">
        <v>5484.9925299400002</v>
      </c>
      <c r="F744">
        <v>724.9</v>
      </c>
      <c r="G744">
        <v>51.151926073614803</v>
      </c>
      <c r="H744">
        <v>-0.55246093131826601</v>
      </c>
      <c r="I744">
        <v>3.8229460418287702</v>
      </c>
      <c r="J744">
        <v>-2.9957965282974399</v>
      </c>
      <c r="K744">
        <v>767.38122687840803</v>
      </c>
      <c r="L744">
        <v>705.95471862097804</v>
      </c>
      <c r="M744">
        <v>40.2638430244251</v>
      </c>
      <c r="N744">
        <v>0.72336521537877496</v>
      </c>
      <c r="O744">
        <v>29.231618154228102</v>
      </c>
      <c r="P744">
        <v>84.195146741201796</v>
      </c>
      <c r="Q744">
        <v>0.18628053974123601</v>
      </c>
    </row>
    <row r="745" spans="1:17" hidden="1" x14ac:dyDescent="0.3">
      <c r="A745" t="s">
        <v>1633</v>
      </c>
      <c r="B745" t="s">
        <v>1634</v>
      </c>
      <c r="C745" t="s">
        <v>3125</v>
      </c>
      <c r="D745" t="s">
        <v>48</v>
      </c>
      <c r="E745">
        <v>5439.3984561999996</v>
      </c>
      <c r="F745">
        <v>503.6</v>
      </c>
      <c r="G745">
        <v>910.09917413752896</v>
      </c>
      <c r="H745">
        <v>-10.070786236949701</v>
      </c>
      <c r="I745">
        <v>96.452386099019293</v>
      </c>
      <c r="J745">
        <v>-11.8588856235846</v>
      </c>
      <c r="K745">
        <v>578.72978868969994</v>
      </c>
      <c r="L745">
        <v>412.02134965479399</v>
      </c>
      <c r="M745">
        <v>27.4741887286336</v>
      </c>
      <c r="N745">
        <v>1.4555375909458299</v>
      </c>
      <c r="O745">
        <v>49.718030182684601</v>
      </c>
      <c r="P745">
        <v>970.80586859451398</v>
      </c>
    </row>
    <row r="746" spans="1:17" x14ac:dyDescent="0.3">
      <c r="A746" t="s">
        <v>1635</v>
      </c>
      <c r="B746" t="s">
        <v>1636</v>
      </c>
      <c r="C746" t="s">
        <v>3124</v>
      </c>
      <c r="D746" t="s">
        <v>277</v>
      </c>
      <c r="E746">
        <v>5395.3034171700001</v>
      </c>
      <c r="F746">
        <v>563.45000000000005</v>
      </c>
      <c r="G746">
        <v>-29.795196171556299</v>
      </c>
      <c r="H746">
        <v>-5.3295002437599903</v>
      </c>
      <c r="I746">
        <v>-0.40194615299401898</v>
      </c>
      <c r="J746">
        <v>-9.6583859496992694</v>
      </c>
      <c r="K746">
        <v>627.37706123383202</v>
      </c>
      <c r="L746">
        <v>582.02452572476795</v>
      </c>
      <c r="M746">
        <v>14.7126786591024</v>
      </c>
      <c r="N746">
        <v>0.30541833209448799</v>
      </c>
      <c r="O746">
        <v>28.9910373591267</v>
      </c>
      <c r="P746">
        <v>29.543625704103899</v>
      </c>
      <c r="Q746">
        <v>3.1159548690890999E-2</v>
      </c>
    </row>
    <row r="747" spans="1:17" hidden="1" x14ac:dyDescent="0.3">
      <c r="A747" t="s">
        <v>1637</v>
      </c>
      <c r="B747" t="s">
        <v>1638</v>
      </c>
      <c r="C747" t="s">
        <v>3125</v>
      </c>
      <c r="D747" t="s">
        <v>274</v>
      </c>
      <c r="E747">
        <v>5395.0263052749997</v>
      </c>
      <c r="F747">
        <v>1278.25</v>
      </c>
      <c r="G747">
        <v>640.71548406207501</v>
      </c>
      <c r="H747">
        <v>26.5647665342211</v>
      </c>
      <c r="I747">
        <v>64.313856209538102</v>
      </c>
      <c r="J747">
        <v>-5.8509422428904001</v>
      </c>
      <c r="K747">
        <v>1025.9639645302</v>
      </c>
      <c r="L747">
        <v>697.48399749962005</v>
      </c>
      <c r="M747">
        <v>68.122609079188095</v>
      </c>
      <c r="N747">
        <v>1.5906459838546601</v>
      </c>
      <c r="O747">
        <v>2.8280852728339498</v>
      </c>
      <c r="P747">
        <v>707.48578648136402</v>
      </c>
      <c r="Q747">
        <v>0.21857929760061001</v>
      </c>
    </row>
    <row r="748" spans="1:17" x14ac:dyDescent="0.3">
      <c r="A748" t="s">
        <v>1639</v>
      </c>
      <c r="B748" t="s">
        <v>1640</v>
      </c>
      <c r="C748" t="s">
        <v>3112</v>
      </c>
      <c r="D748" t="s">
        <v>238</v>
      </c>
      <c r="E748">
        <v>5350.6802510199996</v>
      </c>
      <c r="F748">
        <v>277.3</v>
      </c>
      <c r="G748">
        <v>17.998586513376601</v>
      </c>
      <c r="H748">
        <v>-3.61430834272198</v>
      </c>
      <c r="I748">
        <v>8.7103788569237093</v>
      </c>
      <c r="J748">
        <v>-6.7815467489924801</v>
      </c>
      <c r="K748">
        <v>287.30728387227703</v>
      </c>
      <c r="L748">
        <v>252.47633492409699</v>
      </c>
      <c r="M748">
        <v>31.710079110794702</v>
      </c>
      <c r="N748">
        <v>0.43184986895723398</v>
      </c>
      <c r="O748">
        <v>18.968626036783199</v>
      </c>
      <c r="P748">
        <v>56.6666666666666</v>
      </c>
      <c r="Q748">
        <v>0.14617848560595201</v>
      </c>
    </row>
    <row r="749" spans="1:17" hidden="1" x14ac:dyDescent="0.3">
      <c r="A749" t="s">
        <v>1641</v>
      </c>
      <c r="B749" t="s">
        <v>1642</v>
      </c>
      <c r="C749" t="s">
        <v>3125</v>
      </c>
      <c r="D749" t="s">
        <v>138</v>
      </c>
      <c r="E749">
        <v>5333.4212399999997</v>
      </c>
      <c r="F749">
        <v>6993</v>
      </c>
      <c r="G749">
        <v>168.76115221927401</v>
      </c>
      <c r="H749">
        <v>32.004370411125699</v>
      </c>
      <c r="I749">
        <v>5.2609332637557698</v>
      </c>
      <c r="J749">
        <v>-6.92134021387022</v>
      </c>
      <c r="K749">
        <v>6261.9467102325498</v>
      </c>
      <c r="L749">
        <v>5131.8719097261101</v>
      </c>
      <c r="M749">
        <v>57.150867251688801</v>
      </c>
      <c r="N749">
        <v>2.0011518600979001</v>
      </c>
      <c r="O749">
        <v>10.920920920920899</v>
      </c>
      <c r="P749">
        <v>216.26792094432599</v>
      </c>
      <c r="Q749">
        <v>0.32342258769513499</v>
      </c>
    </row>
    <row r="750" spans="1:17" hidden="1" x14ac:dyDescent="0.3">
      <c r="A750" t="s">
        <v>1643</v>
      </c>
      <c r="B750" t="s">
        <v>1644</v>
      </c>
      <c r="C750" t="s">
        <v>3125</v>
      </c>
      <c r="D750" t="s">
        <v>418</v>
      </c>
      <c r="E750">
        <v>5329.7757421249999</v>
      </c>
      <c r="F750">
        <v>590.75</v>
      </c>
      <c r="G750">
        <v>17.105997714344898</v>
      </c>
      <c r="H750">
        <v>13.6965439360639</v>
      </c>
      <c r="I750">
        <v>48.262841842554998</v>
      </c>
      <c r="J750">
        <v>-1.95036845607845</v>
      </c>
      <c r="K750">
        <v>564.30968764855299</v>
      </c>
      <c r="L750">
        <v>492.00996633916401</v>
      </c>
      <c r="M750">
        <v>55.007351756364699</v>
      </c>
      <c r="N750">
        <v>0.89688400675133495</v>
      </c>
      <c r="O750">
        <v>7.8036394413880599</v>
      </c>
      <c r="P750">
        <v>85.741235654771202</v>
      </c>
      <c r="Q750">
        <v>6.2025652136837001E-2</v>
      </c>
    </row>
    <row r="751" spans="1:17" x14ac:dyDescent="0.3">
      <c r="A751" t="s">
        <v>1645</v>
      </c>
      <c r="B751" t="s">
        <v>1646</v>
      </c>
      <c r="C751" t="s">
        <v>3124</v>
      </c>
      <c r="D751" t="s">
        <v>277</v>
      </c>
      <c r="E751">
        <v>5317.2888393109997</v>
      </c>
      <c r="F751">
        <v>158.09</v>
      </c>
      <c r="G751">
        <v>-19.944973669404099</v>
      </c>
      <c r="H751">
        <v>-2.5482126257974702</v>
      </c>
      <c r="I751">
        <v>-19.420875046959001</v>
      </c>
      <c r="J751">
        <v>-7.8776288197821902</v>
      </c>
      <c r="K751">
        <v>170.87998073209701</v>
      </c>
      <c r="L751">
        <v>167.95190774476399</v>
      </c>
      <c r="M751">
        <v>26.823412245322199</v>
      </c>
      <c r="N751">
        <v>0.94230877284463299</v>
      </c>
      <c r="O751">
        <v>38.908216838509702</v>
      </c>
      <c r="P751">
        <v>21.5609381007304</v>
      </c>
      <c r="Q751">
        <v>-6.0095843019985003E-2</v>
      </c>
    </row>
    <row r="752" spans="1:17" x14ac:dyDescent="0.3">
      <c r="A752" t="s">
        <v>1647</v>
      </c>
      <c r="B752" t="s">
        <v>1648</v>
      </c>
      <c r="C752" t="s">
        <v>3122</v>
      </c>
      <c r="D752" t="s">
        <v>887</v>
      </c>
      <c r="E752">
        <v>5296.629407202</v>
      </c>
      <c r="F752">
        <v>29.89</v>
      </c>
      <c r="G752">
        <v>-48.397627849355601</v>
      </c>
      <c r="H752">
        <v>-20.994669276617898</v>
      </c>
      <c r="I752">
        <v>-45.250751697568298</v>
      </c>
      <c r="J752">
        <v>-5.3642175809290196</v>
      </c>
      <c r="K752">
        <v>36.258722360009997</v>
      </c>
      <c r="L752">
        <v>40.711018029793202</v>
      </c>
      <c r="M752">
        <v>17.401028194974099</v>
      </c>
      <c r="N752">
        <v>0.480926544926705</v>
      </c>
      <c r="O752">
        <v>80.662428905988605</v>
      </c>
      <c r="P752">
        <v>5.2094332981344502</v>
      </c>
      <c r="Q752">
        <v>2.7346584081239999E-3</v>
      </c>
    </row>
    <row r="753" spans="1:17" x14ac:dyDescent="0.3">
      <c r="A753" t="s">
        <v>1649</v>
      </c>
      <c r="B753" t="s">
        <v>1650</v>
      </c>
      <c r="C753" t="s">
        <v>3124</v>
      </c>
      <c r="D753" t="s">
        <v>418</v>
      </c>
      <c r="E753">
        <v>5285.0011032000002</v>
      </c>
      <c r="F753">
        <v>107.73</v>
      </c>
      <c r="G753">
        <v>32.235294639217202</v>
      </c>
      <c r="H753">
        <v>-9.6435715256410202</v>
      </c>
      <c r="I753">
        <v>-6.5579289392390301</v>
      </c>
      <c r="J753">
        <v>-8.3492665876498595</v>
      </c>
      <c r="K753">
        <v>124.51248122308699</v>
      </c>
      <c r="L753">
        <v>115.65880101355999</v>
      </c>
      <c r="M753">
        <v>22.892267097860501</v>
      </c>
      <c r="N753">
        <v>0.49785859321534098</v>
      </c>
      <c r="O753">
        <v>57.755499860763003</v>
      </c>
      <c r="P753">
        <v>65.611068408916196</v>
      </c>
      <c r="Q753">
        <v>7.0321309199604998E-2</v>
      </c>
    </row>
    <row r="754" spans="1:17" hidden="1" x14ac:dyDescent="0.3">
      <c r="A754" t="s">
        <v>1651</v>
      </c>
      <c r="B754" t="s">
        <v>1652</v>
      </c>
      <c r="C754" t="s">
        <v>3125</v>
      </c>
      <c r="D754" t="s">
        <v>617</v>
      </c>
      <c r="E754">
        <v>5276.674215</v>
      </c>
      <c r="F754">
        <v>2085</v>
      </c>
      <c r="G754">
        <v>98.256424966739303</v>
      </c>
      <c r="H754">
        <v>17.180749501176201</v>
      </c>
      <c r="I754">
        <v>86.447687978616997</v>
      </c>
      <c r="J754">
        <v>-9.3420804598546194</v>
      </c>
      <c r="K754">
        <v>1949.1371383680601</v>
      </c>
      <c r="L754">
        <v>1494.8783676538601</v>
      </c>
      <c r="M754">
        <v>41.826451141516003</v>
      </c>
      <c r="N754">
        <v>2.18428635144687</v>
      </c>
      <c r="O754">
        <v>16.901678657074299</v>
      </c>
      <c r="P754">
        <v>157.04247056647901</v>
      </c>
      <c r="Q754">
        <v>0.16847351793330101</v>
      </c>
    </row>
    <row r="755" spans="1:17" x14ac:dyDescent="0.3">
      <c r="A755" t="s">
        <v>1653</v>
      </c>
      <c r="B755" t="s">
        <v>1654</v>
      </c>
      <c r="C755" t="s">
        <v>3111</v>
      </c>
      <c r="D755" t="s">
        <v>1024</v>
      </c>
      <c r="E755">
        <v>5265.1922380750002</v>
      </c>
      <c r="F755">
        <v>613.25</v>
      </c>
      <c r="G755">
        <v>92.281061229606195</v>
      </c>
      <c r="H755">
        <v>-9.8992169039464901</v>
      </c>
      <c r="I755">
        <v>108.165422541642</v>
      </c>
      <c r="J755">
        <v>-12.5126032509865</v>
      </c>
      <c r="K755">
        <v>640.43315566226295</v>
      </c>
      <c r="L755">
        <v>454.421361770685</v>
      </c>
      <c r="M755">
        <v>27.796478555096002</v>
      </c>
      <c r="N755">
        <v>0.13395991714764199</v>
      </c>
      <c r="O755">
        <v>42.486750917244102</v>
      </c>
      <c r="P755">
        <v>184.17516218720999</v>
      </c>
      <c r="Q755">
        <v>7.3608047789224001E-2</v>
      </c>
    </row>
    <row r="756" spans="1:17" x14ac:dyDescent="0.3">
      <c r="A756" t="s">
        <v>1655</v>
      </c>
      <c r="B756" t="s">
        <v>1656</v>
      </c>
      <c r="C756" t="s">
        <v>3112</v>
      </c>
      <c r="D756" t="s">
        <v>128</v>
      </c>
      <c r="E756">
        <v>5243.9019600000001</v>
      </c>
      <c r="F756">
        <v>565.1</v>
      </c>
      <c r="G756">
        <v>148.44702327970401</v>
      </c>
      <c r="H756">
        <v>2.86875703389738</v>
      </c>
      <c r="I756">
        <v>60.938496692263598</v>
      </c>
      <c r="J756">
        <v>-5.4865204747863601</v>
      </c>
      <c r="K756">
        <v>591.41847366851505</v>
      </c>
      <c r="L756">
        <v>475.323784648973</v>
      </c>
      <c r="M756">
        <v>27.222581262288902</v>
      </c>
      <c r="N756">
        <v>0.88534337207394997</v>
      </c>
      <c r="O756">
        <v>28.711732436736799</v>
      </c>
      <c r="P756">
        <v>169.99522216913499</v>
      </c>
      <c r="Q756">
        <v>7.2265899572150002E-2</v>
      </c>
    </row>
    <row r="757" spans="1:17" x14ac:dyDescent="0.3">
      <c r="A757" t="s">
        <v>1657</v>
      </c>
      <c r="B757" t="s">
        <v>1658</v>
      </c>
      <c r="C757" t="s">
        <v>3110</v>
      </c>
      <c r="D757" t="s">
        <v>24</v>
      </c>
      <c r="E757">
        <v>5229.1041988249999</v>
      </c>
      <c r="F757">
        <v>309.25</v>
      </c>
      <c r="G757">
        <v>-30.635076630491099</v>
      </c>
      <c r="H757">
        <v>-0.595608597628286</v>
      </c>
      <c r="I757">
        <v>-31.5533729444738</v>
      </c>
      <c r="J757">
        <v>-1.1081475780421099</v>
      </c>
      <c r="K757">
        <v>318.96273576261598</v>
      </c>
      <c r="L757">
        <v>337.547456355186</v>
      </c>
      <c r="M757">
        <v>50.318465540484802</v>
      </c>
      <c r="N757">
        <v>1.0002932452051401</v>
      </c>
      <c r="O757">
        <v>36.540016168148703</v>
      </c>
      <c r="P757">
        <v>4.4587062996115501</v>
      </c>
      <c r="Q757">
        <v>-2.2396528300919E-2</v>
      </c>
    </row>
    <row r="758" spans="1:17" hidden="1" x14ac:dyDescent="0.3">
      <c r="A758" t="s">
        <v>1659</v>
      </c>
      <c r="B758" t="s">
        <v>1660</v>
      </c>
      <c r="C758" t="s">
        <v>3125</v>
      </c>
      <c r="D758" t="s">
        <v>402</v>
      </c>
      <c r="E758">
        <v>5187.7520484300003</v>
      </c>
      <c r="F758">
        <v>285.89999999999998</v>
      </c>
      <c r="G758">
        <v>-26.3142621313646</v>
      </c>
      <c r="H758">
        <v>3.8925885759396301</v>
      </c>
      <c r="I758">
        <v>-13.087174707830901</v>
      </c>
      <c r="J758">
        <v>0.87497071351050804</v>
      </c>
      <c r="K758">
        <v>290.05082794133801</v>
      </c>
      <c r="L758">
        <v>291.450680146433</v>
      </c>
      <c r="M758">
        <v>39.2790490492538</v>
      </c>
      <c r="N758">
        <v>1.27638112836323</v>
      </c>
      <c r="O758">
        <v>35.694298705841199</v>
      </c>
      <c r="P758">
        <v>6.10502876229355</v>
      </c>
      <c r="Q758">
        <v>3.0678302560730002E-3</v>
      </c>
    </row>
    <row r="759" spans="1:17" x14ac:dyDescent="0.3">
      <c r="A759" t="s">
        <v>1661</v>
      </c>
      <c r="B759" t="s">
        <v>1662</v>
      </c>
      <c r="C759" t="s">
        <v>3119</v>
      </c>
      <c r="D759" t="s">
        <v>1630</v>
      </c>
      <c r="E759">
        <v>5175.6681741599996</v>
      </c>
      <c r="F759">
        <v>433.4</v>
      </c>
      <c r="G759">
        <v>12.8799398373099</v>
      </c>
      <c r="H759">
        <v>12.029279471251201</v>
      </c>
      <c r="I759">
        <v>14.071020564806499</v>
      </c>
      <c r="J759">
        <v>-2.0402530205717699</v>
      </c>
      <c r="K759">
        <v>415.43310784932203</v>
      </c>
      <c r="L759">
        <v>380.04738934271501</v>
      </c>
      <c r="M759">
        <v>51.621965954574499</v>
      </c>
      <c r="N759">
        <v>1.0958197837400601</v>
      </c>
      <c r="O759">
        <v>5.9067835717581998</v>
      </c>
      <c r="P759">
        <v>51.936897458369799</v>
      </c>
      <c r="Q759">
        <v>6.2980650097115995E-2</v>
      </c>
    </row>
    <row r="760" spans="1:17" x14ac:dyDescent="0.3">
      <c r="A760" t="s">
        <v>1663</v>
      </c>
      <c r="B760" t="s">
        <v>1664</v>
      </c>
      <c r="C760" t="s">
        <v>3124</v>
      </c>
      <c r="D760" t="s">
        <v>467</v>
      </c>
      <c r="E760">
        <v>5173.1824546600001</v>
      </c>
      <c r="F760">
        <v>1960.9</v>
      </c>
      <c r="G760">
        <v>-1.77445404404844</v>
      </c>
      <c r="H760">
        <v>-6.3598316474037597</v>
      </c>
      <c r="I760">
        <v>32.391534252559502</v>
      </c>
      <c r="J760">
        <v>-4.1509198679558903</v>
      </c>
      <c r="K760">
        <v>1900.1415749677501</v>
      </c>
      <c r="L760">
        <v>1652.97049849988</v>
      </c>
      <c r="M760">
        <v>38.1290537747633</v>
      </c>
      <c r="N760">
        <v>0.38695411854096801</v>
      </c>
      <c r="O760">
        <v>21.882808914274001</v>
      </c>
      <c r="P760">
        <v>66.743197278911495</v>
      </c>
      <c r="Q760">
        <v>4.6324755345490999E-2</v>
      </c>
    </row>
    <row r="761" spans="1:17" hidden="1" x14ac:dyDescent="0.3">
      <c r="A761" t="s">
        <v>1665</v>
      </c>
      <c r="B761" t="s">
        <v>1666</v>
      </c>
      <c r="C761" t="s">
        <v>3125</v>
      </c>
      <c r="D761" t="s">
        <v>1667</v>
      </c>
      <c r="E761">
        <v>5168.879891351</v>
      </c>
      <c r="F761">
        <v>65.75</v>
      </c>
      <c r="G761">
        <v>1.3519872531205099</v>
      </c>
      <c r="H761">
        <v>10.8731338039075</v>
      </c>
      <c r="I761">
        <v>-0.64812764203669904</v>
      </c>
      <c r="J761">
        <v>4.1488874322432698</v>
      </c>
      <c r="K761">
        <v>62.824206053192299</v>
      </c>
      <c r="L761">
        <v>59.288790858249001</v>
      </c>
      <c r="M761">
        <v>56.425916595309197</v>
      </c>
      <c r="N761">
        <v>0.85586349890338198</v>
      </c>
      <c r="O761">
        <v>2.5095057034220498</v>
      </c>
      <c r="P761">
        <v>29.633280757097701</v>
      </c>
      <c r="Q761">
        <v>-3.0196124243903E-2</v>
      </c>
    </row>
    <row r="762" spans="1:17" x14ac:dyDescent="0.3">
      <c r="A762" t="s">
        <v>1668</v>
      </c>
      <c r="B762" t="s">
        <v>1669</v>
      </c>
      <c r="C762" t="s">
        <v>3120</v>
      </c>
      <c r="D762" t="s">
        <v>135</v>
      </c>
      <c r="E762">
        <v>5142.8249999999998</v>
      </c>
      <c r="F762">
        <v>180.45</v>
      </c>
      <c r="G762">
        <v>15.545195474199399</v>
      </c>
      <c r="H762">
        <v>-3.1398903457900902</v>
      </c>
      <c r="I762">
        <v>-25.236968665019699</v>
      </c>
      <c r="J762">
        <v>-3.0945581382045599</v>
      </c>
      <c r="K762">
        <v>192.97181728989099</v>
      </c>
      <c r="L762">
        <v>188.76314001758999</v>
      </c>
      <c r="M762">
        <v>38.754230744439099</v>
      </c>
      <c r="N762">
        <v>0.88653230734646005</v>
      </c>
      <c r="O762">
        <v>46.827376004433297</v>
      </c>
      <c r="P762">
        <v>46.528623629719803</v>
      </c>
      <c r="Q762">
        <v>2.4980126732329001E-2</v>
      </c>
    </row>
    <row r="763" spans="1:17" hidden="1" x14ac:dyDescent="0.3">
      <c r="A763" t="s">
        <v>1670</v>
      </c>
      <c r="B763" t="s">
        <v>1671</v>
      </c>
      <c r="C763" t="s">
        <v>3125</v>
      </c>
      <c r="D763" t="s">
        <v>287</v>
      </c>
      <c r="E763">
        <v>5131.709916025</v>
      </c>
      <c r="F763">
        <v>418.55</v>
      </c>
      <c r="G763">
        <v>84.3681303057582</v>
      </c>
      <c r="H763">
        <v>1.5262982336861399</v>
      </c>
      <c r="I763">
        <v>32.249351566102298</v>
      </c>
      <c r="J763">
        <v>-1.34911408932552</v>
      </c>
      <c r="K763">
        <v>405.787901764102</v>
      </c>
      <c r="L763">
        <v>327.44334450912697</v>
      </c>
      <c r="M763">
        <v>42.189284047468803</v>
      </c>
      <c r="N763">
        <v>0.105225597038137</v>
      </c>
      <c r="O763">
        <v>17.847330068092202</v>
      </c>
      <c r="P763">
        <v>123.286209655908</v>
      </c>
    </row>
    <row r="764" spans="1:17" x14ac:dyDescent="0.3">
      <c r="A764" t="s">
        <v>1672</v>
      </c>
      <c r="B764" t="s">
        <v>1673</v>
      </c>
      <c r="C764" t="s">
        <v>3115</v>
      </c>
      <c r="D764" t="s">
        <v>902</v>
      </c>
      <c r="E764">
        <v>5128.6401696459998</v>
      </c>
      <c r="F764">
        <v>173.26</v>
      </c>
      <c r="G764">
        <v>4.8654830832995204</v>
      </c>
      <c r="H764">
        <v>-12.4795161405359</v>
      </c>
      <c r="I764">
        <v>-33.6982477868874</v>
      </c>
      <c r="J764">
        <v>-6.4579634463467102</v>
      </c>
      <c r="K764">
        <v>201.90735225385399</v>
      </c>
      <c r="L764">
        <v>198.618559136969</v>
      </c>
      <c r="M764">
        <v>21.629918473845901</v>
      </c>
      <c r="N764">
        <v>0.677272726228351</v>
      </c>
      <c r="O764">
        <v>46.946785178344697</v>
      </c>
      <c r="P764">
        <v>37.9458598726114</v>
      </c>
      <c r="Q764">
        <v>2.7956200696917999E-2</v>
      </c>
    </row>
    <row r="765" spans="1:17" hidden="1" x14ac:dyDescent="0.3">
      <c r="A765" t="s">
        <v>1674</v>
      </c>
      <c r="B765" t="s">
        <v>1675</v>
      </c>
      <c r="C765" t="s">
        <v>3125</v>
      </c>
      <c r="D765" t="s">
        <v>467</v>
      </c>
      <c r="E765">
        <v>5128.084065</v>
      </c>
      <c r="F765">
        <v>113.1</v>
      </c>
      <c r="G765">
        <v>69.133321785400099</v>
      </c>
      <c r="H765">
        <v>8.1882470459100407</v>
      </c>
      <c r="I765">
        <v>10.201100378604201</v>
      </c>
      <c r="J765">
        <v>2.2756966843722299</v>
      </c>
      <c r="K765">
        <v>105.08750482857</v>
      </c>
      <c r="L765">
        <v>91.2869154454322</v>
      </c>
      <c r="M765">
        <v>57.125681448789102</v>
      </c>
      <c r="N765">
        <v>1.0180607955210501</v>
      </c>
      <c r="O765">
        <v>6.1007957559681802</v>
      </c>
      <c r="P765">
        <v>101.784121320249</v>
      </c>
      <c r="Q765">
        <v>0.148341920945529</v>
      </c>
    </row>
    <row r="766" spans="1:17" x14ac:dyDescent="0.3">
      <c r="A766" t="s">
        <v>1676</v>
      </c>
      <c r="B766" t="s">
        <v>1677</v>
      </c>
      <c r="C766" t="s">
        <v>3121</v>
      </c>
      <c r="D766" t="s">
        <v>163</v>
      </c>
      <c r="E766">
        <v>5110.0275208000003</v>
      </c>
      <c r="F766">
        <v>4520.8999999999996</v>
      </c>
      <c r="G766">
        <v>124.490689800769</v>
      </c>
      <c r="H766">
        <v>5.17648129191004</v>
      </c>
      <c r="I766">
        <v>27.220559263562599</v>
      </c>
      <c r="J766">
        <v>-6.0977813375768504</v>
      </c>
      <c r="K766">
        <v>4777.3131383013597</v>
      </c>
      <c r="L766">
        <v>4033.2175500990702</v>
      </c>
      <c r="M766">
        <v>37.482983517430299</v>
      </c>
      <c r="N766">
        <v>0.70669078357279203</v>
      </c>
      <c r="O766">
        <v>25.852153332301</v>
      </c>
      <c r="P766">
        <v>163.99416058394101</v>
      </c>
      <c r="Q766">
        <v>0.19456160112281101</v>
      </c>
    </row>
    <row r="767" spans="1:17" x14ac:dyDescent="0.3">
      <c r="A767" t="s">
        <v>1678</v>
      </c>
      <c r="B767" t="s">
        <v>1679</v>
      </c>
      <c r="C767" t="s">
        <v>3118</v>
      </c>
      <c r="D767" t="s">
        <v>77</v>
      </c>
      <c r="E767">
        <v>5060.0442671640003</v>
      </c>
      <c r="F767">
        <v>223.29</v>
      </c>
      <c r="G767">
        <v>-6.7020182707633502</v>
      </c>
      <c r="H767">
        <v>5.26171725107125</v>
      </c>
      <c r="I767">
        <v>4.5749760156846397</v>
      </c>
      <c r="J767">
        <v>-1.25359703980639</v>
      </c>
      <c r="K767">
        <v>225.86125287670899</v>
      </c>
      <c r="L767">
        <v>216.525239457873</v>
      </c>
      <c r="M767">
        <v>43.8173477588943</v>
      </c>
      <c r="N767">
        <v>1.1156998463499399</v>
      </c>
      <c r="O767">
        <v>15.5448072013972</v>
      </c>
      <c r="P767">
        <v>21.683923705721998</v>
      </c>
      <c r="Q767">
        <v>-6.1634434432747E-2</v>
      </c>
    </row>
    <row r="768" spans="1:17" hidden="1" x14ac:dyDescent="0.3">
      <c r="A768" t="s">
        <v>1680</v>
      </c>
      <c r="B768" t="s">
        <v>1681</v>
      </c>
      <c r="C768" t="s">
        <v>3125</v>
      </c>
      <c r="D768" t="s">
        <v>887</v>
      </c>
      <c r="E768">
        <v>5059.1080590000001</v>
      </c>
      <c r="F768">
        <v>589.85</v>
      </c>
      <c r="G768">
        <v>13.8990574914473</v>
      </c>
      <c r="H768">
        <v>-9.8444664482440896</v>
      </c>
      <c r="I768">
        <v>-21.800060132384498</v>
      </c>
      <c r="J768">
        <v>-9.5589122051902091</v>
      </c>
      <c r="K768">
        <v>682.70617058722496</v>
      </c>
      <c r="L768">
        <v>664.79331787651597</v>
      </c>
      <c r="M768">
        <v>21.2626338857043</v>
      </c>
      <c r="N768">
        <v>0.31184276996241</v>
      </c>
      <c r="O768">
        <v>57.802831228278301</v>
      </c>
      <c r="P768">
        <v>46.147175421209099</v>
      </c>
      <c r="Q768">
        <v>4.4462351788787997E-2</v>
      </c>
    </row>
    <row r="769" spans="1:17" x14ac:dyDescent="0.3">
      <c r="A769" t="s">
        <v>1682</v>
      </c>
      <c r="B769" t="s">
        <v>1683</v>
      </c>
      <c r="C769" t="s">
        <v>3121</v>
      </c>
      <c r="D769" t="s">
        <v>280</v>
      </c>
      <c r="E769">
        <v>5050.2139763199903</v>
      </c>
      <c r="F769">
        <v>636.79999999999995</v>
      </c>
      <c r="G769">
        <v>-26.099778320479899</v>
      </c>
      <c r="H769">
        <v>-1.4971174895886199</v>
      </c>
      <c r="I769">
        <v>-20.635302009361698</v>
      </c>
      <c r="J769">
        <v>-8.0758687013464794</v>
      </c>
      <c r="K769">
        <v>704.64671665517506</v>
      </c>
      <c r="L769">
        <v>700.46937772631998</v>
      </c>
      <c r="M769">
        <v>23.824614999999099</v>
      </c>
      <c r="N769">
        <v>0.758040513293881</v>
      </c>
      <c r="O769">
        <v>38.787688442211</v>
      </c>
      <c r="P769">
        <v>9.6796417499138698</v>
      </c>
    </row>
    <row r="770" spans="1:17" x14ac:dyDescent="0.3">
      <c r="A770" t="s">
        <v>1684</v>
      </c>
      <c r="B770" t="s">
        <v>1685</v>
      </c>
      <c r="C770" t="s">
        <v>3121</v>
      </c>
      <c r="D770" t="s">
        <v>192</v>
      </c>
      <c r="E770">
        <v>4952.2862783849996</v>
      </c>
      <c r="F770">
        <v>7291.95</v>
      </c>
      <c r="G770">
        <v>57.2575907153157</v>
      </c>
      <c r="H770">
        <v>-0.23919836047321399</v>
      </c>
      <c r="I770">
        <v>-18.910150307130699</v>
      </c>
      <c r="J770">
        <v>-7.4693094049871203</v>
      </c>
      <c r="K770">
        <v>7617.5446209921301</v>
      </c>
      <c r="L770">
        <v>6998.6745009478</v>
      </c>
      <c r="M770">
        <v>30.8605875840001</v>
      </c>
      <c r="N770">
        <v>0.79238026619412405</v>
      </c>
      <c r="O770">
        <v>24.5606456434835</v>
      </c>
      <c r="P770">
        <v>93.161679977748605</v>
      </c>
      <c r="Q770">
        <v>0.11003470527642301</v>
      </c>
    </row>
    <row r="771" spans="1:17" hidden="1" x14ac:dyDescent="0.3">
      <c r="A771" t="s">
        <v>1686</v>
      </c>
      <c r="B771" t="s">
        <v>1687</v>
      </c>
      <c r="C771" t="s">
        <v>3125</v>
      </c>
      <c r="D771" t="s">
        <v>450</v>
      </c>
      <c r="E771">
        <v>4952.0426268599904</v>
      </c>
      <c r="F771">
        <v>705.3</v>
      </c>
      <c r="G771">
        <v>40.6903536779717</v>
      </c>
      <c r="H771">
        <v>2.95700152924148</v>
      </c>
      <c r="I771">
        <v>58.317548900944402</v>
      </c>
      <c r="J771">
        <v>-4.9519407388114702</v>
      </c>
      <c r="K771">
        <v>703.30292791388001</v>
      </c>
      <c r="M771">
        <v>43.131677885267102</v>
      </c>
      <c r="N771">
        <v>0.47768640498799603</v>
      </c>
      <c r="O771">
        <v>34.127321707074998</v>
      </c>
      <c r="P771">
        <v>89.903069466882002</v>
      </c>
    </row>
    <row r="772" spans="1:17" hidden="1" x14ac:dyDescent="0.3">
      <c r="A772" t="s">
        <v>1688</v>
      </c>
      <c r="B772" t="s">
        <v>1689</v>
      </c>
      <c r="C772" t="s">
        <v>3125</v>
      </c>
      <c r="D772" t="s">
        <v>21</v>
      </c>
      <c r="E772">
        <v>4879.6992520000003</v>
      </c>
      <c r="F772">
        <v>83.5</v>
      </c>
      <c r="G772">
        <v>-35.0145086913559</v>
      </c>
      <c r="H772">
        <v>-22.1844593761083</v>
      </c>
      <c r="I772">
        <v>-25.4893059018729</v>
      </c>
      <c r="J772">
        <v>-8.5311217695050505</v>
      </c>
      <c r="K772">
        <v>108.120665274912</v>
      </c>
      <c r="L772">
        <v>109.098580490155</v>
      </c>
      <c r="M772">
        <v>35.008757240888201</v>
      </c>
      <c r="N772">
        <v>1.2400670202205999</v>
      </c>
      <c r="O772">
        <v>71.497005988023901</v>
      </c>
      <c r="P772">
        <v>23.703703703703599</v>
      </c>
      <c r="Q772">
        <v>0.25526111734732798</v>
      </c>
    </row>
    <row r="773" spans="1:17" x14ac:dyDescent="0.3">
      <c r="A773" t="s">
        <v>1690</v>
      </c>
      <c r="B773" t="s">
        <v>1691</v>
      </c>
      <c r="C773" t="s">
        <v>3122</v>
      </c>
      <c r="D773" t="s">
        <v>1492</v>
      </c>
      <c r="E773">
        <v>4858.7995023149997</v>
      </c>
      <c r="F773">
        <v>858.85</v>
      </c>
      <c r="G773">
        <v>-26.814293757087398</v>
      </c>
      <c r="H773">
        <v>0.33904100982178598</v>
      </c>
      <c r="I773">
        <v>-23.3628737400266</v>
      </c>
      <c r="J773">
        <v>-3.9821201145859302</v>
      </c>
      <c r="K773">
        <v>872.76675556541102</v>
      </c>
      <c r="L773">
        <v>857.84459219732196</v>
      </c>
      <c r="M773">
        <v>36.360587316209703</v>
      </c>
      <c r="N773">
        <v>0.44763102233055202</v>
      </c>
      <c r="O773">
        <v>28.765209291494401</v>
      </c>
      <c r="P773">
        <v>11.5317187195636</v>
      </c>
      <c r="Q773">
        <v>0.15562965805812001</v>
      </c>
    </row>
    <row r="774" spans="1:17" hidden="1" x14ac:dyDescent="0.3">
      <c r="A774" t="s">
        <v>1692</v>
      </c>
      <c r="B774" t="s">
        <v>1693</v>
      </c>
      <c r="C774" t="s">
        <v>3125</v>
      </c>
      <c r="D774" t="s">
        <v>537</v>
      </c>
      <c r="E774">
        <v>4854.9810948000004</v>
      </c>
      <c r="F774">
        <v>4663.2</v>
      </c>
      <c r="G774">
        <v>31.887608956063801</v>
      </c>
      <c r="H774">
        <v>-6.8029926727511203</v>
      </c>
      <c r="I774">
        <v>-5.9806429184771703</v>
      </c>
      <c r="J774">
        <v>-8.5953836339750094</v>
      </c>
      <c r="K774">
        <v>5371.4175037906698</v>
      </c>
      <c r="L774">
        <v>5057.1392187000001</v>
      </c>
      <c r="M774">
        <v>12.4903525081957</v>
      </c>
      <c r="N774">
        <v>0.61023374329062197</v>
      </c>
      <c r="O774">
        <v>43.654571967747401</v>
      </c>
      <c r="P774">
        <v>63.185890257558697</v>
      </c>
      <c r="Q774">
        <v>0.13136863712656</v>
      </c>
    </row>
    <row r="775" spans="1:17" hidden="1" x14ac:dyDescent="0.3">
      <c r="A775" t="s">
        <v>1694</v>
      </c>
      <c r="B775" t="s">
        <v>1695</v>
      </c>
      <c r="C775" t="s">
        <v>3125</v>
      </c>
      <c r="D775" t="s">
        <v>249</v>
      </c>
      <c r="E775">
        <v>4846.7100124849903</v>
      </c>
      <c r="F775">
        <v>914.95</v>
      </c>
      <c r="G775">
        <v>50.226355644093204</v>
      </c>
      <c r="H775">
        <v>14.372837574419799</v>
      </c>
      <c r="I775">
        <v>29.7250673793116</v>
      </c>
      <c r="J775">
        <v>2.9413634952358998</v>
      </c>
      <c r="K775">
        <v>835.611292999645</v>
      </c>
      <c r="L775">
        <v>726.069888353848</v>
      </c>
      <c r="M775">
        <v>73.509798833268903</v>
      </c>
      <c r="N775">
        <v>0.55586958321072499</v>
      </c>
      <c r="O775">
        <v>3.7870921908300801</v>
      </c>
      <c r="P775">
        <v>80.534727703236001</v>
      </c>
      <c r="Q775">
        <v>-5.1919380646758002E-2</v>
      </c>
    </row>
    <row r="776" spans="1:17" x14ac:dyDescent="0.3">
      <c r="A776" t="s">
        <v>1696</v>
      </c>
      <c r="B776" t="s">
        <v>1697</v>
      </c>
      <c r="C776" t="s">
        <v>3114</v>
      </c>
      <c r="D776" t="s">
        <v>467</v>
      </c>
      <c r="E776">
        <v>4844.4321449999998</v>
      </c>
      <c r="F776">
        <v>433</v>
      </c>
      <c r="G776">
        <v>15.7289936551685</v>
      </c>
      <c r="H776">
        <v>-8.3726013555649601</v>
      </c>
      <c r="I776">
        <v>3.4220069040191001</v>
      </c>
      <c r="J776">
        <v>-11.0055388867793</v>
      </c>
      <c r="K776">
        <v>471.18941022497199</v>
      </c>
      <c r="L776">
        <v>413.449165429294</v>
      </c>
      <c r="M776">
        <v>26.2686413637194</v>
      </c>
      <c r="N776">
        <v>0.38043850559839598</v>
      </c>
      <c r="O776">
        <v>31.870669745958399</v>
      </c>
      <c r="P776">
        <v>48.746135348677399</v>
      </c>
      <c r="Q776">
        <v>-6.8675715026910002E-3</v>
      </c>
    </row>
    <row r="777" spans="1:17" x14ac:dyDescent="0.3">
      <c r="A777" t="s">
        <v>1698</v>
      </c>
      <c r="B777" t="s">
        <v>1699</v>
      </c>
      <c r="C777" t="s">
        <v>3117</v>
      </c>
      <c r="D777" t="s">
        <v>122</v>
      </c>
      <c r="E777">
        <v>4843.8</v>
      </c>
      <c r="F777">
        <v>8073</v>
      </c>
      <c r="G777">
        <v>19.7125555937508</v>
      </c>
      <c r="H777">
        <v>-4.5219751055995197</v>
      </c>
      <c r="I777">
        <v>9.9339517709001495</v>
      </c>
      <c r="J777">
        <v>-8.3309023220273701</v>
      </c>
      <c r="K777">
        <v>8406.1660521191297</v>
      </c>
      <c r="L777">
        <v>7255.0845012529198</v>
      </c>
      <c r="M777">
        <v>30.247846212945301</v>
      </c>
      <c r="N777">
        <v>0.50725000510923501</v>
      </c>
      <c r="O777">
        <v>20.4143441099962</v>
      </c>
      <c r="P777">
        <v>70.530518266600396</v>
      </c>
      <c r="Q777">
        <v>0.122804249646195</v>
      </c>
    </row>
    <row r="778" spans="1:17" x14ac:dyDescent="0.3">
      <c r="A778" t="s">
        <v>1700</v>
      </c>
      <c r="B778" t="s">
        <v>1701</v>
      </c>
      <c r="C778" t="s">
        <v>3122</v>
      </c>
      <c r="D778" t="s">
        <v>515</v>
      </c>
      <c r="E778">
        <v>4817.5969590199902</v>
      </c>
      <c r="F778">
        <v>96.7</v>
      </c>
      <c r="G778">
        <v>-40.814468344418898</v>
      </c>
      <c r="H778">
        <v>-9.0726752351391493</v>
      </c>
      <c r="I778">
        <v>-12.886418113593299</v>
      </c>
      <c r="J778">
        <v>-7.2393348527181196</v>
      </c>
      <c r="K778">
        <v>106.108666014452</v>
      </c>
      <c r="L778">
        <v>108.01917239317299</v>
      </c>
      <c r="M778">
        <v>15.4355075579433</v>
      </c>
      <c r="N778">
        <v>0.37514264363400301</v>
      </c>
      <c r="O778">
        <v>38.262668045501499</v>
      </c>
      <c r="P778">
        <v>5.6830601092896202</v>
      </c>
      <c r="Q778">
        <v>-9.7078734094261002E-2</v>
      </c>
    </row>
    <row r="779" spans="1:17" hidden="1" x14ac:dyDescent="0.3">
      <c r="A779" t="s">
        <v>1702</v>
      </c>
      <c r="B779" t="s">
        <v>1703</v>
      </c>
      <c r="C779" t="s">
        <v>3125</v>
      </c>
      <c r="D779" t="s">
        <v>192</v>
      </c>
      <c r="E779">
        <v>4789.3082328800001</v>
      </c>
      <c r="F779">
        <v>2172.4</v>
      </c>
      <c r="G779">
        <v>17.159590065647802</v>
      </c>
      <c r="H779">
        <v>3.6927634016573698</v>
      </c>
      <c r="I779">
        <v>30.288647214703801</v>
      </c>
      <c r="J779">
        <v>-4.0678892295111204</v>
      </c>
      <c r="K779">
        <v>2132.1526117210001</v>
      </c>
      <c r="L779">
        <v>1714.7023400380001</v>
      </c>
      <c r="M779">
        <v>31.355516467387702</v>
      </c>
      <c r="N779">
        <v>1.33103435706868</v>
      </c>
      <c r="O779">
        <v>19.683299576505199</v>
      </c>
      <c r="P779">
        <v>80.446880970180203</v>
      </c>
    </row>
    <row r="780" spans="1:17" hidden="1" x14ac:dyDescent="0.3">
      <c r="A780" t="s">
        <v>1704</v>
      </c>
      <c r="B780" t="s">
        <v>1705</v>
      </c>
      <c r="C780" t="s">
        <v>3110</v>
      </c>
      <c r="D780" t="s">
        <v>24</v>
      </c>
      <c r="E780">
        <v>4780.8214702499999</v>
      </c>
      <c r="F780">
        <v>457.1</v>
      </c>
      <c r="G780">
        <v>-2.3800714221037</v>
      </c>
      <c r="H780">
        <v>-15.2584019871767</v>
      </c>
      <c r="I780">
        <v>-13.416469375983</v>
      </c>
      <c r="J780">
        <v>-14.8717390422719</v>
      </c>
      <c r="K780">
        <v>562.77579880408098</v>
      </c>
      <c r="M780">
        <v>9.7892977175952307</v>
      </c>
      <c r="N780">
        <v>0.996257965509182</v>
      </c>
      <c r="O780">
        <v>66.462480857580303</v>
      </c>
      <c r="P780">
        <v>25.2328767123287</v>
      </c>
    </row>
    <row r="781" spans="1:17" x14ac:dyDescent="0.3">
      <c r="A781" t="s">
        <v>1706</v>
      </c>
      <c r="B781" t="s">
        <v>1707</v>
      </c>
      <c r="C781" t="s">
        <v>3120</v>
      </c>
      <c r="D781" t="s">
        <v>1138</v>
      </c>
      <c r="E781">
        <v>4761.23609975</v>
      </c>
      <c r="F781">
        <v>2840.35</v>
      </c>
      <c r="G781">
        <v>-9.6257193493952293</v>
      </c>
      <c r="H781">
        <v>-1.9775296742078401</v>
      </c>
      <c r="I781">
        <v>-21.5510960154262</v>
      </c>
      <c r="J781">
        <v>-3.39842078430735</v>
      </c>
      <c r="K781">
        <v>3054.6132086683801</v>
      </c>
      <c r="L781">
        <v>3004.5545463973799</v>
      </c>
      <c r="M781">
        <v>22.521615841587</v>
      </c>
      <c r="N781">
        <v>0.45490722973883602</v>
      </c>
      <c r="O781">
        <v>30.265636277219301</v>
      </c>
      <c r="P781">
        <v>23.493478260869502</v>
      </c>
      <c r="Q781">
        <v>-7.5310346315487997E-2</v>
      </c>
    </row>
    <row r="782" spans="1:17" hidden="1" x14ac:dyDescent="0.3">
      <c r="A782" t="s">
        <v>1708</v>
      </c>
      <c r="B782" t="s">
        <v>1709</v>
      </c>
      <c r="C782" t="s">
        <v>3125</v>
      </c>
      <c r="D782" t="s">
        <v>447</v>
      </c>
      <c r="E782">
        <v>4750.8513059249999</v>
      </c>
      <c r="F782">
        <v>543.15</v>
      </c>
      <c r="G782">
        <v>-45.0302008705603</v>
      </c>
      <c r="H782">
        <v>-3.2038533919092802</v>
      </c>
      <c r="I782">
        <v>-11.8451501135326</v>
      </c>
      <c r="J782">
        <v>-6.1118333621926801</v>
      </c>
      <c r="K782">
        <v>566.84585488939501</v>
      </c>
      <c r="L782">
        <v>587.43021032086097</v>
      </c>
      <c r="M782">
        <v>34.034368926753899</v>
      </c>
      <c r="N782">
        <v>0.35423131511370398</v>
      </c>
      <c r="O782">
        <v>47.104851330203402</v>
      </c>
      <c r="P782">
        <v>6.2396088019559697</v>
      </c>
      <c r="Q782">
        <v>3.3692260724088E-2</v>
      </c>
    </row>
    <row r="783" spans="1:17" x14ac:dyDescent="0.3">
      <c r="A783" t="s">
        <v>1710</v>
      </c>
      <c r="B783" t="s">
        <v>1711</v>
      </c>
      <c r="C783" t="s">
        <v>3116</v>
      </c>
      <c r="D783" t="s">
        <v>192</v>
      </c>
      <c r="E783">
        <v>4740.6137152499996</v>
      </c>
      <c r="F783">
        <v>662.85</v>
      </c>
      <c r="G783">
        <v>27.717366499947101</v>
      </c>
      <c r="H783">
        <v>2.65632392423624</v>
      </c>
      <c r="I783">
        <v>-1.87344834484902</v>
      </c>
      <c r="J783">
        <v>-7.9727680861513601</v>
      </c>
      <c r="K783">
        <v>689.91432481797494</v>
      </c>
      <c r="L783">
        <v>636.86369337518295</v>
      </c>
      <c r="M783">
        <v>32.4810042325946</v>
      </c>
      <c r="N783">
        <v>0.47227486587747303</v>
      </c>
      <c r="O783">
        <v>20.562721581051498</v>
      </c>
      <c r="P783">
        <v>61.3755325623858</v>
      </c>
      <c r="Q783">
        <v>0.13824185552178</v>
      </c>
    </row>
    <row r="784" spans="1:17" x14ac:dyDescent="0.3">
      <c r="A784" t="s">
        <v>1712</v>
      </c>
      <c r="B784" t="s">
        <v>1713</v>
      </c>
      <c r="C784" t="s">
        <v>3121</v>
      </c>
      <c r="D784" t="s">
        <v>280</v>
      </c>
      <c r="E784">
        <v>4721.2896225900004</v>
      </c>
      <c r="F784">
        <v>1534.9</v>
      </c>
      <c r="G784">
        <v>-66.164579740646303</v>
      </c>
      <c r="H784">
        <v>-4.7086621095935</v>
      </c>
      <c r="I784">
        <v>-28.3420449983658</v>
      </c>
      <c r="J784">
        <v>-10.6060123091258</v>
      </c>
      <c r="K784">
        <v>1745.7047072457899</v>
      </c>
      <c r="L784">
        <v>1869.37251642874</v>
      </c>
      <c r="M784">
        <v>19.113136223166801</v>
      </c>
      <c r="N784">
        <v>1.3267803329358501</v>
      </c>
      <c r="O784">
        <v>75.057006971138094</v>
      </c>
      <c r="P784">
        <v>0.31370498660219198</v>
      </c>
      <c r="Q784">
        <v>-1.8871611211754E-2</v>
      </c>
    </row>
    <row r="785" spans="1:17" x14ac:dyDescent="0.3">
      <c r="A785" t="s">
        <v>1714</v>
      </c>
      <c r="B785" t="s">
        <v>1715</v>
      </c>
      <c r="C785" t="s">
        <v>3120</v>
      </c>
      <c r="D785" t="s">
        <v>72</v>
      </c>
      <c r="E785">
        <v>4703.424</v>
      </c>
      <c r="F785">
        <v>668.1</v>
      </c>
      <c r="G785">
        <v>25.975417278599199</v>
      </c>
      <c r="H785">
        <v>-7.7848899652463097E-2</v>
      </c>
      <c r="I785">
        <v>-32.7601142773783</v>
      </c>
      <c r="J785">
        <v>-6.14774790901415</v>
      </c>
      <c r="K785">
        <v>732.76255778871405</v>
      </c>
      <c r="L785">
        <v>761.91272526316402</v>
      </c>
      <c r="M785">
        <v>40.026372288353102</v>
      </c>
      <c r="N785">
        <v>0.71165861429787303</v>
      </c>
      <c r="O785">
        <v>74.375093548869899</v>
      </c>
      <c r="P785">
        <v>60.100647016534801</v>
      </c>
      <c r="Q785">
        <v>5.6597288519344001E-2</v>
      </c>
    </row>
    <row r="786" spans="1:17" x14ac:dyDescent="0.3">
      <c r="A786" t="s">
        <v>1716</v>
      </c>
      <c r="B786" t="s">
        <v>1717</v>
      </c>
      <c r="C786" t="s">
        <v>617</v>
      </c>
      <c r="D786" t="s">
        <v>617</v>
      </c>
      <c r="E786">
        <v>4701.9735333999997</v>
      </c>
      <c r="F786">
        <v>227.66</v>
      </c>
      <c r="G786">
        <v>25.688604704515001</v>
      </c>
      <c r="H786">
        <v>10.947533630884701</v>
      </c>
      <c r="I786">
        <v>23.7547741929415</v>
      </c>
      <c r="J786">
        <v>-4.3255785247920597</v>
      </c>
      <c r="K786">
        <v>220.95793262649499</v>
      </c>
      <c r="L786">
        <v>193.02641233425101</v>
      </c>
      <c r="M786">
        <v>47.637194483284098</v>
      </c>
      <c r="N786">
        <v>1.8420428091416201</v>
      </c>
      <c r="O786">
        <v>12.6240885531055</v>
      </c>
      <c r="P786">
        <v>69.768829231916499</v>
      </c>
      <c r="Q786">
        <v>9.7810629623467996E-2</v>
      </c>
    </row>
    <row r="787" spans="1:17" x14ac:dyDescent="0.3">
      <c r="A787" t="s">
        <v>1718</v>
      </c>
      <c r="B787" t="s">
        <v>1719</v>
      </c>
      <c r="C787" t="s">
        <v>3119</v>
      </c>
      <c r="D787" t="s">
        <v>453</v>
      </c>
      <c r="E787">
        <v>4695.82706263</v>
      </c>
      <c r="F787">
        <v>283.10000000000002</v>
      </c>
      <c r="G787">
        <v>-57.2051463502657</v>
      </c>
      <c r="H787">
        <v>-2.3617736664465401</v>
      </c>
      <c r="I787">
        <v>-39.390647837549203</v>
      </c>
      <c r="J787">
        <v>-3.8823771341316098</v>
      </c>
      <c r="K787">
        <v>305.25062407069498</v>
      </c>
      <c r="L787">
        <v>343.39348211137701</v>
      </c>
      <c r="M787">
        <v>31.487142235754799</v>
      </c>
      <c r="N787">
        <v>0.34550338535471098</v>
      </c>
      <c r="O787">
        <v>91.593076651359894</v>
      </c>
      <c r="P787">
        <v>7.7860270321721003</v>
      </c>
      <c r="Q787">
        <v>-9.4069818920789999E-2</v>
      </c>
    </row>
    <row r="788" spans="1:17" x14ac:dyDescent="0.3">
      <c r="A788" t="s">
        <v>1720</v>
      </c>
      <c r="B788" t="s">
        <v>1721</v>
      </c>
      <c r="C788" t="s">
        <v>3122</v>
      </c>
      <c r="D788" t="s">
        <v>125</v>
      </c>
      <c r="E788">
        <v>4667.0993869499998</v>
      </c>
      <c r="F788">
        <v>986.7</v>
      </c>
      <c r="G788">
        <v>29.209280710358701</v>
      </c>
      <c r="H788">
        <v>8.3366985966092102</v>
      </c>
      <c r="I788">
        <v>27.5210641345633</v>
      </c>
      <c r="J788">
        <v>2.6381903998071201</v>
      </c>
      <c r="K788">
        <v>939.71479288109902</v>
      </c>
      <c r="L788">
        <v>831.57627254470799</v>
      </c>
      <c r="M788">
        <v>52.033374059483101</v>
      </c>
      <c r="N788">
        <v>0.56396970448832995</v>
      </c>
      <c r="O788">
        <v>6.8815242728285897</v>
      </c>
      <c r="P788">
        <v>59.183673469387699</v>
      </c>
      <c r="Q788">
        <v>-1.6882554469417999E-2</v>
      </c>
    </row>
    <row r="789" spans="1:17" hidden="1" x14ac:dyDescent="0.3">
      <c r="A789" t="s">
        <v>1722</v>
      </c>
      <c r="B789" t="s">
        <v>1723</v>
      </c>
      <c r="C789" t="s">
        <v>3125</v>
      </c>
      <c r="D789" t="s">
        <v>994</v>
      </c>
      <c r="E789">
        <v>4642.8239249999997</v>
      </c>
      <c r="F789">
        <v>3702.5</v>
      </c>
      <c r="G789">
        <v>17.974584423531599</v>
      </c>
      <c r="H789">
        <v>15.014240045856999</v>
      </c>
      <c r="I789">
        <v>33.920874801435502</v>
      </c>
      <c r="J789">
        <v>0.68211492193304601</v>
      </c>
      <c r="K789">
        <v>3513.07604222389</v>
      </c>
      <c r="L789">
        <v>3049.4952058454701</v>
      </c>
      <c r="M789">
        <v>46.856788792796003</v>
      </c>
      <c r="N789">
        <v>0.58318540319876</v>
      </c>
      <c r="O789">
        <v>7.8460499662390299</v>
      </c>
      <c r="P789">
        <v>69.125708021194896</v>
      </c>
      <c r="Q789">
        <v>5.2792539120920003E-2</v>
      </c>
    </row>
    <row r="790" spans="1:17" x14ac:dyDescent="0.3">
      <c r="A790" t="s">
        <v>1724</v>
      </c>
      <c r="B790" t="s">
        <v>1725</v>
      </c>
      <c r="C790" t="s">
        <v>3119</v>
      </c>
      <c r="D790" t="s">
        <v>806</v>
      </c>
      <c r="E790">
        <v>4584.8224597500002</v>
      </c>
      <c r="F790">
        <v>370.5</v>
      </c>
      <c r="G790">
        <v>113.730954841827</v>
      </c>
      <c r="H790">
        <v>0.86206671806036805</v>
      </c>
      <c r="I790">
        <v>32.8496946414108</v>
      </c>
      <c r="J790">
        <v>-2.3112221938399702</v>
      </c>
      <c r="K790">
        <v>372.85159700978699</v>
      </c>
      <c r="L790">
        <v>310.22666722349197</v>
      </c>
      <c r="M790">
        <v>42.3962526026841</v>
      </c>
      <c r="N790">
        <v>0.42807813008073098</v>
      </c>
      <c r="O790">
        <v>11.187584345478999</v>
      </c>
      <c r="P790">
        <v>148.90829694323099</v>
      </c>
      <c r="Q790">
        <v>5.9840345328779999E-2</v>
      </c>
    </row>
    <row r="791" spans="1:17" x14ac:dyDescent="0.3">
      <c r="A791" t="s">
        <v>1726</v>
      </c>
      <c r="B791" t="s">
        <v>1727</v>
      </c>
      <c r="C791" t="s">
        <v>3124</v>
      </c>
      <c r="D791" t="s">
        <v>277</v>
      </c>
      <c r="E791">
        <v>4578.1624564000003</v>
      </c>
      <c r="F791">
        <v>274.3</v>
      </c>
      <c r="G791">
        <v>-0.33944032313745198</v>
      </c>
      <c r="H791">
        <v>8.0338200950631808</v>
      </c>
      <c r="I791">
        <v>-9.88895271793338</v>
      </c>
      <c r="J791">
        <v>-7.34674924939244</v>
      </c>
      <c r="K791">
        <v>286.70056626872002</v>
      </c>
      <c r="L791">
        <v>274.99465602298699</v>
      </c>
      <c r="M791">
        <v>33.960060513210102</v>
      </c>
      <c r="N791">
        <v>0.57658812218091704</v>
      </c>
      <c r="O791">
        <v>22.4936201239518</v>
      </c>
      <c r="P791">
        <v>30.4327151688064</v>
      </c>
      <c r="Q791">
        <v>-2.3913071461211001E-2</v>
      </c>
    </row>
    <row r="792" spans="1:17" x14ac:dyDescent="0.3">
      <c r="A792" t="s">
        <v>1728</v>
      </c>
      <c r="B792" t="s">
        <v>1729</v>
      </c>
      <c r="C792" t="s">
        <v>3119</v>
      </c>
      <c r="D792" t="s">
        <v>300</v>
      </c>
      <c r="E792">
        <v>4561.3361888219997</v>
      </c>
      <c r="F792">
        <v>213.78</v>
      </c>
      <c r="G792">
        <v>-26.760788594011299</v>
      </c>
      <c r="H792">
        <v>-7.9399091689668504</v>
      </c>
      <c r="I792">
        <v>-11.0296080914407</v>
      </c>
      <c r="J792">
        <v>-6.07714477007349</v>
      </c>
      <c r="K792">
        <v>243.88732889368799</v>
      </c>
      <c r="L792">
        <v>241.75548353437401</v>
      </c>
      <c r="M792">
        <v>15.4245056667163</v>
      </c>
      <c r="N792">
        <v>0.57534329986058796</v>
      </c>
      <c r="O792">
        <v>38.974646833192999</v>
      </c>
      <c r="P792">
        <v>13.1111111111111</v>
      </c>
      <c r="Q792">
        <v>-0.124759117142065</v>
      </c>
    </row>
    <row r="793" spans="1:17" x14ac:dyDescent="0.3">
      <c r="A793" t="s">
        <v>1730</v>
      </c>
      <c r="B793" t="s">
        <v>1731</v>
      </c>
      <c r="C793" t="s">
        <v>3119</v>
      </c>
      <c r="D793" t="s">
        <v>806</v>
      </c>
      <c r="E793">
        <v>4548.8632175250004</v>
      </c>
      <c r="F793">
        <v>370.95</v>
      </c>
      <c r="G793">
        <v>-16.960666646010498</v>
      </c>
      <c r="H793">
        <v>3.88027794039954</v>
      </c>
      <c r="I793">
        <v>9.9228740731990293</v>
      </c>
      <c r="J793">
        <v>-7.53782641183333</v>
      </c>
      <c r="K793">
        <v>384.367833364131</v>
      </c>
      <c r="L793">
        <v>357.98544774495502</v>
      </c>
      <c r="M793">
        <v>27.795154644304599</v>
      </c>
      <c r="N793">
        <v>0.82928224617500101</v>
      </c>
      <c r="O793">
        <v>21.2831918048254</v>
      </c>
      <c r="P793">
        <v>38.440007464079102</v>
      </c>
      <c r="Q793">
        <v>-2.5835347354323999E-2</v>
      </c>
    </row>
    <row r="794" spans="1:17" x14ac:dyDescent="0.3">
      <c r="A794" t="s">
        <v>1732</v>
      </c>
      <c r="B794" t="s">
        <v>1733</v>
      </c>
      <c r="C794" t="s">
        <v>3114</v>
      </c>
      <c r="D794" t="s">
        <v>51</v>
      </c>
      <c r="E794">
        <v>4543.45825135</v>
      </c>
      <c r="F794">
        <v>182.3</v>
      </c>
      <c r="G794">
        <v>56.490709815027301</v>
      </c>
      <c r="H794">
        <v>4.9007955291407299</v>
      </c>
      <c r="I794">
        <v>35.710925274439703</v>
      </c>
      <c r="J794">
        <v>-6.85864322137882</v>
      </c>
      <c r="K794">
        <v>180.40862567566299</v>
      </c>
      <c r="L794">
        <v>145.87084430987099</v>
      </c>
      <c r="M794">
        <v>37.929240281860402</v>
      </c>
      <c r="N794">
        <v>0.113652591211065</v>
      </c>
      <c r="O794">
        <v>32.035106966538599</v>
      </c>
      <c r="P794">
        <v>98.044541010320501</v>
      </c>
      <c r="Q794">
        <v>-5.4354419853000003E-4</v>
      </c>
    </row>
    <row r="795" spans="1:17" x14ac:dyDescent="0.3">
      <c r="A795" t="s">
        <v>1734</v>
      </c>
      <c r="B795" t="s">
        <v>1735</v>
      </c>
      <c r="C795" t="s">
        <v>3110</v>
      </c>
      <c r="D795" t="s">
        <v>402</v>
      </c>
      <c r="E795">
        <v>4523.7180076349996</v>
      </c>
      <c r="F795">
        <v>41.07</v>
      </c>
      <c r="G795">
        <v>-42.639477943155498</v>
      </c>
      <c r="H795">
        <v>-6.43255582280882</v>
      </c>
      <c r="I795">
        <v>-39.597767779853598</v>
      </c>
      <c r="J795">
        <v>-4.1889532168101704</v>
      </c>
      <c r="K795">
        <v>46.052450167721602</v>
      </c>
      <c r="L795">
        <v>49.735136003366101</v>
      </c>
      <c r="M795">
        <v>30.799609002220599</v>
      </c>
      <c r="N795">
        <v>1.0840787233411</v>
      </c>
      <c r="O795">
        <v>66.301436571706802</v>
      </c>
      <c r="P795">
        <v>4.95783286480959</v>
      </c>
    </row>
    <row r="796" spans="1:17" hidden="1" x14ac:dyDescent="0.3">
      <c r="A796" t="s">
        <v>1736</v>
      </c>
      <c r="B796" t="s">
        <v>1737</v>
      </c>
      <c r="C796" t="s">
        <v>3125</v>
      </c>
      <c r="D796" t="s">
        <v>117</v>
      </c>
      <c r="E796">
        <v>4505.9418158999997</v>
      </c>
      <c r="F796">
        <v>430.5</v>
      </c>
      <c r="G796">
        <v>-14.5049840861466</v>
      </c>
      <c r="K796">
        <v>425.76520424318301</v>
      </c>
      <c r="L796">
        <v>384.46648021701702</v>
      </c>
      <c r="M796">
        <v>38.331602171758398</v>
      </c>
      <c r="N796">
        <v>1</v>
      </c>
      <c r="O796">
        <v>7.2938443670151001</v>
      </c>
      <c r="P796">
        <v>18.939079983423099</v>
      </c>
      <c r="Q796">
        <v>9.3594908740256E-2</v>
      </c>
    </row>
    <row r="797" spans="1:17" hidden="1" x14ac:dyDescent="0.3">
      <c r="A797" t="s">
        <v>1738</v>
      </c>
      <c r="B797" t="s">
        <v>1739</v>
      </c>
      <c r="C797" t="s">
        <v>3125</v>
      </c>
      <c r="D797" t="s">
        <v>280</v>
      </c>
      <c r="E797">
        <v>4501.5490948799998</v>
      </c>
      <c r="F797">
        <v>1269.3</v>
      </c>
      <c r="G797">
        <v>59.6138940530426</v>
      </c>
      <c r="H797">
        <v>4.2494037186722204</v>
      </c>
      <c r="I797">
        <v>38.893636785952502</v>
      </c>
      <c r="J797">
        <v>-1.1403196810001801</v>
      </c>
      <c r="K797">
        <v>1284.5133028990199</v>
      </c>
      <c r="L797">
        <v>1041.38632417853</v>
      </c>
      <c r="M797">
        <v>33.323151402589502</v>
      </c>
      <c r="N797">
        <v>0.68135722517674002</v>
      </c>
      <c r="O797">
        <v>14.8349483967541</v>
      </c>
      <c r="P797">
        <v>103.739967897271</v>
      </c>
      <c r="Q797">
        <v>0.22382912042276801</v>
      </c>
    </row>
    <row r="798" spans="1:17" hidden="1" x14ac:dyDescent="0.3">
      <c r="A798" t="s">
        <v>1740</v>
      </c>
      <c r="B798" t="s">
        <v>1741</v>
      </c>
      <c r="C798" t="s">
        <v>3125</v>
      </c>
      <c r="D798" t="s">
        <v>1630</v>
      </c>
      <c r="E798">
        <v>4481.5554078750001</v>
      </c>
      <c r="F798">
        <v>8475.25</v>
      </c>
      <c r="G798">
        <v>-4.2487329567089196</v>
      </c>
      <c r="H798">
        <v>0.86456800742817297</v>
      </c>
      <c r="I798">
        <v>25.568726651679</v>
      </c>
      <c r="J798">
        <v>-0.90250053339689096</v>
      </c>
      <c r="K798">
        <v>8597.9495227325297</v>
      </c>
      <c r="L798">
        <v>7843.8278687304501</v>
      </c>
      <c r="M798">
        <v>30.959481150398499</v>
      </c>
      <c r="N798">
        <v>0.29802850728457397</v>
      </c>
      <c r="O798">
        <v>7.35966490663992</v>
      </c>
      <c r="P798">
        <v>45.872238621010098</v>
      </c>
      <c r="Q798">
        <v>7.1813151855590002E-3</v>
      </c>
    </row>
    <row r="799" spans="1:17" hidden="1" x14ac:dyDescent="0.3">
      <c r="A799" t="s">
        <v>1742</v>
      </c>
      <c r="B799" t="s">
        <v>1743</v>
      </c>
      <c r="C799" t="s">
        <v>3125</v>
      </c>
      <c r="D799" t="s">
        <v>418</v>
      </c>
      <c r="E799">
        <v>4475.0066487000004</v>
      </c>
      <c r="F799">
        <v>10532.55</v>
      </c>
      <c r="G799">
        <v>-7.3335685046415104</v>
      </c>
      <c r="H799">
        <v>-4.58342631825706</v>
      </c>
      <c r="I799">
        <v>-0.99709360213390497</v>
      </c>
      <c r="J799">
        <v>-5.6518429812133704</v>
      </c>
      <c r="K799">
        <v>11694.662189898499</v>
      </c>
      <c r="L799">
        <v>10845.578394739299</v>
      </c>
      <c r="M799">
        <v>26.964785583204499</v>
      </c>
      <c r="N799">
        <v>0.24027404476963601</v>
      </c>
      <c r="O799">
        <v>35.622427617243702</v>
      </c>
      <c r="P799">
        <v>26.3994479613572</v>
      </c>
      <c r="Q799">
        <v>-2.0172137073523E-2</v>
      </c>
    </row>
    <row r="800" spans="1:17" hidden="1" x14ac:dyDescent="0.3">
      <c r="A800" t="s">
        <v>1744</v>
      </c>
      <c r="B800" t="s">
        <v>1745</v>
      </c>
      <c r="C800" t="s">
        <v>3125</v>
      </c>
      <c r="D800" t="s">
        <v>108</v>
      </c>
      <c r="E800">
        <v>4472.5747380049997</v>
      </c>
      <c r="F800">
        <v>1293.05</v>
      </c>
      <c r="G800">
        <v>553.474358319114</v>
      </c>
      <c r="H800">
        <v>6.8150504278132598</v>
      </c>
      <c r="I800">
        <v>131.228779588295</v>
      </c>
      <c r="J800">
        <v>-9.8228171916352398</v>
      </c>
      <c r="K800">
        <v>1205.7696337144901</v>
      </c>
      <c r="L800">
        <v>790.58989285341295</v>
      </c>
      <c r="M800">
        <v>37.108638545109301</v>
      </c>
      <c r="N800">
        <v>0.563944255726751</v>
      </c>
      <c r="O800">
        <v>14.7674103862959</v>
      </c>
      <c r="P800">
        <v>607.55129958960299</v>
      </c>
      <c r="Q800">
        <v>0.18479923403173201</v>
      </c>
    </row>
    <row r="801" spans="1:17" hidden="1" x14ac:dyDescent="0.3">
      <c r="A801" t="s">
        <v>1746</v>
      </c>
      <c r="B801" t="s">
        <v>1747</v>
      </c>
      <c r="C801" t="s">
        <v>3125</v>
      </c>
      <c r="D801" t="s">
        <v>192</v>
      </c>
      <c r="E801">
        <v>4465.6298031300003</v>
      </c>
      <c r="F801">
        <v>582.1</v>
      </c>
      <c r="G801">
        <v>3.26123488554019</v>
      </c>
      <c r="H801">
        <v>3.2404676489464199</v>
      </c>
      <c r="I801">
        <v>-4.1917263995066998</v>
      </c>
      <c r="J801">
        <v>-1.6143348527181201</v>
      </c>
      <c r="K801">
        <v>606.72842169383898</v>
      </c>
      <c r="L801">
        <v>571.88856685782002</v>
      </c>
      <c r="M801">
        <v>35.385144639520199</v>
      </c>
      <c r="N801">
        <v>0.98606680046786399</v>
      </c>
      <c r="O801">
        <v>20.769627211819198</v>
      </c>
      <c r="P801">
        <v>45.071651090342598</v>
      </c>
      <c r="Q801">
        <v>0.16377517223395699</v>
      </c>
    </row>
    <row r="802" spans="1:17" hidden="1" x14ac:dyDescent="0.3">
      <c r="A802" t="s">
        <v>1748</v>
      </c>
      <c r="B802" t="s">
        <v>1749</v>
      </c>
      <c r="C802" t="s">
        <v>3125</v>
      </c>
      <c r="D802" t="s">
        <v>731</v>
      </c>
      <c r="E802">
        <v>4449.3999170859997</v>
      </c>
      <c r="F802">
        <v>272.12</v>
      </c>
      <c r="G802">
        <v>2.1326875994390599</v>
      </c>
      <c r="H802">
        <v>0.45170172442810902</v>
      </c>
      <c r="I802">
        <v>0.83813596574430305</v>
      </c>
      <c r="J802">
        <v>-0.56529595507366504</v>
      </c>
      <c r="K802">
        <v>278.425803631554</v>
      </c>
      <c r="L802">
        <v>260.68526091001797</v>
      </c>
      <c r="M802">
        <v>58.987597709054498</v>
      </c>
      <c r="N802">
        <v>0.931046724853553</v>
      </c>
      <c r="O802">
        <v>8.03689548728501</v>
      </c>
      <c r="P802">
        <v>30.600883086964799</v>
      </c>
      <c r="Q802">
        <v>3.7892634135868998E-2</v>
      </c>
    </row>
    <row r="803" spans="1:17" x14ac:dyDescent="0.3">
      <c r="A803" t="s">
        <v>1750</v>
      </c>
      <c r="B803" t="s">
        <v>1751</v>
      </c>
      <c r="C803" t="s">
        <v>3114</v>
      </c>
      <c r="D803" t="s">
        <v>51</v>
      </c>
      <c r="E803">
        <v>4425.6823000000004</v>
      </c>
      <c r="F803">
        <v>484.9</v>
      </c>
      <c r="G803">
        <v>-21.607421728676101</v>
      </c>
      <c r="H803">
        <v>-2.4319016513101102</v>
      </c>
      <c r="I803">
        <v>-12.079475597873399</v>
      </c>
      <c r="J803">
        <v>-2.2833511476592498</v>
      </c>
      <c r="K803">
        <v>517.70615824292497</v>
      </c>
      <c r="L803">
        <v>512.65887499951396</v>
      </c>
      <c r="M803">
        <v>12.820773373740099</v>
      </c>
      <c r="N803">
        <v>0.31222901491097499</v>
      </c>
      <c r="O803">
        <v>30.954836048669801</v>
      </c>
      <c r="P803">
        <v>12.492750260990499</v>
      </c>
      <c r="Q803">
        <v>-4.2817068496354999E-2</v>
      </c>
    </row>
    <row r="804" spans="1:17" hidden="1" x14ac:dyDescent="0.3">
      <c r="A804" t="s">
        <v>1752</v>
      </c>
      <c r="B804" t="s">
        <v>1753</v>
      </c>
      <c r="C804" t="s">
        <v>3125</v>
      </c>
      <c r="D804" t="s">
        <v>43</v>
      </c>
      <c r="E804">
        <v>4393.3776304399998</v>
      </c>
      <c r="F804">
        <v>624.35</v>
      </c>
      <c r="G804">
        <v>7.9877775948732896</v>
      </c>
      <c r="H804">
        <v>-4.5019632287537901</v>
      </c>
      <c r="I804">
        <v>15.4087554168152</v>
      </c>
      <c r="J804">
        <v>-6.7624984539702702</v>
      </c>
      <c r="K804">
        <v>628.40709104165899</v>
      </c>
      <c r="M804">
        <v>41.2277143737426</v>
      </c>
      <c r="N804">
        <v>0.36448589064988202</v>
      </c>
      <c r="O804">
        <v>14.70329142308</v>
      </c>
      <c r="P804">
        <v>45.012193705725203</v>
      </c>
    </row>
    <row r="805" spans="1:17" x14ac:dyDescent="0.3">
      <c r="A805" t="s">
        <v>1754</v>
      </c>
      <c r="B805" t="s">
        <v>1755</v>
      </c>
      <c r="C805" t="s">
        <v>3116</v>
      </c>
      <c r="D805" t="s">
        <v>192</v>
      </c>
      <c r="E805">
        <v>4392.5208088500003</v>
      </c>
      <c r="F805">
        <v>110.1</v>
      </c>
      <c r="G805">
        <v>-23.9797046794667</v>
      </c>
      <c r="H805">
        <v>-3.3636664958494098</v>
      </c>
      <c r="I805">
        <v>-27.177029712136299</v>
      </c>
      <c r="J805">
        <v>-7.3716640437332499</v>
      </c>
      <c r="K805">
        <v>120.646784854777</v>
      </c>
      <c r="L805">
        <v>122.708005982533</v>
      </c>
      <c r="M805">
        <v>36.160237576888001</v>
      </c>
      <c r="N805">
        <v>0.894317709705441</v>
      </c>
      <c r="O805">
        <v>35.930971843778302</v>
      </c>
      <c r="P805">
        <v>7.5720566682950503</v>
      </c>
      <c r="Q805">
        <v>-9.0975641428970005E-3</v>
      </c>
    </row>
    <row r="806" spans="1:17" hidden="1" x14ac:dyDescent="0.3">
      <c r="A806" t="s">
        <v>1756</v>
      </c>
      <c r="B806" t="s">
        <v>1757</v>
      </c>
      <c r="C806" t="s">
        <v>3125</v>
      </c>
      <c r="D806" t="s">
        <v>166</v>
      </c>
      <c r="E806">
        <v>4380.4123641400001</v>
      </c>
      <c r="F806">
        <v>1709.8</v>
      </c>
      <c r="G806">
        <v>180.452027750383</v>
      </c>
      <c r="H806">
        <v>3.9305628288113801</v>
      </c>
      <c r="I806">
        <v>31.9956166426186</v>
      </c>
      <c r="J806">
        <v>4.1366453238968699</v>
      </c>
      <c r="K806">
        <v>1669.44027166518</v>
      </c>
      <c r="L806">
        <v>1358.6870796748401</v>
      </c>
      <c r="M806">
        <v>57.3990437217142</v>
      </c>
      <c r="N806">
        <v>0.40549492608837701</v>
      </c>
      <c r="O806">
        <v>13.872967598549501</v>
      </c>
      <c r="P806">
        <v>219.14139057396099</v>
      </c>
      <c r="Q806">
        <v>9.9119409429926003E-2</v>
      </c>
    </row>
    <row r="807" spans="1:17" hidden="1" x14ac:dyDescent="0.3">
      <c r="A807" t="s">
        <v>1758</v>
      </c>
      <c r="B807" t="s">
        <v>1759</v>
      </c>
      <c r="C807" t="s">
        <v>3125</v>
      </c>
      <c r="D807" t="s">
        <v>51</v>
      </c>
      <c r="E807">
        <v>4373.6034241899997</v>
      </c>
      <c r="F807">
        <v>436.15</v>
      </c>
      <c r="G807">
        <v>50.8635030011948</v>
      </c>
      <c r="H807">
        <v>16.255225938576999</v>
      </c>
      <c r="I807">
        <v>29.788272946268499</v>
      </c>
      <c r="J807">
        <v>0.62980465557232401</v>
      </c>
      <c r="K807">
        <v>397.90142417511299</v>
      </c>
      <c r="L807">
        <v>351.80939831634902</v>
      </c>
      <c r="M807">
        <v>60.672180467660503</v>
      </c>
      <c r="N807">
        <v>1.3526479544373999</v>
      </c>
      <c r="O807">
        <v>5.58294164851542</v>
      </c>
      <c r="P807">
        <v>83.758163050347505</v>
      </c>
      <c r="Q807">
        <v>9.3405421871158995E-2</v>
      </c>
    </row>
    <row r="808" spans="1:17" x14ac:dyDescent="0.3">
      <c r="A808" t="s">
        <v>1760</v>
      </c>
      <c r="B808" t="s">
        <v>1761</v>
      </c>
      <c r="C808" t="s">
        <v>3114</v>
      </c>
      <c r="D808" t="s">
        <v>51</v>
      </c>
      <c r="E808">
        <v>4364.17983</v>
      </c>
      <c r="F808">
        <v>542.25</v>
      </c>
      <c r="G808">
        <v>94.055903649065797</v>
      </c>
      <c r="H808">
        <v>-8.6595710099492997</v>
      </c>
      <c r="I808">
        <v>25.873248559737998</v>
      </c>
      <c r="J808">
        <v>-6.1528589562720004</v>
      </c>
      <c r="K808">
        <v>547.82245659562102</v>
      </c>
      <c r="L808">
        <v>440.51184301146498</v>
      </c>
      <c r="M808">
        <v>43.3244231777959</v>
      </c>
      <c r="N808">
        <v>0.34695978767723201</v>
      </c>
      <c r="O808">
        <v>24.481327800829799</v>
      </c>
      <c r="P808">
        <v>130.84291187739399</v>
      </c>
      <c r="Q808">
        <v>8.7741613495600005E-4</v>
      </c>
    </row>
    <row r="809" spans="1:17" x14ac:dyDescent="0.3">
      <c r="A809" t="s">
        <v>1762</v>
      </c>
      <c r="B809" t="s">
        <v>1763</v>
      </c>
      <c r="C809" t="s">
        <v>3121</v>
      </c>
      <c r="D809" t="s">
        <v>280</v>
      </c>
      <c r="E809">
        <v>4335.5202800999996</v>
      </c>
      <c r="F809">
        <v>476.2</v>
      </c>
      <c r="G809">
        <v>-2.4825415334694299</v>
      </c>
      <c r="H809">
        <v>0.80039998805925505</v>
      </c>
      <c r="I809">
        <v>2.4906191956013601</v>
      </c>
      <c r="J809">
        <v>-4.2194998027106596</v>
      </c>
      <c r="K809">
        <v>508.49777568994</v>
      </c>
      <c r="L809">
        <v>483.87479156114398</v>
      </c>
      <c r="M809">
        <v>32.390349246170103</v>
      </c>
      <c r="N809">
        <v>0.424256808660324</v>
      </c>
      <c r="O809">
        <v>28.9059218815623</v>
      </c>
      <c r="P809">
        <v>32.2410441544015</v>
      </c>
      <c r="Q809">
        <v>-4.9532437734849999E-2</v>
      </c>
    </row>
    <row r="810" spans="1:17" x14ac:dyDescent="0.3">
      <c r="A810" t="s">
        <v>1764</v>
      </c>
      <c r="B810" t="s">
        <v>1765</v>
      </c>
      <c r="C810" t="s">
        <v>3112</v>
      </c>
      <c r="D810" t="s">
        <v>1766</v>
      </c>
      <c r="E810">
        <v>4330.9954472400004</v>
      </c>
      <c r="F810">
        <v>846.9</v>
      </c>
      <c r="G810">
        <v>6.2743893461369602</v>
      </c>
      <c r="H810">
        <v>-14.0089897279939</v>
      </c>
      <c r="I810">
        <v>-1.3372149019056101</v>
      </c>
      <c r="J810">
        <v>-5.8089018397461203</v>
      </c>
      <c r="K810">
        <v>979.76352707630804</v>
      </c>
      <c r="L810">
        <v>886.78680787764904</v>
      </c>
      <c r="M810">
        <v>24.741847879539598</v>
      </c>
      <c r="N810">
        <v>0.38701383213124801</v>
      </c>
      <c r="O810">
        <v>41.811311843192797</v>
      </c>
      <c r="P810">
        <v>45.715760495526403</v>
      </c>
      <c r="Q810">
        <v>4.6461364797802003E-2</v>
      </c>
    </row>
    <row r="811" spans="1:17" x14ac:dyDescent="0.3">
      <c r="A811" t="s">
        <v>1767</v>
      </c>
      <c r="B811" t="s">
        <v>1768</v>
      </c>
      <c r="C811" t="s">
        <v>3124</v>
      </c>
      <c r="D811" t="s">
        <v>467</v>
      </c>
      <c r="E811">
        <v>4327.7004356400003</v>
      </c>
      <c r="F811">
        <v>377.8</v>
      </c>
      <c r="G811">
        <v>2.9308225621088799</v>
      </c>
      <c r="H811">
        <v>3.4865528938303401</v>
      </c>
      <c r="I811">
        <v>-9.5977145380960796</v>
      </c>
      <c r="J811">
        <v>-5.6015756820642002</v>
      </c>
      <c r="K811">
        <v>389.61262685253502</v>
      </c>
      <c r="L811">
        <v>369.94739705415401</v>
      </c>
      <c r="M811">
        <v>35.257744225030997</v>
      </c>
      <c r="N811">
        <v>0.621667100684547</v>
      </c>
      <c r="O811">
        <v>21.453149814716699</v>
      </c>
      <c r="P811">
        <v>34.185757414313599</v>
      </c>
      <c r="Q811">
        <v>0.124002912872514</v>
      </c>
    </row>
    <row r="812" spans="1:17" hidden="1" x14ac:dyDescent="0.3">
      <c r="A812" t="s">
        <v>1769</v>
      </c>
      <c r="B812" t="s">
        <v>1770</v>
      </c>
      <c r="C812" t="s">
        <v>3125</v>
      </c>
      <c r="D812" t="s">
        <v>51</v>
      </c>
      <c r="E812">
        <v>4318.7828733300003</v>
      </c>
      <c r="F812">
        <v>777.65</v>
      </c>
      <c r="G812">
        <v>142.42961485701201</v>
      </c>
      <c r="H812">
        <v>7.5201584582865904</v>
      </c>
      <c r="I812">
        <v>44.076136547551897</v>
      </c>
      <c r="J812">
        <v>-0.50285101060698101</v>
      </c>
      <c r="K812">
        <v>735.48402243324199</v>
      </c>
      <c r="L812">
        <v>571.77774671853501</v>
      </c>
      <c r="M812">
        <v>49.295009395776297</v>
      </c>
      <c r="N812">
        <v>1.42266884044071</v>
      </c>
      <c r="O812">
        <v>9.3872564778499203</v>
      </c>
      <c r="P812">
        <v>195.06874747625099</v>
      </c>
      <c r="Q812">
        <v>-1.8587132555995999E-2</v>
      </c>
    </row>
    <row r="813" spans="1:17" hidden="1" x14ac:dyDescent="0.3">
      <c r="A813" t="s">
        <v>1771</v>
      </c>
      <c r="B813" t="s">
        <v>1772</v>
      </c>
      <c r="C813" t="s">
        <v>3125</v>
      </c>
      <c r="D813" t="s">
        <v>300</v>
      </c>
      <c r="E813">
        <v>4317.1082890649996</v>
      </c>
      <c r="F813">
        <v>449.85</v>
      </c>
      <c r="G813">
        <v>90.149332746057794</v>
      </c>
      <c r="H813">
        <v>12.599739030662899</v>
      </c>
      <c r="I813">
        <v>109.08916881858801</v>
      </c>
      <c r="J813">
        <v>4.4335204738099598</v>
      </c>
      <c r="K813">
        <v>350.86966664140198</v>
      </c>
      <c r="M813">
        <v>76.961836591920004</v>
      </c>
      <c r="N813">
        <v>0.27864839750067</v>
      </c>
      <c r="O813">
        <v>0</v>
      </c>
      <c r="P813">
        <v>198.70517928286799</v>
      </c>
    </row>
    <row r="814" spans="1:17" hidden="1" x14ac:dyDescent="0.3">
      <c r="A814" t="s">
        <v>1773</v>
      </c>
      <c r="B814" t="s">
        <v>1774</v>
      </c>
      <c r="C814" t="s">
        <v>3125</v>
      </c>
      <c r="D814" t="s">
        <v>1775</v>
      </c>
      <c r="E814">
        <v>4316.9188750000003</v>
      </c>
      <c r="F814">
        <v>385.25</v>
      </c>
      <c r="G814">
        <v>-25.743407186731599</v>
      </c>
      <c r="H814">
        <v>-6.6626950362508497</v>
      </c>
      <c r="I814">
        <v>-26.260286552649099</v>
      </c>
      <c r="J814">
        <v>-4.9136062131026197</v>
      </c>
      <c r="K814">
        <v>417.94385478395401</v>
      </c>
      <c r="L814">
        <v>411.64414943320497</v>
      </c>
      <c r="M814">
        <v>19.240148252415899</v>
      </c>
      <c r="N814">
        <v>0.75032010008060301</v>
      </c>
      <c r="O814">
        <v>65.736534717715699</v>
      </c>
      <c r="P814">
        <v>8.3227892591030503</v>
      </c>
      <c r="Q814">
        <v>0.310775745631999</v>
      </c>
    </row>
    <row r="815" spans="1:17" x14ac:dyDescent="0.3">
      <c r="A815" t="s">
        <v>1776</v>
      </c>
      <c r="B815" t="s">
        <v>1777</v>
      </c>
      <c r="C815" t="s">
        <v>3124</v>
      </c>
      <c r="D815" t="s">
        <v>467</v>
      </c>
      <c r="E815">
        <v>4311.42277741</v>
      </c>
      <c r="F815">
        <v>778.85</v>
      </c>
      <c r="G815">
        <v>-27.8716270983447</v>
      </c>
      <c r="H815">
        <v>-11.375109243482299</v>
      </c>
      <c r="I815">
        <v>-6.5484483561244797</v>
      </c>
      <c r="J815">
        <v>-9.8659079608486095</v>
      </c>
      <c r="K815">
        <v>866.33072181201999</v>
      </c>
      <c r="L815">
        <v>820.32600824967699</v>
      </c>
      <c r="M815">
        <v>16.2319671524127</v>
      </c>
      <c r="N815">
        <v>0.35893368346146798</v>
      </c>
      <c r="O815">
        <v>24.8892598061244</v>
      </c>
      <c r="P815">
        <v>18.555445619910099</v>
      </c>
      <c r="Q815">
        <v>-0.14432129477632699</v>
      </c>
    </row>
    <row r="816" spans="1:17" x14ac:dyDescent="0.3">
      <c r="A816" t="s">
        <v>1778</v>
      </c>
      <c r="B816" t="s">
        <v>1779</v>
      </c>
      <c r="C816" t="s">
        <v>3114</v>
      </c>
      <c r="D816" t="s">
        <v>51</v>
      </c>
      <c r="E816">
        <v>4309.9777162500004</v>
      </c>
      <c r="F816">
        <v>349.55</v>
      </c>
      <c r="G816">
        <v>3.3545307621379599</v>
      </c>
      <c r="H816">
        <v>-1.48133437610831</v>
      </c>
      <c r="I816">
        <v>3.2468546564643299</v>
      </c>
      <c r="J816">
        <v>-3.6701351464038798</v>
      </c>
      <c r="K816">
        <v>356.20236405702201</v>
      </c>
      <c r="L816">
        <v>327.86629546109799</v>
      </c>
      <c r="M816">
        <v>40.4532037931696</v>
      </c>
      <c r="N816">
        <v>0.796560061877989</v>
      </c>
      <c r="O816">
        <v>17.5511371763696</v>
      </c>
      <c r="P816">
        <v>39.764094362255101</v>
      </c>
      <c r="Q816">
        <v>-6.4052661949258002E-2</v>
      </c>
    </row>
    <row r="817" spans="1:17" hidden="1" x14ac:dyDescent="0.3">
      <c r="A817" t="s">
        <v>1780</v>
      </c>
      <c r="B817" t="s">
        <v>1781</v>
      </c>
      <c r="C817" t="s">
        <v>3125</v>
      </c>
      <c r="D817" t="s">
        <v>1332</v>
      </c>
      <c r="E817">
        <v>4308.8593696199996</v>
      </c>
      <c r="F817">
        <v>596.70000000000005</v>
      </c>
      <c r="G817">
        <v>15.5638444588658</v>
      </c>
      <c r="H817">
        <v>-13.545123782205099</v>
      </c>
      <c r="I817">
        <v>20.423589464227799</v>
      </c>
      <c r="J817">
        <v>-13.5294141461489</v>
      </c>
      <c r="K817">
        <v>674.56059150885403</v>
      </c>
      <c r="L817">
        <v>572.73442599974101</v>
      </c>
      <c r="M817">
        <v>14.1894030598732</v>
      </c>
      <c r="N817">
        <v>0.29973457667866199</v>
      </c>
      <c r="O817">
        <v>44.092508798391101</v>
      </c>
      <c r="P817">
        <v>59.12</v>
      </c>
      <c r="Q817">
        <v>-4.0660786526020001E-3</v>
      </c>
    </row>
    <row r="818" spans="1:17" hidden="1" x14ac:dyDescent="0.3">
      <c r="A818" t="s">
        <v>1782</v>
      </c>
      <c r="B818" t="s">
        <v>1783</v>
      </c>
      <c r="C818" t="s">
        <v>3125</v>
      </c>
      <c r="D818" t="s">
        <v>287</v>
      </c>
      <c r="E818">
        <v>4294.4686631149998</v>
      </c>
      <c r="F818">
        <v>226.15</v>
      </c>
      <c r="G818">
        <v>153.104927288358</v>
      </c>
      <c r="H818">
        <v>-10.229920555326</v>
      </c>
      <c r="I818">
        <v>25.5547978106604</v>
      </c>
      <c r="J818">
        <v>-0.29518856437266</v>
      </c>
      <c r="K818">
        <v>235.92324599918601</v>
      </c>
      <c r="L818">
        <v>193.38544593637101</v>
      </c>
      <c r="M818">
        <v>50.277971435376401</v>
      </c>
      <c r="N818">
        <v>1.08300313194196</v>
      </c>
      <c r="O818">
        <v>44.505858943179298</v>
      </c>
      <c r="P818">
        <v>193.70129870129799</v>
      </c>
      <c r="Q818">
        <v>0.13440365811864999</v>
      </c>
    </row>
    <row r="819" spans="1:17" hidden="1" x14ac:dyDescent="0.3">
      <c r="A819" t="s">
        <v>1784</v>
      </c>
      <c r="B819" t="s">
        <v>1785</v>
      </c>
      <c r="C819" t="s">
        <v>3125</v>
      </c>
      <c r="D819" t="s">
        <v>1011</v>
      </c>
      <c r="E819">
        <v>4278.1388338799998</v>
      </c>
      <c r="F819">
        <v>173.15</v>
      </c>
      <c r="G819">
        <v>47.2748771015399</v>
      </c>
      <c r="H819">
        <v>1.9202939401588499</v>
      </c>
      <c r="I819">
        <v>26.6770059679532</v>
      </c>
      <c r="J819">
        <v>-5.0689249690621097</v>
      </c>
      <c r="K819">
        <v>175.94312163836699</v>
      </c>
      <c r="L819">
        <v>149.73548216413499</v>
      </c>
      <c r="M819">
        <v>46.411894884816903</v>
      </c>
      <c r="N819">
        <v>1.0295071008760901</v>
      </c>
      <c r="O819">
        <v>29.252093560496601</v>
      </c>
      <c r="P819">
        <v>101.220220801859</v>
      </c>
    </row>
    <row r="820" spans="1:17" hidden="1" x14ac:dyDescent="0.3">
      <c r="A820" t="s">
        <v>1786</v>
      </c>
      <c r="B820" t="s">
        <v>1787</v>
      </c>
      <c r="C820" t="s">
        <v>3125</v>
      </c>
      <c r="D820" t="s">
        <v>277</v>
      </c>
      <c r="E820">
        <v>4274.0102999999999</v>
      </c>
      <c r="F820">
        <v>2430.4</v>
      </c>
      <c r="G820">
        <v>53.474876390223699</v>
      </c>
      <c r="H820">
        <v>-0.25215556880450601</v>
      </c>
      <c r="I820">
        <v>49.361312976680601</v>
      </c>
      <c r="J820">
        <v>-6.7724004225785901</v>
      </c>
      <c r="K820">
        <v>2490.8074405114098</v>
      </c>
      <c r="L820">
        <v>2082.7358681156102</v>
      </c>
      <c r="M820">
        <v>38.462938123988799</v>
      </c>
      <c r="N820">
        <v>0.81445846138000999</v>
      </c>
      <c r="O820">
        <v>18.499012508229001</v>
      </c>
      <c r="P820">
        <v>93.18787011645</v>
      </c>
      <c r="Q820">
        <v>4.7885735260534003E-2</v>
      </c>
    </row>
    <row r="821" spans="1:17" x14ac:dyDescent="0.3">
      <c r="A821" t="s">
        <v>1788</v>
      </c>
      <c r="B821" t="s">
        <v>1789</v>
      </c>
      <c r="C821" t="s">
        <v>3116</v>
      </c>
      <c r="D821" t="s">
        <v>192</v>
      </c>
      <c r="E821">
        <v>4270.3864315020001</v>
      </c>
      <c r="F821">
        <v>167.94</v>
      </c>
      <c r="G821">
        <v>0.87891514012133198</v>
      </c>
      <c r="H821">
        <v>0.25011746130817097</v>
      </c>
      <c r="I821">
        <v>-15.8984383749761</v>
      </c>
      <c r="J821">
        <v>-3.0510368985572298</v>
      </c>
      <c r="K821">
        <v>175.051831003111</v>
      </c>
      <c r="L821">
        <v>171.623300009427</v>
      </c>
      <c r="M821">
        <v>41.6972010869953</v>
      </c>
      <c r="N821">
        <v>0.71094588457086605</v>
      </c>
      <c r="O821">
        <v>34.393235679409301</v>
      </c>
      <c r="P821">
        <v>33.232844109480297</v>
      </c>
      <c r="Q821">
        <v>5.4755638683348998E-2</v>
      </c>
    </row>
    <row r="822" spans="1:17" x14ac:dyDescent="0.3">
      <c r="A822" t="s">
        <v>1790</v>
      </c>
      <c r="B822" t="s">
        <v>1791</v>
      </c>
      <c r="C822" t="s">
        <v>3112</v>
      </c>
      <c r="D822" t="s">
        <v>994</v>
      </c>
      <c r="E822">
        <v>4268.0904859319999</v>
      </c>
      <c r="F822">
        <v>33.46</v>
      </c>
      <c r="G822">
        <v>15.5392607064912</v>
      </c>
      <c r="H822">
        <v>-5.6950807080807397</v>
      </c>
      <c r="I822">
        <v>-10.3575224451283</v>
      </c>
      <c r="J822">
        <v>-8.4017401557484206</v>
      </c>
      <c r="K822">
        <v>38.8726855459891</v>
      </c>
      <c r="L822">
        <v>35.788162519124299</v>
      </c>
      <c r="M822">
        <v>18.946245345141701</v>
      </c>
      <c r="N822">
        <v>0.45743204693478501</v>
      </c>
      <c r="O822">
        <v>37.776449491930599</v>
      </c>
      <c r="P822">
        <v>48.711111111111101</v>
      </c>
      <c r="Q822">
        <v>8.8148650192055006E-2</v>
      </c>
    </row>
    <row r="823" spans="1:17" hidden="1" x14ac:dyDescent="0.3">
      <c r="A823" t="s">
        <v>1792</v>
      </c>
      <c r="B823" t="s">
        <v>1793</v>
      </c>
      <c r="C823" t="s">
        <v>3125</v>
      </c>
      <c r="D823" t="s">
        <v>48</v>
      </c>
      <c r="E823">
        <v>4256.7140105849903</v>
      </c>
      <c r="F823">
        <v>766.55</v>
      </c>
      <c r="G823">
        <v>138.059893002731</v>
      </c>
      <c r="H823">
        <v>4.5386129733722296</v>
      </c>
      <c r="I823">
        <v>71.918520095540899</v>
      </c>
      <c r="J823">
        <v>-6.9910085666011303</v>
      </c>
      <c r="K823">
        <v>787.12069842722201</v>
      </c>
      <c r="L823">
        <v>629.11539021180397</v>
      </c>
      <c r="M823">
        <v>36.772117132405903</v>
      </c>
      <c r="N823">
        <v>0.66052257967348205</v>
      </c>
      <c r="O823">
        <v>21.9750831648294</v>
      </c>
      <c r="P823">
        <v>176.68290922216201</v>
      </c>
    </row>
    <row r="824" spans="1:17" hidden="1" x14ac:dyDescent="0.3">
      <c r="A824" t="s">
        <v>1794</v>
      </c>
      <c r="B824" t="s">
        <v>1795</v>
      </c>
      <c r="C824" t="s">
        <v>3125</v>
      </c>
      <c r="D824" t="s">
        <v>280</v>
      </c>
      <c r="E824">
        <v>4221.4396438399999</v>
      </c>
      <c r="F824">
        <v>1323.65</v>
      </c>
      <c r="G824">
        <v>6.8910409783904703</v>
      </c>
      <c r="H824">
        <v>-0.994406209375998</v>
      </c>
      <c r="I824">
        <v>-7.7448116214300597</v>
      </c>
      <c r="J824">
        <v>-2.3099577483410201</v>
      </c>
      <c r="K824">
        <v>1349.4779206184801</v>
      </c>
      <c r="L824">
        <v>1287.1581334708501</v>
      </c>
      <c r="M824">
        <v>50.159358866924201</v>
      </c>
      <c r="N824">
        <v>0.64970095800731797</v>
      </c>
      <c r="O824">
        <v>18.9740490310882</v>
      </c>
      <c r="P824">
        <v>37.322336341944101</v>
      </c>
      <c r="Q824">
        <v>0.11597536983588801</v>
      </c>
    </row>
    <row r="825" spans="1:17" hidden="1" x14ac:dyDescent="0.3">
      <c r="A825" t="s">
        <v>1796</v>
      </c>
      <c r="B825" t="s">
        <v>1797</v>
      </c>
      <c r="C825" t="s">
        <v>3125</v>
      </c>
      <c r="D825" t="s">
        <v>388</v>
      </c>
      <c r="E825">
        <v>4208.1607028999997</v>
      </c>
      <c r="F825">
        <v>1407</v>
      </c>
      <c r="G825">
        <v>29.844043121577901</v>
      </c>
      <c r="H825">
        <v>20.3810266909455</v>
      </c>
      <c r="I825">
        <v>15.632116260157</v>
      </c>
      <c r="J825">
        <v>-1.6070664363681899</v>
      </c>
      <c r="K825">
        <v>1104.1182728917399</v>
      </c>
      <c r="L825">
        <v>1035.83013117771</v>
      </c>
      <c r="M825">
        <v>77.625813159021206</v>
      </c>
      <c r="N825">
        <v>2.2530298616233901</v>
      </c>
      <c r="O825">
        <v>0</v>
      </c>
      <c r="P825">
        <v>69.273339749759302</v>
      </c>
      <c r="Q825">
        <v>8.1184533144021007E-2</v>
      </c>
    </row>
    <row r="826" spans="1:17" hidden="1" x14ac:dyDescent="0.3">
      <c r="A826" t="s">
        <v>1798</v>
      </c>
      <c r="B826" t="s">
        <v>1799</v>
      </c>
      <c r="C826" t="s">
        <v>3125</v>
      </c>
      <c r="D826" t="s">
        <v>453</v>
      </c>
      <c r="E826">
        <v>4205.9964301549999</v>
      </c>
      <c r="F826">
        <v>917.15</v>
      </c>
      <c r="G826">
        <v>18.1479916736786</v>
      </c>
      <c r="H826">
        <v>7.0966742462584298</v>
      </c>
      <c r="I826">
        <v>43.880445411907203</v>
      </c>
      <c r="J826">
        <v>-4.9822214022124403</v>
      </c>
      <c r="K826">
        <v>929.42467190347304</v>
      </c>
      <c r="L826">
        <v>770.06735659961896</v>
      </c>
      <c r="M826">
        <v>37.937182734752</v>
      </c>
      <c r="N826">
        <v>0.55576205507610699</v>
      </c>
      <c r="O826">
        <v>19.391593523414901</v>
      </c>
      <c r="P826">
        <v>75.699233716475007</v>
      </c>
      <c r="Q826">
        <v>0.167107512352236</v>
      </c>
    </row>
    <row r="827" spans="1:17" hidden="1" x14ac:dyDescent="0.3">
      <c r="A827" t="s">
        <v>1800</v>
      </c>
      <c r="B827" t="s">
        <v>1801</v>
      </c>
      <c r="C827" t="s">
        <v>3125</v>
      </c>
      <c r="D827" t="s">
        <v>280</v>
      </c>
      <c r="E827">
        <v>4201.2345784500003</v>
      </c>
      <c r="F827">
        <v>915.95</v>
      </c>
      <c r="G827">
        <v>144.00946004857099</v>
      </c>
      <c r="H827">
        <v>-4.9777286068775304</v>
      </c>
      <c r="I827">
        <v>37.065535867317799</v>
      </c>
      <c r="J827">
        <v>-4.8896547997613604</v>
      </c>
      <c r="K827">
        <v>950.78490274442504</v>
      </c>
      <c r="L827">
        <v>750.03522263027503</v>
      </c>
      <c r="M827">
        <v>34.584936221099298</v>
      </c>
      <c r="N827">
        <v>0.37438623691289202</v>
      </c>
      <c r="O827">
        <v>19.111305202249</v>
      </c>
      <c r="P827">
        <v>195.753955440749</v>
      </c>
      <c r="Q827">
        <v>8.6902781696618997E-2</v>
      </c>
    </row>
    <row r="828" spans="1:17" x14ac:dyDescent="0.3">
      <c r="A828" t="s">
        <v>1802</v>
      </c>
      <c r="B828" t="s">
        <v>1803</v>
      </c>
      <c r="C828" t="s">
        <v>3121</v>
      </c>
      <c r="D828" t="s">
        <v>280</v>
      </c>
      <c r="E828">
        <v>4180.0189162799998</v>
      </c>
      <c r="F828">
        <v>179.8</v>
      </c>
      <c r="G828">
        <v>17.413745432276102</v>
      </c>
      <c r="H828">
        <v>6.6252830171768</v>
      </c>
      <c r="I828">
        <v>22.7591562383341</v>
      </c>
      <c r="J828">
        <v>-4.5994957399408598</v>
      </c>
      <c r="K828">
        <v>175.03603674358601</v>
      </c>
      <c r="L828">
        <v>157.222763354964</v>
      </c>
      <c r="M828">
        <v>46.059702645808599</v>
      </c>
      <c r="N828">
        <v>1.19874526511791</v>
      </c>
      <c r="O828">
        <v>10.678531701890901</v>
      </c>
      <c r="P828">
        <v>60.464078536367701</v>
      </c>
      <c r="Q828">
        <v>2.9537710421483999E-2</v>
      </c>
    </row>
    <row r="829" spans="1:17" hidden="1" x14ac:dyDescent="0.3">
      <c r="A829" t="s">
        <v>1804</v>
      </c>
      <c r="B829" t="s">
        <v>1805</v>
      </c>
      <c r="C829" t="s">
        <v>3125</v>
      </c>
      <c r="D829" t="s">
        <v>51</v>
      </c>
      <c r="E829">
        <v>4174.8592326809903</v>
      </c>
      <c r="F829">
        <v>76.19</v>
      </c>
      <c r="G829">
        <v>109.340934242147</v>
      </c>
      <c r="H829">
        <v>-1.0591117112572299</v>
      </c>
      <c r="I829">
        <v>40.039833219936</v>
      </c>
      <c r="J829">
        <v>-11.1180917679191</v>
      </c>
      <c r="K829">
        <v>80.930116933544099</v>
      </c>
      <c r="L829">
        <v>62.676376838318397</v>
      </c>
      <c r="M829">
        <v>30.298441375861501</v>
      </c>
      <c r="N829">
        <v>0.65316340970915698</v>
      </c>
      <c r="O829">
        <v>32.4320777004856</v>
      </c>
      <c r="P829">
        <v>143.418530351437</v>
      </c>
      <c r="Q829">
        <v>4.3526427512448E-2</v>
      </c>
    </row>
    <row r="830" spans="1:17" x14ac:dyDescent="0.3">
      <c r="A830" t="s">
        <v>1806</v>
      </c>
      <c r="B830" t="s">
        <v>1807</v>
      </c>
      <c r="C830" t="s">
        <v>3116</v>
      </c>
      <c r="D830" t="s">
        <v>192</v>
      </c>
      <c r="E830">
        <v>4160.0837775</v>
      </c>
      <c r="F830">
        <v>637.70000000000005</v>
      </c>
      <c r="G830">
        <v>51.537330253777597</v>
      </c>
      <c r="H830">
        <v>-11.0271337642773</v>
      </c>
      <c r="I830">
        <v>-3.6310800056912602</v>
      </c>
      <c r="J830">
        <v>-7.3028290312489803</v>
      </c>
      <c r="K830">
        <v>707.78789781298201</v>
      </c>
      <c r="L830">
        <v>642.11716254769999</v>
      </c>
      <c r="M830">
        <v>28.321316361384699</v>
      </c>
      <c r="N830">
        <v>0.32684538188970702</v>
      </c>
      <c r="O830">
        <v>29.747530186608099</v>
      </c>
      <c r="P830">
        <v>81.862255810637393</v>
      </c>
      <c r="Q830">
        <v>5.6441237950989001E-2</v>
      </c>
    </row>
    <row r="831" spans="1:17" hidden="1" x14ac:dyDescent="0.3">
      <c r="A831" t="s">
        <v>1808</v>
      </c>
      <c r="B831" t="s">
        <v>1809</v>
      </c>
      <c r="C831" t="s">
        <v>3125</v>
      </c>
      <c r="D831" t="s">
        <v>51</v>
      </c>
      <c r="E831">
        <v>4159.9757478749998</v>
      </c>
      <c r="F831">
        <v>2515.25</v>
      </c>
      <c r="G831">
        <v>57.793502517533902</v>
      </c>
      <c r="H831">
        <v>21.8337830997576</v>
      </c>
      <c r="I831">
        <v>54.207148812280003</v>
      </c>
      <c r="J831">
        <v>-8.6362143201232904</v>
      </c>
      <c r="K831">
        <v>2394.3154214931301</v>
      </c>
      <c r="L831">
        <v>1870.54845287838</v>
      </c>
      <c r="M831">
        <v>33.703702987669402</v>
      </c>
      <c r="N831">
        <v>0.67840006180454304</v>
      </c>
      <c r="O831">
        <v>18.2765132690587</v>
      </c>
      <c r="P831">
        <v>94.678792569659393</v>
      </c>
      <c r="Q831">
        <v>0.15919471402889801</v>
      </c>
    </row>
    <row r="832" spans="1:17" hidden="1" x14ac:dyDescent="0.3">
      <c r="A832" t="s">
        <v>1810</v>
      </c>
      <c r="B832" t="s">
        <v>1811</v>
      </c>
      <c r="C832" t="s">
        <v>3125</v>
      </c>
      <c r="D832" t="s">
        <v>51</v>
      </c>
      <c r="E832">
        <v>4156.5327179149999</v>
      </c>
      <c r="F832">
        <v>726.35</v>
      </c>
      <c r="G832">
        <v>7.6200146219907001</v>
      </c>
      <c r="H832">
        <v>-0.86808017735093601</v>
      </c>
      <c r="I832">
        <v>44.324173148416399</v>
      </c>
      <c r="J832">
        <v>-1.2934912818745501</v>
      </c>
      <c r="K832">
        <v>713.02117966672904</v>
      </c>
      <c r="L832">
        <v>570.84878677269603</v>
      </c>
      <c r="M832">
        <v>47.839534757284802</v>
      </c>
      <c r="N832">
        <v>0.57547673110478403</v>
      </c>
      <c r="O832">
        <v>15.860122530460499</v>
      </c>
      <c r="P832">
        <v>72.386377121158105</v>
      </c>
    </row>
    <row r="833" spans="1:17" x14ac:dyDescent="0.3">
      <c r="A833" t="s">
        <v>1812</v>
      </c>
      <c r="B833" t="s">
        <v>1813</v>
      </c>
      <c r="C833" t="s">
        <v>3120</v>
      </c>
      <c r="D833" t="s">
        <v>447</v>
      </c>
      <c r="E833">
        <v>4118.5641401479998</v>
      </c>
      <c r="F833">
        <v>82.43</v>
      </c>
      <c r="G833">
        <v>-33.189210318507897</v>
      </c>
      <c r="H833">
        <v>-6.26583521503448</v>
      </c>
      <c r="I833">
        <v>-32.056414618247203</v>
      </c>
      <c r="J833">
        <v>-2.3541467649438301</v>
      </c>
      <c r="K833">
        <v>92.893388840347797</v>
      </c>
      <c r="L833">
        <v>98.103208491047198</v>
      </c>
      <c r="M833">
        <v>16.388289345782599</v>
      </c>
      <c r="N833">
        <v>0.68899218161126796</v>
      </c>
      <c r="O833">
        <v>47.458449593594501</v>
      </c>
      <c r="P833">
        <v>1.3275968039336301</v>
      </c>
      <c r="Q833">
        <v>-1.6752370256518E-2</v>
      </c>
    </row>
    <row r="834" spans="1:17" x14ac:dyDescent="0.3">
      <c r="A834" t="s">
        <v>1814</v>
      </c>
      <c r="B834" t="s">
        <v>1815</v>
      </c>
      <c r="C834" t="s">
        <v>3122</v>
      </c>
      <c r="D834" t="s">
        <v>269</v>
      </c>
      <c r="E834">
        <v>4112.3436615680002</v>
      </c>
      <c r="F834">
        <v>186.88</v>
      </c>
      <c r="G834">
        <v>6.51660906886005</v>
      </c>
      <c r="H834">
        <v>-4.7119101946203701</v>
      </c>
      <c r="I834">
        <v>-12.5594928753858</v>
      </c>
      <c r="J834">
        <v>-4.0591765618840601</v>
      </c>
      <c r="K834">
        <v>199.49444731148799</v>
      </c>
      <c r="L834">
        <v>191.27262982710701</v>
      </c>
      <c r="M834">
        <v>25.705204678725501</v>
      </c>
      <c r="N834">
        <v>0.54322978415584</v>
      </c>
      <c r="O834">
        <v>27.274186643835598</v>
      </c>
      <c r="P834">
        <v>36.408759124087503</v>
      </c>
    </row>
    <row r="835" spans="1:17" hidden="1" x14ac:dyDescent="0.3">
      <c r="A835" t="s">
        <v>1816</v>
      </c>
      <c r="B835" t="s">
        <v>1817</v>
      </c>
      <c r="C835" t="s">
        <v>3125</v>
      </c>
      <c r="E835">
        <v>4111.3460659699904</v>
      </c>
      <c r="F835">
        <v>2223.65</v>
      </c>
      <c r="G835">
        <v>4612.6955804484496</v>
      </c>
      <c r="H835">
        <v>13.2755321028654</v>
      </c>
      <c r="I835">
        <v>310.80076331140998</v>
      </c>
      <c r="J835">
        <v>-8.9551856685689408</v>
      </c>
      <c r="K835">
        <v>2019.25730787988</v>
      </c>
      <c r="L835">
        <v>1057.7172437982299</v>
      </c>
      <c r="M835">
        <v>28.512778021292899</v>
      </c>
      <c r="N835">
        <v>0.43936001549180698</v>
      </c>
      <c r="O835">
        <v>42.513435117936702</v>
      </c>
      <c r="P835">
        <v>4639.2369991474798</v>
      </c>
    </row>
    <row r="836" spans="1:17" hidden="1" x14ac:dyDescent="0.3">
      <c r="A836" t="s">
        <v>1818</v>
      </c>
      <c r="B836" t="s">
        <v>1819</v>
      </c>
      <c r="C836" t="s">
        <v>3125</v>
      </c>
      <c r="D836" t="s">
        <v>418</v>
      </c>
      <c r="E836">
        <v>4088.3112679000001</v>
      </c>
      <c r="F836">
        <v>328.55</v>
      </c>
      <c r="G836">
        <v>104.839967969515</v>
      </c>
      <c r="H836">
        <v>-6.3679785913730198</v>
      </c>
      <c r="I836">
        <v>63.155536658017397</v>
      </c>
      <c r="J836">
        <v>-10.4067584809747</v>
      </c>
      <c r="K836">
        <v>351.502633062043</v>
      </c>
      <c r="L836">
        <v>273.75685432395301</v>
      </c>
      <c r="M836">
        <v>31.363334263999299</v>
      </c>
      <c r="N836">
        <v>0.29735411164340703</v>
      </c>
      <c r="O836">
        <v>36.265408613605203</v>
      </c>
      <c r="P836">
        <v>138.60706634227799</v>
      </c>
      <c r="Q836">
        <v>0.156161314671072</v>
      </c>
    </row>
    <row r="837" spans="1:17" hidden="1" x14ac:dyDescent="0.3">
      <c r="A837" t="s">
        <v>1820</v>
      </c>
      <c r="B837" t="s">
        <v>1821</v>
      </c>
      <c r="C837" t="s">
        <v>3125</v>
      </c>
      <c r="D837" t="s">
        <v>117</v>
      </c>
      <c r="E837">
        <v>4084.018614264</v>
      </c>
      <c r="F837">
        <v>42.06</v>
      </c>
      <c r="G837">
        <v>-1.3628472704574499</v>
      </c>
      <c r="H837">
        <v>-9.5181119001703696</v>
      </c>
      <c r="I837">
        <v>-29.028183590016202</v>
      </c>
      <c r="J837">
        <v>-6.5985648422911396</v>
      </c>
      <c r="K837">
        <v>47.658942418544299</v>
      </c>
      <c r="L837">
        <v>46.879992493973397</v>
      </c>
      <c r="M837">
        <v>14.4454112671465</v>
      </c>
      <c r="N837">
        <v>0.42588290823711</v>
      </c>
      <c r="O837">
        <v>55.492154065620497</v>
      </c>
      <c r="P837">
        <v>31.643192488262901</v>
      </c>
      <c r="Q837">
        <v>3.5238500537606E-2</v>
      </c>
    </row>
    <row r="838" spans="1:17" x14ac:dyDescent="0.3">
      <c r="A838" t="s">
        <v>1822</v>
      </c>
      <c r="B838" t="s">
        <v>1823</v>
      </c>
      <c r="C838" t="s">
        <v>3113</v>
      </c>
      <c r="D838" t="s">
        <v>48</v>
      </c>
      <c r="E838">
        <v>4076.0958788550001</v>
      </c>
      <c r="F838">
        <v>589.04999999999995</v>
      </c>
      <c r="G838">
        <v>-27.947394094459401</v>
      </c>
      <c r="H838">
        <v>-8.16835255776388</v>
      </c>
      <c r="I838">
        <v>-11.0653862667538</v>
      </c>
      <c r="J838">
        <v>-9.1946051656764496</v>
      </c>
      <c r="K838">
        <v>660.60718984767095</v>
      </c>
      <c r="L838">
        <v>628.47427144927497</v>
      </c>
      <c r="M838">
        <v>25.559346467628401</v>
      </c>
      <c r="N838">
        <v>0.69669461201960203</v>
      </c>
      <c r="O838">
        <v>71.301247771836003</v>
      </c>
      <c r="P838">
        <v>38.031634446397099</v>
      </c>
      <c r="Q838">
        <v>0.133401149769099</v>
      </c>
    </row>
    <row r="839" spans="1:17" hidden="1" x14ac:dyDescent="0.3">
      <c r="A839" t="s">
        <v>1824</v>
      </c>
      <c r="B839" t="s">
        <v>1825</v>
      </c>
      <c r="C839" t="s">
        <v>3125</v>
      </c>
      <c r="D839" t="s">
        <v>1826</v>
      </c>
      <c r="E839">
        <v>4074.23626896</v>
      </c>
      <c r="F839">
        <v>135.85</v>
      </c>
      <c r="G839">
        <v>28.0092070120063</v>
      </c>
      <c r="H839">
        <v>7.7863367142920898</v>
      </c>
      <c r="I839">
        <v>24.664930899558399</v>
      </c>
      <c r="J839">
        <v>-8.8593199146045798</v>
      </c>
      <c r="K839">
        <v>143.15871936605501</v>
      </c>
      <c r="L839">
        <v>125.63029006192799</v>
      </c>
      <c r="M839">
        <v>29.317733837001299</v>
      </c>
      <c r="N839">
        <v>1.53497952822198</v>
      </c>
      <c r="O839">
        <v>21.376518218623399</v>
      </c>
      <c r="P839">
        <v>63.8721351025331</v>
      </c>
      <c r="Q839">
        <v>5.5268253039069001E-2</v>
      </c>
    </row>
    <row r="840" spans="1:17" hidden="1" x14ac:dyDescent="0.3">
      <c r="A840" t="s">
        <v>1827</v>
      </c>
      <c r="B840" t="s">
        <v>1828</v>
      </c>
      <c r="C840" t="s">
        <v>3125</v>
      </c>
      <c r="D840" t="s">
        <v>1031</v>
      </c>
      <c r="E840">
        <v>4060.8879999999999</v>
      </c>
      <c r="F840">
        <v>118</v>
      </c>
      <c r="G840">
        <v>-24.817280767994301</v>
      </c>
      <c r="K840">
        <v>104.378999999999</v>
      </c>
      <c r="M840">
        <v>99.990560428137201</v>
      </c>
      <c r="N840">
        <v>1</v>
      </c>
      <c r="O840">
        <v>0</v>
      </c>
      <c r="P840">
        <v>5.3571428571428603</v>
      </c>
    </row>
    <row r="841" spans="1:17" hidden="1" x14ac:dyDescent="0.3">
      <c r="A841" t="s">
        <v>1829</v>
      </c>
      <c r="B841" t="s">
        <v>1830</v>
      </c>
      <c r="C841" t="s">
        <v>3125</v>
      </c>
      <c r="D841" t="s">
        <v>467</v>
      </c>
      <c r="E841">
        <v>4028.7374131050001</v>
      </c>
      <c r="F841">
        <v>291.05</v>
      </c>
      <c r="G841">
        <v>85.285364415963798</v>
      </c>
      <c r="H841">
        <v>19.117232353215002</v>
      </c>
      <c r="I841">
        <v>31.9618655849312</v>
      </c>
      <c r="J841">
        <v>-6.37882508428339</v>
      </c>
      <c r="K841">
        <v>276.74995473640399</v>
      </c>
      <c r="L841">
        <v>220.349523303675</v>
      </c>
      <c r="M841">
        <v>37.084311001281002</v>
      </c>
      <c r="N841">
        <v>0.49176510118023198</v>
      </c>
      <c r="O841">
        <v>15.5299776670675</v>
      </c>
      <c r="P841">
        <v>126.32192846034199</v>
      </c>
      <c r="Q841">
        <v>6.0307964599250002E-2</v>
      </c>
    </row>
    <row r="842" spans="1:17" x14ac:dyDescent="0.3">
      <c r="A842" t="s">
        <v>1831</v>
      </c>
      <c r="B842" t="s">
        <v>1832</v>
      </c>
      <c r="C842" t="s">
        <v>3109</v>
      </c>
      <c r="D842" t="s">
        <v>287</v>
      </c>
      <c r="E842">
        <v>4026.6258895800001</v>
      </c>
      <c r="F842">
        <v>1474.95</v>
      </c>
      <c r="G842">
        <v>31.919045417859799</v>
      </c>
      <c r="H842">
        <v>7.8215083889860804</v>
      </c>
      <c r="I842">
        <v>9.1904328077249495</v>
      </c>
      <c r="J842">
        <v>2.7802538918706099</v>
      </c>
      <c r="K842">
        <v>1385.0050054429701</v>
      </c>
      <c r="L842">
        <v>1270.51952503443</v>
      </c>
      <c r="M842">
        <v>89.647363687363097</v>
      </c>
      <c r="N842">
        <v>2.6039600235511098</v>
      </c>
      <c r="O842">
        <v>5.2781450218651402</v>
      </c>
      <c r="P842">
        <v>61.789063785443901</v>
      </c>
      <c r="Q842">
        <v>0.108880178300945</v>
      </c>
    </row>
    <row r="843" spans="1:17" x14ac:dyDescent="0.3">
      <c r="A843" t="s">
        <v>1833</v>
      </c>
      <c r="B843" t="s">
        <v>1834</v>
      </c>
      <c r="C843" t="s">
        <v>3122</v>
      </c>
      <c r="D843" t="s">
        <v>1492</v>
      </c>
      <c r="E843">
        <v>4022.3829230470001</v>
      </c>
      <c r="F843">
        <v>74.17</v>
      </c>
      <c r="G843">
        <v>39.016617015256799</v>
      </c>
      <c r="H843">
        <v>-4.6256759124741</v>
      </c>
      <c r="I843">
        <v>-19.444983427805202</v>
      </c>
      <c r="J843">
        <v>-6.5108610907077802</v>
      </c>
      <c r="K843">
        <v>82.795288952553307</v>
      </c>
      <c r="L843">
        <v>77.774590830373199</v>
      </c>
      <c r="M843">
        <v>31.587133671772602</v>
      </c>
      <c r="N843">
        <v>0.33807518789373298</v>
      </c>
      <c r="O843">
        <v>39.207226641499197</v>
      </c>
      <c r="P843">
        <v>72.890442890442898</v>
      </c>
      <c r="Q843">
        <v>0.160806895223783</v>
      </c>
    </row>
    <row r="844" spans="1:17" hidden="1" x14ac:dyDescent="0.3">
      <c r="A844" t="s">
        <v>1835</v>
      </c>
      <c r="B844" t="s">
        <v>1836</v>
      </c>
      <c r="C844" t="s">
        <v>3125</v>
      </c>
      <c r="D844" t="s">
        <v>280</v>
      </c>
      <c r="E844">
        <v>4018.0938194199998</v>
      </c>
      <c r="F844">
        <v>326.64999999999998</v>
      </c>
      <c r="G844">
        <v>475.57839696917301</v>
      </c>
      <c r="H844">
        <v>-4.0343237761612203</v>
      </c>
      <c r="I844">
        <v>156.00872867317301</v>
      </c>
      <c r="J844">
        <v>-8.89113607969729</v>
      </c>
      <c r="K844">
        <v>341.114959378126</v>
      </c>
      <c r="L844">
        <v>215.37854617992201</v>
      </c>
      <c r="M844">
        <v>19.6533157512233</v>
      </c>
      <c r="N844">
        <v>0.46728162981177601</v>
      </c>
      <c r="O844">
        <v>35.8946885045155</v>
      </c>
      <c r="P844">
        <v>523.02117108525601</v>
      </c>
      <c r="Q844">
        <v>0.29703715174226097</v>
      </c>
    </row>
    <row r="845" spans="1:17" hidden="1" x14ac:dyDescent="0.3">
      <c r="A845" t="s">
        <v>1837</v>
      </c>
      <c r="B845" t="s">
        <v>1838</v>
      </c>
      <c r="C845" t="s">
        <v>3125</v>
      </c>
      <c r="D845" t="s">
        <v>280</v>
      </c>
      <c r="E845">
        <v>4015.246588</v>
      </c>
      <c r="F845">
        <v>411.1</v>
      </c>
      <c r="G845">
        <v>8.9696733667653703</v>
      </c>
      <c r="H845">
        <v>1.4107241101302199</v>
      </c>
      <c r="I845">
        <v>4.0470602873049302</v>
      </c>
      <c r="J845">
        <v>-5.4632264532875796</v>
      </c>
      <c r="K845">
        <v>438.68407597178901</v>
      </c>
      <c r="L845">
        <v>405.91977822573699</v>
      </c>
      <c r="M845">
        <v>27.864248565358899</v>
      </c>
      <c r="N845">
        <v>0.55881187393502496</v>
      </c>
      <c r="O845">
        <v>32.0846509365117</v>
      </c>
      <c r="P845">
        <v>37.724249987436899</v>
      </c>
      <c r="Q845">
        <v>0.14803541575016199</v>
      </c>
    </row>
    <row r="846" spans="1:17" x14ac:dyDescent="0.3">
      <c r="A846" t="s">
        <v>1839</v>
      </c>
      <c r="B846" t="s">
        <v>1840</v>
      </c>
      <c r="C846" t="s">
        <v>3113</v>
      </c>
      <c r="D846" t="s">
        <v>48</v>
      </c>
      <c r="E846">
        <v>3994.4307273959998</v>
      </c>
      <c r="F846">
        <v>49.48</v>
      </c>
      <c r="G846">
        <v>-14.7222096594808</v>
      </c>
      <c r="H846">
        <v>-9.8936252102741502</v>
      </c>
      <c r="I846">
        <v>-32.022226584059197</v>
      </c>
      <c r="J846">
        <v>-7.9926339729527296</v>
      </c>
      <c r="K846">
        <v>56.139666377604499</v>
      </c>
      <c r="L846">
        <v>57.106929737674797</v>
      </c>
      <c r="M846">
        <v>22.5352859285465</v>
      </c>
      <c r="N846">
        <v>0.66452993534321003</v>
      </c>
      <c r="O846">
        <v>59.660468876313601</v>
      </c>
      <c r="P846">
        <v>17.669441141498201</v>
      </c>
      <c r="Q846">
        <v>8.4355923907083005E-2</v>
      </c>
    </row>
    <row r="847" spans="1:17" x14ac:dyDescent="0.3">
      <c r="A847" t="s">
        <v>1841</v>
      </c>
      <c r="B847" t="s">
        <v>1842</v>
      </c>
      <c r="C847" t="s">
        <v>3116</v>
      </c>
      <c r="D847" t="s">
        <v>192</v>
      </c>
      <c r="E847">
        <v>3978.0850107000001</v>
      </c>
      <c r="F847">
        <v>1511.45</v>
      </c>
      <c r="G847">
        <v>51.203039465256403</v>
      </c>
      <c r="H847">
        <v>-3.8304962727103198</v>
      </c>
      <c r="I847">
        <v>20.313717700414401</v>
      </c>
      <c r="J847">
        <v>-7.0603631833618401</v>
      </c>
      <c r="K847">
        <v>1585.4511917382099</v>
      </c>
      <c r="L847">
        <v>1345.4339751893301</v>
      </c>
      <c r="M847">
        <v>26.743071645055501</v>
      </c>
      <c r="N847">
        <v>0.57342324677942402</v>
      </c>
      <c r="O847">
        <v>18.429322835687501</v>
      </c>
      <c r="P847">
        <v>83.874695863746894</v>
      </c>
      <c r="Q847">
        <v>0.10046430335274301</v>
      </c>
    </row>
    <row r="848" spans="1:17" x14ac:dyDescent="0.3">
      <c r="A848" t="s">
        <v>1843</v>
      </c>
      <c r="B848" t="s">
        <v>1844</v>
      </c>
      <c r="C848" t="s">
        <v>3121</v>
      </c>
      <c r="D848" t="s">
        <v>138</v>
      </c>
      <c r="E848">
        <v>3962.5842349999998</v>
      </c>
      <c r="F848">
        <v>599.75</v>
      </c>
      <c r="G848">
        <v>-1.5544436026446</v>
      </c>
      <c r="H848">
        <v>6.7696841362847202</v>
      </c>
      <c r="I848">
        <v>3.9905204998474599</v>
      </c>
      <c r="J848">
        <v>-4.87194787422687</v>
      </c>
      <c r="K848">
        <v>562.65425911168302</v>
      </c>
      <c r="L848">
        <v>530.41427830341104</v>
      </c>
      <c r="M848">
        <v>56.111558526109299</v>
      </c>
      <c r="N848">
        <v>1.2138459338545999</v>
      </c>
      <c r="O848">
        <v>11.213005418924499</v>
      </c>
      <c r="P848">
        <v>41.117647058823501</v>
      </c>
    </row>
    <row r="849" spans="1:17" hidden="1" x14ac:dyDescent="0.3">
      <c r="A849" t="s">
        <v>1845</v>
      </c>
      <c r="B849" t="s">
        <v>1846</v>
      </c>
      <c r="C849" t="s">
        <v>3125</v>
      </c>
      <c r="D849" t="s">
        <v>83</v>
      </c>
      <c r="E849">
        <v>3960.4156926000001</v>
      </c>
      <c r="F849">
        <v>1751.55</v>
      </c>
      <c r="G849">
        <v>196.23569362014501</v>
      </c>
      <c r="H849">
        <v>15.697937073595799</v>
      </c>
      <c r="I849">
        <v>63.822462914476397</v>
      </c>
      <c r="J849">
        <v>3.5327343974092802</v>
      </c>
      <c r="K849">
        <v>1616.03717736933</v>
      </c>
      <c r="L849">
        <v>1230.9333594488801</v>
      </c>
      <c r="M849">
        <v>46.557872537359401</v>
      </c>
      <c r="N849">
        <v>1.0091692965572701</v>
      </c>
      <c r="O849">
        <v>10.016842225457401</v>
      </c>
      <c r="P849">
        <v>239.743962758219</v>
      </c>
      <c r="Q849">
        <v>0.192479558542894</v>
      </c>
    </row>
    <row r="850" spans="1:17" hidden="1" x14ac:dyDescent="0.3">
      <c r="A850" t="s">
        <v>1847</v>
      </c>
      <c r="B850" t="s">
        <v>1848</v>
      </c>
      <c r="C850" t="s">
        <v>3125</v>
      </c>
      <c r="D850" t="s">
        <v>402</v>
      </c>
      <c r="E850">
        <v>3952.0134510779999</v>
      </c>
      <c r="F850">
        <v>106.26</v>
      </c>
      <c r="G850">
        <v>-50.776712816675897</v>
      </c>
      <c r="H850">
        <v>-3.39665904470814</v>
      </c>
      <c r="I850">
        <v>-23.804091317465801</v>
      </c>
      <c r="J850">
        <v>-1.5027685151049399</v>
      </c>
      <c r="K850">
        <v>116.144282350141</v>
      </c>
      <c r="L850">
        <v>123.634665611125</v>
      </c>
      <c r="M850">
        <v>24.312463974463601</v>
      </c>
      <c r="N850">
        <v>0.57833092472264802</v>
      </c>
      <c r="O850">
        <v>44.551101072840197</v>
      </c>
      <c r="P850">
        <v>0.72037914691942495</v>
      </c>
    </row>
    <row r="851" spans="1:17" x14ac:dyDescent="0.3">
      <c r="A851" t="s">
        <v>1849</v>
      </c>
      <c r="B851" t="s">
        <v>1850</v>
      </c>
      <c r="C851" t="s">
        <v>3121</v>
      </c>
      <c r="D851" t="s">
        <v>100</v>
      </c>
      <c r="E851">
        <v>3931.251425725</v>
      </c>
      <c r="F851">
        <v>975.65</v>
      </c>
      <c r="G851">
        <v>16.045355140941801</v>
      </c>
      <c r="H851">
        <v>-5.9305979462760003</v>
      </c>
      <c r="I851">
        <v>19.943994842638901</v>
      </c>
      <c r="J851">
        <v>-6.1346081846205402</v>
      </c>
      <c r="K851">
        <v>1115.3535610608101</v>
      </c>
      <c r="L851">
        <v>1014.2783821583801</v>
      </c>
      <c r="M851">
        <v>29.837183760499698</v>
      </c>
      <c r="N851">
        <v>1.2466502485396</v>
      </c>
      <c r="O851">
        <v>63.245016143084101</v>
      </c>
      <c r="P851">
        <v>59.942622950819597</v>
      </c>
      <c r="Q851">
        <v>-5.0824602668420003E-3</v>
      </c>
    </row>
    <row r="852" spans="1:17" hidden="1" x14ac:dyDescent="0.3">
      <c r="A852" t="s">
        <v>1851</v>
      </c>
      <c r="B852" t="s">
        <v>1852</v>
      </c>
      <c r="C852" t="s">
        <v>3125</v>
      </c>
      <c r="D852" t="s">
        <v>51</v>
      </c>
      <c r="E852">
        <v>3928.15166946</v>
      </c>
      <c r="F852">
        <v>1580.1</v>
      </c>
      <c r="G852">
        <v>114.562298505226</v>
      </c>
      <c r="H852">
        <v>13.248090524595099</v>
      </c>
      <c r="I852">
        <v>45.754922960905397</v>
      </c>
      <c r="J852">
        <v>4.2546778550042497</v>
      </c>
      <c r="K852">
        <v>1460.8943136139401</v>
      </c>
      <c r="L852">
        <v>1129.6990141687099</v>
      </c>
      <c r="M852">
        <v>52.321780635716998</v>
      </c>
      <c r="N852">
        <v>0.35233803552769</v>
      </c>
      <c r="O852">
        <v>6.7653945952787797</v>
      </c>
      <c r="P852">
        <v>179.16961130742001</v>
      </c>
      <c r="Q852">
        <v>0.23603950107954899</v>
      </c>
    </row>
    <row r="853" spans="1:17" hidden="1" x14ac:dyDescent="0.3">
      <c r="A853" t="s">
        <v>1853</v>
      </c>
      <c r="B853" t="s">
        <v>1854</v>
      </c>
      <c r="C853" t="s">
        <v>3125</v>
      </c>
      <c r="D853" t="s">
        <v>48</v>
      </c>
      <c r="E853">
        <v>3924.7860628599901</v>
      </c>
      <c r="F853">
        <v>25.1</v>
      </c>
      <c r="G853">
        <v>29.975009076756699</v>
      </c>
      <c r="H853">
        <v>-12.123363204010801</v>
      </c>
      <c r="I853">
        <v>19.015321626263798</v>
      </c>
      <c r="J853">
        <v>-10.6084883441542</v>
      </c>
      <c r="K853">
        <v>26.855405346030999</v>
      </c>
      <c r="L853">
        <v>22.102387089936499</v>
      </c>
      <c r="M853">
        <v>28.9082419951262</v>
      </c>
      <c r="N853">
        <v>0.45457466465621998</v>
      </c>
      <c r="O853">
        <v>33.2669322709163</v>
      </c>
      <c r="P853">
        <v>68.017634928638799</v>
      </c>
      <c r="Q853">
        <v>0.112080852994229</v>
      </c>
    </row>
    <row r="854" spans="1:17" x14ac:dyDescent="0.3">
      <c r="A854" t="s">
        <v>1855</v>
      </c>
      <c r="B854" t="s">
        <v>1856</v>
      </c>
      <c r="C854" t="s">
        <v>3126</v>
      </c>
      <c r="D854" t="s">
        <v>114</v>
      </c>
      <c r="E854">
        <v>3917.6981118599901</v>
      </c>
      <c r="F854">
        <v>229.1</v>
      </c>
      <c r="G854">
        <v>44.364959518054199</v>
      </c>
      <c r="H854">
        <v>-5.3555804735539096</v>
      </c>
      <c r="I854">
        <v>-20.184556551191601</v>
      </c>
      <c r="J854">
        <v>-7.3600582867077504</v>
      </c>
      <c r="K854">
        <v>262.730772429539</v>
      </c>
      <c r="L854">
        <v>251.78396408526001</v>
      </c>
      <c r="M854">
        <v>25.5006188753411</v>
      </c>
      <c r="N854">
        <v>0.67855451041660997</v>
      </c>
      <c r="O854">
        <v>39.873417721518898</v>
      </c>
      <c r="P854">
        <v>77.047913446676901</v>
      </c>
      <c r="Q854">
        <v>6.4460845295047003E-2</v>
      </c>
    </row>
    <row r="855" spans="1:17" x14ac:dyDescent="0.3">
      <c r="A855" t="s">
        <v>1857</v>
      </c>
      <c r="B855" t="s">
        <v>1858</v>
      </c>
      <c r="C855" t="s">
        <v>3121</v>
      </c>
      <c r="D855" t="s">
        <v>1859</v>
      </c>
      <c r="E855">
        <v>3901.93219116</v>
      </c>
      <c r="F855">
        <v>57.78</v>
      </c>
      <c r="G855">
        <v>-25.439056494304399</v>
      </c>
      <c r="H855">
        <v>-8.3409496185683896</v>
      </c>
      <c r="I855">
        <v>-13.410091244651101</v>
      </c>
      <c r="J855">
        <v>-5.4434695734191099</v>
      </c>
      <c r="K855">
        <v>65.160761414959495</v>
      </c>
      <c r="L855">
        <v>64.490233946535199</v>
      </c>
      <c r="M855">
        <v>24.753098759963098</v>
      </c>
      <c r="N855">
        <v>0.54473776715667899</v>
      </c>
      <c r="O855">
        <v>45.707857390100301</v>
      </c>
      <c r="P855">
        <v>32.5229357798165</v>
      </c>
      <c r="Q855">
        <v>3.2108718350205998E-2</v>
      </c>
    </row>
    <row r="856" spans="1:17" hidden="1" x14ac:dyDescent="0.3">
      <c r="A856" t="s">
        <v>1860</v>
      </c>
      <c r="B856" t="s">
        <v>1861</v>
      </c>
      <c r="C856" t="s">
        <v>3125</v>
      </c>
      <c r="D856" t="s">
        <v>163</v>
      </c>
      <c r="E856">
        <v>3879.134</v>
      </c>
      <c r="F856">
        <v>225.4</v>
      </c>
      <c r="G856">
        <v>3642.6893505317398</v>
      </c>
      <c r="H856">
        <v>4.5113687029164797</v>
      </c>
      <c r="I856">
        <v>376.234291375429</v>
      </c>
      <c r="J856">
        <v>-21.191292548487699</v>
      </c>
      <c r="K856">
        <v>223.704961011286</v>
      </c>
      <c r="L856">
        <v>112.546727199925</v>
      </c>
      <c r="M856">
        <v>21.7959782584911</v>
      </c>
      <c r="N856">
        <v>0.89305123293214195</v>
      </c>
      <c r="O856">
        <v>57.941437444542998</v>
      </c>
      <c r="P856">
        <v>3861.3356766256502</v>
      </c>
      <c r="Q856">
        <v>0.23961295031177701</v>
      </c>
    </row>
    <row r="857" spans="1:17" x14ac:dyDescent="0.3">
      <c r="A857" t="s">
        <v>1862</v>
      </c>
      <c r="B857" t="s">
        <v>1863</v>
      </c>
      <c r="C857" t="s">
        <v>3124</v>
      </c>
      <c r="D857" t="s">
        <v>277</v>
      </c>
      <c r="E857">
        <v>3860.5894349999999</v>
      </c>
      <c r="F857">
        <v>1246.9000000000001</v>
      </c>
      <c r="G857">
        <v>67.800850627654398</v>
      </c>
      <c r="H857">
        <v>2.4299023260193402</v>
      </c>
      <c r="I857">
        <v>38.0911997731775</v>
      </c>
      <c r="J857">
        <v>-9.6282014956085593</v>
      </c>
      <c r="K857">
        <v>1287.5822477420099</v>
      </c>
      <c r="L857">
        <v>1047.25458879646</v>
      </c>
      <c r="M857">
        <v>27.607076788101999</v>
      </c>
      <c r="N857">
        <v>0.440473898923537</v>
      </c>
      <c r="O857">
        <v>24.224075707755201</v>
      </c>
      <c r="P857">
        <v>100.643655965886</v>
      </c>
      <c r="Q857">
        <v>3.7905494510139998E-2</v>
      </c>
    </row>
    <row r="858" spans="1:17" hidden="1" x14ac:dyDescent="0.3">
      <c r="A858" t="s">
        <v>1864</v>
      </c>
      <c r="B858" t="s">
        <v>1865</v>
      </c>
      <c r="C858" t="s">
        <v>3125</v>
      </c>
      <c r="D858" t="s">
        <v>402</v>
      </c>
      <c r="E858">
        <v>3855.5976720799999</v>
      </c>
      <c r="F858">
        <v>239.05</v>
      </c>
      <c r="G858">
        <v>-52.623669781279901</v>
      </c>
      <c r="H858">
        <v>-24.108156024633001</v>
      </c>
      <c r="I858">
        <v>-34.996474558307199</v>
      </c>
      <c r="J858">
        <v>-7.6343111520240399</v>
      </c>
      <c r="M858">
        <v>11.390910322060201</v>
      </c>
      <c r="O858">
        <v>46.412884333821303</v>
      </c>
      <c r="P858">
        <v>0.652631578947371</v>
      </c>
    </row>
    <row r="859" spans="1:17" x14ac:dyDescent="0.3">
      <c r="A859" t="s">
        <v>1866</v>
      </c>
      <c r="B859" t="s">
        <v>1867</v>
      </c>
      <c r="C859" t="s">
        <v>3110</v>
      </c>
      <c r="D859" t="s">
        <v>54</v>
      </c>
      <c r="E859">
        <v>3843.6282344000001</v>
      </c>
      <c r="F859">
        <v>42.8</v>
      </c>
      <c r="G859">
        <v>-12.711631464986301</v>
      </c>
      <c r="H859">
        <v>-22.4835650802655</v>
      </c>
      <c r="I859">
        <v>-52.300466862299501</v>
      </c>
      <c r="J859">
        <v>-13.160954899338099</v>
      </c>
      <c r="K859">
        <v>57.560591785700502</v>
      </c>
      <c r="L859">
        <v>60.487066089899301</v>
      </c>
      <c r="M859">
        <v>7.9860364221178104</v>
      </c>
      <c r="N859">
        <v>1.16677621632218</v>
      </c>
      <c r="O859">
        <v>132.78037383177499</v>
      </c>
      <c r="P859">
        <v>21.504613200851601</v>
      </c>
      <c r="Q859">
        <v>1.5680303234500001E-4</v>
      </c>
    </row>
    <row r="860" spans="1:17" hidden="1" x14ac:dyDescent="0.3">
      <c r="A860" t="s">
        <v>1868</v>
      </c>
      <c r="B860" t="s">
        <v>1869</v>
      </c>
      <c r="C860" t="s">
        <v>3125</v>
      </c>
      <c r="D860" t="s">
        <v>453</v>
      </c>
      <c r="E860">
        <v>3842.6384106750002</v>
      </c>
      <c r="F860">
        <v>623.54999999999995</v>
      </c>
      <c r="G860">
        <v>-47.350410317012098</v>
      </c>
      <c r="H860">
        <v>0.486936953623816</v>
      </c>
      <c r="I860">
        <v>-19.937339914412298</v>
      </c>
      <c r="J860">
        <v>-0.71348413953497103</v>
      </c>
      <c r="K860">
        <v>650.591314089099</v>
      </c>
      <c r="L860">
        <v>670.665144711062</v>
      </c>
      <c r="M860">
        <v>27.029591847484799</v>
      </c>
      <c r="N860">
        <v>0.50099379221609097</v>
      </c>
      <c r="O860">
        <v>32.699863683746301</v>
      </c>
      <c r="P860">
        <v>4.5961586848947302</v>
      </c>
      <c r="Q860">
        <v>0.105089911397203</v>
      </c>
    </row>
    <row r="861" spans="1:17" x14ac:dyDescent="0.3">
      <c r="A861" t="s">
        <v>1870</v>
      </c>
      <c r="B861" t="s">
        <v>1871</v>
      </c>
      <c r="C861" t="s">
        <v>3121</v>
      </c>
      <c r="D861" t="s">
        <v>117</v>
      </c>
      <c r="E861">
        <v>3837.6559536899999</v>
      </c>
      <c r="F861">
        <v>195.26</v>
      </c>
      <c r="G861">
        <v>-38.008206275542101</v>
      </c>
      <c r="H861">
        <v>-4.0142724666190501</v>
      </c>
      <c r="I861">
        <v>-15.174425108317299</v>
      </c>
      <c r="J861">
        <v>-6.8216242685753796</v>
      </c>
      <c r="K861">
        <v>218.98824699791101</v>
      </c>
      <c r="L861">
        <v>219.085181446419</v>
      </c>
      <c r="M861">
        <v>17.1039869524413</v>
      </c>
      <c r="N861">
        <v>0.27659783064474203</v>
      </c>
      <c r="O861">
        <v>42.374270203830797</v>
      </c>
      <c r="P861">
        <v>16.992210904733302</v>
      </c>
      <c r="Q861">
        <v>5.1323054662189997E-2</v>
      </c>
    </row>
    <row r="862" spans="1:17" x14ac:dyDescent="0.3">
      <c r="A862" t="s">
        <v>1872</v>
      </c>
      <c r="B862" t="s">
        <v>1873</v>
      </c>
      <c r="C862" t="s">
        <v>3120</v>
      </c>
      <c r="D862" t="s">
        <v>447</v>
      </c>
      <c r="E862">
        <v>3835.1234985000001</v>
      </c>
      <c r="F862">
        <v>999.25</v>
      </c>
      <c r="G862">
        <v>-51.237149510287701</v>
      </c>
      <c r="H862">
        <v>-3.35366240613642</v>
      </c>
      <c r="I862">
        <v>-15.578710679493399</v>
      </c>
      <c r="J862">
        <v>-1.55831615041121</v>
      </c>
      <c r="K862">
        <v>1076.38229835007</v>
      </c>
      <c r="L862">
        <v>1164.23297476067</v>
      </c>
      <c r="M862">
        <v>16.482741379046001</v>
      </c>
      <c r="N862">
        <v>0.53905454240692496</v>
      </c>
      <c r="O862">
        <v>44.883662747060299</v>
      </c>
      <c r="P862">
        <v>1.5291607396870499</v>
      </c>
      <c r="Q862">
        <v>-0.11613728091226801</v>
      </c>
    </row>
    <row r="863" spans="1:17" hidden="1" x14ac:dyDescent="0.3">
      <c r="A863" t="s">
        <v>1874</v>
      </c>
      <c r="B863" t="s">
        <v>1875</v>
      </c>
      <c r="C863" t="s">
        <v>3125</v>
      </c>
      <c r="D863" t="s">
        <v>105</v>
      </c>
      <c r="E863">
        <v>3813.3341999999998</v>
      </c>
      <c r="F863">
        <v>571.79999999999995</v>
      </c>
      <c r="G863">
        <v>204.64885063198699</v>
      </c>
      <c r="H863">
        <v>42.663841594765401</v>
      </c>
      <c r="I863">
        <v>23.969810918552199</v>
      </c>
      <c r="J863">
        <v>3.0763182948922299</v>
      </c>
      <c r="K863">
        <v>468.79351315336999</v>
      </c>
      <c r="L863">
        <v>388.27514951781302</v>
      </c>
      <c r="M863">
        <v>70.5613328354289</v>
      </c>
      <c r="N863">
        <v>1.4175949942994199</v>
      </c>
      <c r="O863">
        <v>5.4564533053515296</v>
      </c>
      <c r="P863">
        <v>255.89211618257201</v>
      </c>
      <c r="Q863">
        <v>0.25281392827182297</v>
      </c>
    </row>
    <row r="864" spans="1:17" hidden="1" x14ac:dyDescent="0.3">
      <c r="A864" t="s">
        <v>1876</v>
      </c>
      <c r="B864" t="s">
        <v>1877</v>
      </c>
      <c r="C864" t="s">
        <v>3125</v>
      </c>
      <c r="D864" t="s">
        <v>366</v>
      </c>
      <c r="E864">
        <v>3813.2580875099902</v>
      </c>
      <c r="F864">
        <v>258.45</v>
      </c>
      <c r="G864">
        <v>108.413126755516</v>
      </c>
      <c r="H864">
        <v>6.7083308860639699</v>
      </c>
      <c r="I864">
        <v>108.544758433914</v>
      </c>
      <c r="J864">
        <v>7.7500997533572702E-2</v>
      </c>
      <c r="K864">
        <v>255.053463457232</v>
      </c>
      <c r="L864">
        <v>191.16888024488</v>
      </c>
      <c r="M864">
        <v>42.569010303230598</v>
      </c>
      <c r="N864">
        <v>0.213488746244647</v>
      </c>
      <c r="O864">
        <v>30.663571290384901</v>
      </c>
      <c r="P864">
        <v>172.052631578947</v>
      </c>
      <c r="Q864">
        <v>0.13318031687172699</v>
      </c>
    </row>
    <row r="865" spans="1:17" hidden="1" x14ac:dyDescent="0.3">
      <c r="A865" t="s">
        <v>1878</v>
      </c>
      <c r="B865" t="s">
        <v>1879</v>
      </c>
      <c r="C865" t="s">
        <v>3125</v>
      </c>
      <c r="D865" t="s">
        <v>83</v>
      </c>
      <c r="E865">
        <v>3805.1101968599901</v>
      </c>
      <c r="F865">
        <v>356.3</v>
      </c>
      <c r="G865">
        <v>159.18432308124301</v>
      </c>
      <c r="H865">
        <v>0.42347957015918503</v>
      </c>
      <c r="I865">
        <v>95.738275087987503</v>
      </c>
      <c r="J865">
        <v>-7.7811671409224301</v>
      </c>
      <c r="K865">
        <v>328.90019777952898</v>
      </c>
      <c r="L865">
        <v>237.579629693774</v>
      </c>
      <c r="M865">
        <v>45.5491220675693</v>
      </c>
      <c r="N865">
        <v>0.60040072681174494</v>
      </c>
      <c r="O865">
        <v>13.72438955936</v>
      </c>
      <c r="P865">
        <v>196.29937629937601</v>
      </c>
      <c r="Q865">
        <v>6.2978952042836003E-2</v>
      </c>
    </row>
    <row r="866" spans="1:17" hidden="1" x14ac:dyDescent="0.3">
      <c r="A866" t="s">
        <v>1880</v>
      </c>
      <c r="B866" t="s">
        <v>1881</v>
      </c>
      <c r="C866" t="s">
        <v>3125</v>
      </c>
      <c r="D866" t="s">
        <v>529</v>
      </c>
      <c r="E866">
        <v>3802.0402846000002</v>
      </c>
      <c r="F866">
        <v>4400.75</v>
      </c>
      <c r="G866">
        <v>-0.667242819847501</v>
      </c>
      <c r="H866">
        <v>2.0470208605144302</v>
      </c>
      <c r="I866">
        <v>25.675576967402801</v>
      </c>
      <c r="J866">
        <v>-1.4241810063615199</v>
      </c>
      <c r="K866">
        <v>4365.2042019054898</v>
      </c>
      <c r="L866">
        <v>3894.4552437422699</v>
      </c>
      <c r="M866">
        <v>37.325016813654102</v>
      </c>
      <c r="N866">
        <v>0.44122697250001203</v>
      </c>
      <c r="O866">
        <v>9.9812531954780397</v>
      </c>
      <c r="P866">
        <v>46.867908156454398</v>
      </c>
      <c r="Q866">
        <v>3.5310099114265997E-2</v>
      </c>
    </row>
    <row r="867" spans="1:17" hidden="1" x14ac:dyDescent="0.3">
      <c r="A867" t="s">
        <v>1882</v>
      </c>
      <c r="B867" t="s">
        <v>1883</v>
      </c>
      <c r="C867" t="s">
        <v>3125</v>
      </c>
      <c r="D867" t="s">
        <v>280</v>
      </c>
      <c r="E867">
        <v>3794.47214574499</v>
      </c>
      <c r="F867">
        <v>3740.95</v>
      </c>
      <c r="G867">
        <v>14.296997082915199</v>
      </c>
      <c r="H867">
        <v>4.2987209297333902</v>
      </c>
      <c r="I867">
        <v>42.021826554204097</v>
      </c>
      <c r="J867">
        <v>-2.98334027152515</v>
      </c>
      <c r="K867">
        <v>3891.4343703919999</v>
      </c>
      <c r="L867">
        <v>3309.6056837855399</v>
      </c>
      <c r="M867">
        <v>30.525413319824199</v>
      </c>
      <c r="N867">
        <v>0.42665828431960701</v>
      </c>
      <c r="O867">
        <v>20.290300592095601</v>
      </c>
      <c r="P867">
        <v>73.513450834879393</v>
      </c>
      <c r="Q867">
        <v>0.106203603069745</v>
      </c>
    </row>
    <row r="868" spans="1:17" hidden="1" x14ac:dyDescent="0.3">
      <c r="A868" t="s">
        <v>1884</v>
      </c>
      <c r="B868" t="s">
        <v>1885</v>
      </c>
      <c r="C868" t="s">
        <v>3125</v>
      </c>
      <c r="D868" t="s">
        <v>138</v>
      </c>
      <c r="E868">
        <v>3789.05635136</v>
      </c>
      <c r="F868">
        <v>313.60000000000002</v>
      </c>
      <c r="G868">
        <v>12.8673388026381</v>
      </c>
      <c r="H868">
        <v>0.988416147530226</v>
      </c>
      <c r="I868">
        <v>1.58612888476134</v>
      </c>
      <c r="J868">
        <v>-7.5146510884701501</v>
      </c>
      <c r="K868">
        <v>342.55059729932202</v>
      </c>
      <c r="M868">
        <v>42.714380212804798</v>
      </c>
      <c r="N868">
        <v>1.01123468565977</v>
      </c>
      <c r="O868">
        <v>69.005102040816297</v>
      </c>
      <c r="P868">
        <v>85.123966942148698</v>
      </c>
    </row>
    <row r="869" spans="1:17" hidden="1" x14ac:dyDescent="0.3">
      <c r="A869" t="s">
        <v>1886</v>
      </c>
      <c r="B869" t="s">
        <v>1887</v>
      </c>
      <c r="C869" t="s">
        <v>3125</v>
      </c>
      <c r="D869" t="s">
        <v>450</v>
      </c>
      <c r="E869">
        <v>3781.99784125</v>
      </c>
      <c r="F869">
        <v>274.85000000000002</v>
      </c>
      <c r="G869">
        <v>67.356288532011604</v>
      </c>
      <c r="H869">
        <v>2.07913741754796</v>
      </c>
      <c r="I869">
        <v>41.277033354544898</v>
      </c>
      <c r="J869">
        <v>-1.6433052449772201</v>
      </c>
      <c r="K869">
        <v>269.128101441132</v>
      </c>
      <c r="L869">
        <v>218.581487704419</v>
      </c>
      <c r="M869">
        <v>48.1136678912832</v>
      </c>
      <c r="N869">
        <v>0.66775061626577603</v>
      </c>
      <c r="O869">
        <v>10.8604693469164</v>
      </c>
      <c r="P869">
        <v>101.947097722263</v>
      </c>
      <c r="Q869">
        <v>0.24681906417063201</v>
      </c>
    </row>
    <row r="870" spans="1:17" x14ac:dyDescent="0.3">
      <c r="A870" t="s">
        <v>1888</v>
      </c>
      <c r="B870" t="s">
        <v>1889</v>
      </c>
      <c r="C870" t="s">
        <v>3121</v>
      </c>
      <c r="D870" t="s">
        <v>117</v>
      </c>
      <c r="E870">
        <v>3762.4928718000001</v>
      </c>
      <c r="F870">
        <v>1853.8</v>
      </c>
      <c r="G870">
        <v>16.047612913923899</v>
      </c>
      <c r="H870">
        <v>-10.667153079610401</v>
      </c>
      <c r="I870">
        <v>-20.872810102195899</v>
      </c>
      <c r="J870">
        <v>-4.6014142355030296</v>
      </c>
      <c r="K870">
        <v>2077.6566675035701</v>
      </c>
      <c r="L870">
        <v>1936.2553259240001</v>
      </c>
      <c r="M870">
        <v>37.791722761936803</v>
      </c>
      <c r="N870">
        <v>0.86628757082472896</v>
      </c>
      <c r="O870">
        <v>32.179846801165098</v>
      </c>
      <c r="P870">
        <v>47.126984126984098</v>
      </c>
      <c r="Q870">
        <v>0.24798357184584499</v>
      </c>
    </row>
    <row r="871" spans="1:17" hidden="1" x14ac:dyDescent="0.3">
      <c r="A871" t="s">
        <v>1890</v>
      </c>
      <c r="B871" t="s">
        <v>1891</v>
      </c>
      <c r="C871" t="s">
        <v>3125</v>
      </c>
      <c r="D871" t="s">
        <v>233</v>
      </c>
      <c r="E871">
        <v>3751.2784254479998</v>
      </c>
      <c r="F871">
        <v>168.26</v>
      </c>
      <c r="G871">
        <v>90.428278270668002</v>
      </c>
      <c r="H871">
        <v>-1.18995997076719</v>
      </c>
      <c r="I871">
        <v>84.488075374518502</v>
      </c>
      <c r="J871">
        <v>-9.5736691281145792</v>
      </c>
      <c r="K871">
        <v>164.930389024242</v>
      </c>
      <c r="L871">
        <v>120.142091926533</v>
      </c>
      <c r="M871">
        <v>32.778495792874097</v>
      </c>
      <c r="N871">
        <v>0.50744992414853696</v>
      </c>
      <c r="O871">
        <v>22.072982289314101</v>
      </c>
      <c r="P871">
        <v>131.285223367697</v>
      </c>
      <c r="Q871">
        <v>0.30332042238099599</v>
      </c>
    </row>
    <row r="872" spans="1:17" x14ac:dyDescent="0.3">
      <c r="A872" t="s">
        <v>1892</v>
      </c>
      <c r="B872" t="s">
        <v>1893</v>
      </c>
      <c r="C872" t="s">
        <v>3119</v>
      </c>
      <c r="D872" t="s">
        <v>48</v>
      </c>
      <c r="E872">
        <v>3749.4193138000001</v>
      </c>
      <c r="F872">
        <v>2212.3000000000002</v>
      </c>
      <c r="G872">
        <v>13.282876586017199</v>
      </c>
      <c r="H872">
        <v>16.999090257337301</v>
      </c>
      <c r="I872">
        <v>20.180717295374102</v>
      </c>
      <c r="J872">
        <v>-12.681732971840299</v>
      </c>
      <c r="K872">
        <v>2126.0547249995502</v>
      </c>
      <c r="L872">
        <v>1864.81972023204</v>
      </c>
      <c r="M872">
        <v>44.8855487307885</v>
      </c>
      <c r="N872">
        <v>2.7302474376224599</v>
      </c>
      <c r="O872">
        <v>23.626994530579001</v>
      </c>
      <c r="P872">
        <v>56.456859971711403</v>
      </c>
      <c r="Q872">
        <v>8.2286647490339995E-2</v>
      </c>
    </row>
    <row r="873" spans="1:17" hidden="1" x14ac:dyDescent="0.3">
      <c r="A873" t="s">
        <v>1894</v>
      </c>
      <c r="B873" t="s">
        <v>1895</v>
      </c>
      <c r="C873" t="s">
        <v>3125</v>
      </c>
      <c r="D873" t="s">
        <v>135</v>
      </c>
      <c r="E873">
        <v>3747.5586933999998</v>
      </c>
      <c r="F873">
        <v>415.85</v>
      </c>
      <c r="G873">
        <v>-22.773483577381899</v>
      </c>
      <c r="H873">
        <v>4.7591563756816599</v>
      </c>
      <c r="I873">
        <v>-13.0631228652459</v>
      </c>
      <c r="J873">
        <v>0.99509275670948205</v>
      </c>
      <c r="K873">
        <v>421.65763451160302</v>
      </c>
      <c r="L873">
        <v>422.90130247321099</v>
      </c>
      <c r="M873">
        <v>49.098310471495502</v>
      </c>
      <c r="N873">
        <v>6.2873934831941203E-2</v>
      </c>
      <c r="O873">
        <v>15.185764097631299</v>
      </c>
      <c r="P873">
        <v>9.14698162729659</v>
      </c>
      <c r="Q873">
        <v>-1.9949267081843001E-2</v>
      </c>
    </row>
    <row r="874" spans="1:17" hidden="1" x14ac:dyDescent="0.3">
      <c r="A874" t="s">
        <v>1896</v>
      </c>
      <c r="B874" t="s">
        <v>1897</v>
      </c>
      <c r="C874" t="s">
        <v>3125</v>
      </c>
      <c r="D874" t="s">
        <v>1630</v>
      </c>
      <c r="E874">
        <v>3742.92</v>
      </c>
      <c r="F874">
        <v>337.2</v>
      </c>
      <c r="G874">
        <v>-46.217454906746802</v>
      </c>
      <c r="H874">
        <v>-1.4513512680002001</v>
      </c>
      <c r="I874">
        <v>-4.3884950197635204</v>
      </c>
      <c r="J874">
        <v>-5.4219872329643097</v>
      </c>
      <c r="K874">
        <v>345.92390279707001</v>
      </c>
      <c r="L874">
        <v>344.94620104900002</v>
      </c>
      <c r="M874">
        <v>37.3483034581662</v>
      </c>
      <c r="N874">
        <v>0.94968659649539799</v>
      </c>
      <c r="O874">
        <v>36.906880189798301</v>
      </c>
      <c r="P874">
        <v>16.1157024793388</v>
      </c>
      <c r="Q874">
        <v>4.05197455343E-4</v>
      </c>
    </row>
    <row r="875" spans="1:17" hidden="1" x14ac:dyDescent="0.3">
      <c r="A875" t="s">
        <v>1898</v>
      </c>
      <c r="B875" t="s">
        <v>1899</v>
      </c>
      <c r="C875" t="s">
        <v>3125</v>
      </c>
      <c r="D875" t="s">
        <v>1031</v>
      </c>
      <c r="E875">
        <v>3730.8735000000001</v>
      </c>
      <c r="F875">
        <v>62.77</v>
      </c>
      <c r="G875">
        <v>-37.252656252371601</v>
      </c>
      <c r="H875">
        <v>4.4425326557642002</v>
      </c>
      <c r="I875">
        <v>-15.9216308834635</v>
      </c>
      <c r="J875">
        <v>2.64426821033957</v>
      </c>
      <c r="K875">
        <v>62.580211833145498</v>
      </c>
      <c r="L875">
        <v>65.277651089973901</v>
      </c>
      <c r="M875">
        <v>80.428401478298795</v>
      </c>
      <c r="N875">
        <v>0.98669451551871601</v>
      </c>
      <c r="O875">
        <v>13.828261908555</v>
      </c>
      <c r="P875">
        <v>4.1825726141078796</v>
      </c>
      <c r="Q875">
        <v>-6.679688381315E-3</v>
      </c>
    </row>
    <row r="876" spans="1:17" x14ac:dyDescent="0.3">
      <c r="A876" t="s">
        <v>1900</v>
      </c>
      <c r="B876" t="s">
        <v>1901</v>
      </c>
      <c r="C876" t="s">
        <v>3129</v>
      </c>
      <c r="D876" t="s">
        <v>1369</v>
      </c>
      <c r="E876">
        <v>3726.4793893599999</v>
      </c>
      <c r="F876">
        <v>564.20000000000005</v>
      </c>
      <c r="G876">
        <v>-44.182466797707797</v>
      </c>
      <c r="H876">
        <v>-4.0658892105400701</v>
      </c>
      <c r="I876">
        <v>-18.656664685462601</v>
      </c>
      <c r="J876">
        <v>-8.4092714132985602</v>
      </c>
      <c r="K876">
        <v>608.93400426628898</v>
      </c>
      <c r="L876">
        <v>627.39270129885199</v>
      </c>
      <c r="M876">
        <v>24.545369827683199</v>
      </c>
      <c r="N876">
        <v>0.86605951259938596</v>
      </c>
      <c r="O876">
        <v>44.452321871676602</v>
      </c>
      <c r="P876">
        <v>2.28426395939087</v>
      </c>
      <c r="Q876">
        <v>9.2528931237840006E-2</v>
      </c>
    </row>
    <row r="877" spans="1:17" hidden="1" x14ac:dyDescent="0.3">
      <c r="A877" t="s">
        <v>1902</v>
      </c>
      <c r="B877" t="s">
        <v>1903</v>
      </c>
      <c r="C877" t="s">
        <v>3125</v>
      </c>
      <c r="D877" t="s">
        <v>731</v>
      </c>
      <c r="E877">
        <v>3724.7253936799998</v>
      </c>
      <c r="F877">
        <v>165.29</v>
      </c>
      <c r="G877">
        <v>12.521344215324101</v>
      </c>
      <c r="H877">
        <v>8.9465650944214694</v>
      </c>
      <c r="I877">
        <v>6.4312056935181596</v>
      </c>
      <c r="J877">
        <v>1.9737805828477299</v>
      </c>
      <c r="K877">
        <v>161.69244203850599</v>
      </c>
      <c r="L877">
        <v>151.51407676762099</v>
      </c>
      <c r="M877">
        <v>58.331342908403499</v>
      </c>
      <c r="N877">
        <v>0.48005031402378701</v>
      </c>
      <c r="O877">
        <v>5.8745235646439697</v>
      </c>
      <c r="P877">
        <v>46.468763845813001</v>
      </c>
      <c r="Q877">
        <v>8.2626113561340003E-3</v>
      </c>
    </row>
    <row r="878" spans="1:17" hidden="1" x14ac:dyDescent="0.3">
      <c r="A878" t="s">
        <v>1904</v>
      </c>
      <c r="B878" t="s">
        <v>1905</v>
      </c>
      <c r="C878" t="s">
        <v>3125</v>
      </c>
      <c r="D878" t="s">
        <v>135</v>
      </c>
      <c r="E878">
        <v>3721.8009342999999</v>
      </c>
      <c r="F878">
        <v>817</v>
      </c>
      <c r="G878">
        <v>128.77108130097099</v>
      </c>
      <c r="H878">
        <v>16.721058251770199</v>
      </c>
      <c r="I878">
        <v>7.0545487027941096</v>
      </c>
      <c r="J878">
        <v>-5.2247462716937703</v>
      </c>
      <c r="K878">
        <v>785.84341091712099</v>
      </c>
      <c r="L878">
        <v>669.82416873945999</v>
      </c>
      <c r="M878">
        <v>46.472018255371196</v>
      </c>
      <c r="N878">
        <v>0.56100905927057998</v>
      </c>
      <c r="O878">
        <v>10.4039167686658</v>
      </c>
      <c r="P878">
        <v>164.40129449838099</v>
      </c>
      <c r="Q878">
        <v>0.15562976881053101</v>
      </c>
    </row>
    <row r="879" spans="1:17" x14ac:dyDescent="0.3">
      <c r="A879" t="s">
        <v>1906</v>
      </c>
      <c r="B879" t="s">
        <v>1907</v>
      </c>
      <c r="C879" t="s">
        <v>3121</v>
      </c>
      <c r="D879" t="s">
        <v>117</v>
      </c>
      <c r="E879">
        <v>3714.6068369999998</v>
      </c>
      <c r="F879">
        <v>644.85</v>
      </c>
      <c r="G879">
        <v>-1.20614173109884</v>
      </c>
      <c r="H879">
        <v>12.7700888734612</v>
      </c>
      <c r="I879">
        <v>2.2284859344919399</v>
      </c>
      <c r="J879">
        <v>-4.2594335887391201</v>
      </c>
      <c r="K879">
        <v>629.45611997620802</v>
      </c>
      <c r="L879">
        <v>585.41939843544799</v>
      </c>
      <c r="M879">
        <v>40.999011301835303</v>
      </c>
      <c r="N879">
        <v>1.2186342506449801</v>
      </c>
      <c r="O879">
        <v>13.1736062650228</v>
      </c>
      <c r="P879">
        <v>40.184782608695599</v>
      </c>
      <c r="Q879">
        <v>0.12927090262222399</v>
      </c>
    </row>
    <row r="880" spans="1:17" hidden="1" x14ac:dyDescent="0.3">
      <c r="A880" t="s">
        <v>1908</v>
      </c>
      <c r="B880" t="s">
        <v>1909</v>
      </c>
      <c r="C880" t="s">
        <v>3125</v>
      </c>
      <c r="D880" t="s">
        <v>453</v>
      </c>
      <c r="E880">
        <v>3697.1991902699901</v>
      </c>
      <c r="F880">
        <v>583.95000000000005</v>
      </c>
      <c r="G880">
        <v>39.165164728893899</v>
      </c>
      <c r="I880">
        <v>21.664935736823999</v>
      </c>
      <c r="K880">
        <v>555.13151102030702</v>
      </c>
      <c r="L880">
        <v>481.76224515429197</v>
      </c>
      <c r="M880">
        <v>64.780785260819798</v>
      </c>
      <c r="N880">
        <v>2.0505917663994899</v>
      </c>
      <c r="O880">
        <v>5.9851014641664397</v>
      </c>
      <c r="P880">
        <v>77.492401215805501</v>
      </c>
      <c r="Q880">
        <v>-3.9150349227047E-2</v>
      </c>
    </row>
    <row r="881" spans="1:17" hidden="1" x14ac:dyDescent="0.3">
      <c r="A881" t="s">
        <v>1910</v>
      </c>
      <c r="B881" t="s">
        <v>1911</v>
      </c>
      <c r="C881" t="s">
        <v>3125</v>
      </c>
      <c r="D881" t="s">
        <v>48</v>
      </c>
      <c r="E881">
        <v>3694.089195</v>
      </c>
      <c r="F881">
        <v>1925.75</v>
      </c>
      <c r="G881">
        <v>480.18510934129802</v>
      </c>
      <c r="H881">
        <v>3.3222440939232301</v>
      </c>
      <c r="I881">
        <v>36.228224519120197</v>
      </c>
      <c r="J881">
        <v>-3.7116913968831802</v>
      </c>
      <c r="K881">
        <v>2097.7574556162799</v>
      </c>
      <c r="L881">
        <v>1656.3505919899201</v>
      </c>
      <c r="M881">
        <v>28.220231189800099</v>
      </c>
      <c r="N881">
        <v>0.53634683416692097</v>
      </c>
      <c r="O881">
        <v>54.952615863949099</v>
      </c>
      <c r="P881">
        <v>531.39344262295003</v>
      </c>
    </row>
    <row r="882" spans="1:17" hidden="1" x14ac:dyDescent="0.3">
      <c r="A882" t="s">
        <v>1912</v>
      </c>
      <c r="B882" t="s">
        <v>1913</v>
      </c>
      <c r="C882" t="s">
        <v>3125</v>
      </c>
      <c r="D882" t="s">
        <v>277</v>
      </c>
      <c r="E882">
        <v>3679.3397087150001</v>
      </c>
      <c r="F882">
        <v>3038.15</v>
      </c>
      <c r="G882">
        <v>9.9678372319560307</v>
      </c>
      <c r="H882">
        <v>-1.3362728849841301</v>
      </c>
      <c r="I882">
        <v>49.001988385267197</v>
      </c>
      <c r="J882">
        <v>-5.4208692701585202</v>
      </c>
      <c r="K882">
        <v>3160.7216273314998</v>
      </c>
      <c r="L882">
        <v>2612.5322600428499</v>
      </c>
      <c r="M882">
        <v>33.359809710511598</v>
      </c>
      <c r="N882">
        <v>0.23718403422932399</v>
      </c>
      <c r="O882">
        <v>22.918552408538002</v>
      </c>
      <c r="P882">
        <v>101.38203029198201</v>
      </c>
      <c r="Q882">
        <v>0.115460942992202</v>
      </c>
    </row>
    <row r="883" spans="1:17" hidden="1" x14ac:dyDescent="0.3">
      <c r="A883" t="s">
        <v>1914</v>
      </c>
      <c r="B883" t="s">
        <v>1915</v>
      </c>
      <c r="C883" t="s">
        <v>3125</v>
      </c>
      <c r="D883" t="s">
        <v>83</v>
      </c>
      <c r="E883">
        <v>3659.72073831748</v>
      </c>
      <c r="F883">
        <v>3587.25</v>
      </c>
      <c r="G883">
        <v>351.82236313854901</v>
      </c>
      <c r="H883">
        <v>37.442630837112503</v>
      </c>
      <c r="I883">
        <v>230.83574100753501</v>
      </c>
      <c r="J883">
        <v>7.43646742348351</v>
      </c>
      <c r="K883">
        <v>2765.1244228281098</v>
      </c>
      <c r="L883">
        <v>1883.64011647087</v>
      </c>
      <c r="M883">
        <v>58.022691378153901</v>
      </c>
      <c r="N883">
        <v>1.18114662598787</v>
      </c>
      <c r="O883">
        <v>0.82096313331938497</v>
      </c>
      <c r="P883">
        <v>425.71993844801</v>
      </c>
    </row>
    <row r="884" spans="1:17" hidden="1" x14ac:dyDescent="0.3">
      <c r="A884" t="s">
        <v>1916</v>
      </c>
      <c r="B884" t="s">
        <v>1917</v>
      </c>
      <c r="C884" t="s">
        <v>3125</v>
      </c>
      <c r="D884" t="s">
        <v>994</v>
      </c>
      <c r="E884">
        <v>3656.02831651</v>
      </c>
      <c r="F884">
        <v>451.7</v>
      </c>
      <c r="G884">
        <v>-18.2070860452334</v>
      </c>
      <c r="H884">
        <v>-3.5620289484926801</v>
      </c>
      <c r="I884">
        <v>8.0913457507279496</v>
      </c>
      <c r="J884">
        <v>-9.5031880694323796</v>
      </c>
      <c r="K884">
        <v>485.85609961073499</v>
      </c>
      <c r="L884">
        <v>432.62235855809001</v>
      </c>
      <c r="M884">
        <v>25.2925982691694</v>
      </c>
      <c r="N884">
        <v>0.37204542170936999</v>
      </c>
      <c r="O884">
        <v>29.510737214965602</v>
      </c>
      <c r="P884">
        <v>33.619287087708898</v>
      </c>
      <c r="Q884">
        <v>6.1978479904969998E-3</v>
      </c>
    </row>
    <row r="885" spans="1:17" hidden="1" x14ac:dyDescent="0.3">
      <c r="A885" t="s">
        <v>1918</v>
      </c>
      <c r="B885" t="s">
        <v>1919</v>
      </c>
      <c r="C885" t="s">
        <v>3125</v>
      </c>
      <c r="D885" t="s">
        <v>249</v>
      </c>
      <c r="E885">
        <v>3633.00099</v>
      </c>
      <c r="F885">
        <v>396.3</v>
      </c>
      <c r="G885">
        <v>126.20092823974601</v>
      </c>
      <c r="H885">
        <v>-5.6523797300906002</v>
      </c>
      <c r="I885">
        <v>39.124625982292699</v>
      </c>
      <c r="J885">
        <v>-9.9809276095547794</v>
      </c>
      <c r="K885">
        <v>405.28469345952999</v>
      </c>
      <c r="L885">
        <v>298.893010194792</v>
      </c>
      <c r="M885">
        <v>29.679216446124801</v>
      </c>
      <c r="N885">
        <v>0.30789618008719499</v>
      </c>
      <c r="O885">
        <v>22.129699722432498</v>
      </c>
      <c r="P885">
        <v>165.97315436241601</v>
      </c>
      <c r="Q885">
        <v>0.165097819988893</v>
      </c>
    </row>
    <row r="886" spans="1:17" hidden="1" x14ac:dyDescent="0.3">
      <c r="A886" t="s">
        <v>1920</v>
      </c>
      <c r="B886" t="s">
        <v>1921</v>
      </c>
      <c r="C886" t="s">
        <v>3125</v>
      </c>
      <c r="D886" t="s">
        <v>54</v>
      </c>
      <c r="E886">
        <v>3608.8229034000001</v>
      </c>
      <c r="F886">
        <v>265.2</v>
      </c>
      <c r="G886">
        <v>31.128022442469302</v>
      </c>
      <c r="H886">
        <v>-8.4458739868100103</v>
      </c>
      <c r="I886">
        <v>-4.1128008323098504</v>
      </c>
      <c r="J886">
        <v>-1.7724376195165501</v>
      </c>
      <c r="K886">
        <v>275.484256208337</v>
      </c>
      <c r="L886">
        <v>242.33158615954201</v>
      </c>
      <c r="M886">
        <v>35.269642084009398</v>
      </c>
      <c r="N886">
        <v>0.69263825224224396</v>
      </c>
      <c r="O886">
        <v>29.3363499245852</v>
      </c>
      <c r="P886">
        <v>68.380952380952294</v>
      </c>
      <c r="Q886">
        <v>4.1717616844690001E-3</v>
      </c>
    </row>
    <row r="887" spans="1:17" hidden="1" x14ac:dyDescent="0.3">
      <c r="A887" t="s">
        <v>1922</v>
      </c>
      <c r="B887" t="s">
        <v>1923</v>
      </c>
      <c r="C887" t="s">
        <v>3125</v>
      </c>
      <c r="D887" t="s">
        <v>220</v>
      </c>
      <c r="E887">
        <v>3607.1015940849902</v>
      </c>
      <c r="F887">
        <v>7022.95</v>
      </c>
      <c r="G887">
        <v>163.01103548473</v>
      </c>
      <c r="H887">
        <v>63.089259015564998</v>
      </c>
      <c r="I887">
        <v>86.406446231364001</v>
      </c>
      <c r="J887">
        <v>23.5527834300016</v>
      </c>
      <c r="K887">
        <v>5215.5405633509799</v>
      </c>
      <c r="L887">
        <v>4139.8736379760103</v>
      </c>
      <c r="M887">
        <v>69.404726363946594</v>
      </c>
      <c r="N887">
        <v>3.21348227211399</v>
      </c>
      <c r="O887">
        <v>20.675072441068199</v>
      </c>
      <c r="P887">
        <v>198.78536481599599</v>
      </c>
      <c r="Q887">
        <v>0.145686571438957</v>
      </c>
    </row>
    <row r="888" spans="1:17" hidden="1" x14ac:dyDescent="0.3">
      <c r="A888" t="s">
        <v>1924</v>
      </c>
      <c r="B888" t="s">
        <v>1925</v>
      </c>
      <c r="C888" t="s">
        <v>3125</v>
      </c>
      <c r="D888" t="s">
        <v>529</v>
      </c>
      <c r="E888">
        <v>3601.3574261250001</v>
      </c>
      <c r="F888">
        <v>2997.05</v>
      </c>
      <c r="G888">
        <v>26.190069860314701</v>
      </c>
      <c r="H888">
        <v>-3.0397949618648901</v>
      </c>
      <c r="I888">
        <v>12.1200225460745</v>
      </c>
      <c r="J888">
        <v>-0.80259269417901602</v>
      </c>
      <c r="K888">
        <v>3096.3944304063598</v>
      </c>
      <c r="L888">
        <v>2764.8882392529799</v>
      </c>
      <c r="M888">
        <v>40.265550159604402</v>
      </c>
      <c r="N888">
        <v>1.6182478372455</v>
      </c>
      <c r="O888">
        <v>15.780517508883699</v>
      </c>
      <c r="P888">
        <v>55.5616111284127</v>
      </c>
      <c r="Q888">
        <v>6.0760069292422003E-2</v>
      </c>
    </row>
    <row r="889" spans="1:17" x14ac:dyDescent="0.3">
      <c r="A889" t="s">
        <v>1926</v>
      </c>
      <c r="B889" t="s">
        <v>1927</v>
      </c>
      <c r="C889" t="s">
        <v>3117</v>
      </c>
      <c r="D889" t="s">
        <v>117</v>
      </c>
      <c r="E889">
        <v>3591.9538180879999</v>
      </c>
      <c r="F889">
        <v>199.31</v>
      </c>
      <c r="G889">
        <v>-7.5503739229094702</v>
      </c>
      <c r="H889">
        <v>-0.97619132394481101</v>
      </c>
      <c r="I889">
        <v>-16.103979005741799</v>
      </c>
      <c r="J889">
        <v>-8.1025088660881099</v>
      </c>
      <c r="K889">
        <v>220.97454448425901</v>
      </c>
      <c r="L889">
        <v>215.72049085996801</v>
      </c>
      <c r="M889">
        <v>25.6409984648601</v>
      </c>
      <c r="N889">
        <v>0.52020051374898701</v>
      </c>
      <c r="O889">
        <v>37.950930710952697</v>
      </c>
      <c r="P889">
        <v>25.3127947186419</v>
      </c>
      <c r="Q889">
        <v>8.8050445872347005E-2</v>
      </c>
    </row>
    <row r="890" spans="1:17" x14ac:dyDescent="0.3">
      <c r="A890" t="s">
        <v>1928</v>
      </c>
      <c r="B890" t="s">
        <v>1929</v>
      </c>
      <c r="C890" t="s">
        <v>3121</v>
      </c>
      <c r="D890" t="s">
        <v>277</v>
      </c>
      <c r="E890">
        <v>3588.4723312199999</v>
      </c>
      <c r="F890">
        <v>1143.0999999999999</v>
      </c>
      <c r="G890">
        <v>-19.589697142142601</v>
      </c>
      <c r="H890">
        <v>4.6384129643172196</v>
      </c>
      <c r="I890">
        <v>11.2097782053225</v>
      </c>
      <c r="J890">
        <v>1.17510796253114</v>
      </c>
      <c r="K890">
        <v>1156.4595226434999</v>
      </c>
      <c r="L890">
        <v>1088.9117846874899</v>
      </c>
      <c r="M890">
        <v>46.885380908697698</v>
      </c>
      <c r="N890">
        <v>0.51330386435586595</v>
      </c>
      <c r="O890">
        <v>20.286939025457102</v>
      </c>
      <c r="P890">
        <v>52.078760061198601</v>
      </c>
      <c r="Q890">
        <v>-4.9812736501060002E-2</v>
      </c>
    </row>
    <row r="891" spans="1:17" hidden="1" x14ac:dyDescent="0.3">
      <c r="A891" t="s">
        <v>1930</v>
      </c>
      <c r="B891" t="s">
        <v>1931</v>
      </c>
      <c r="C891" t="s">
        <v>3125</v>
      </c>
      <c r="D891" t="s">
        <v>48</v>
      </c>
      <c r="E891">
        <v>3585.8803900500002</v>
      </c>
      <c r="F891">
        <v>644.70000000000005</v>
      </c>
      <c r="G891">
        <v>-33.718727748053396</v>
      </c>
      <c r="H891">
        <v>-0.47360079024973001</v>
      </c>
      <c r="I891">
        <v>-16.091532525080599</v>
      </c>
      <c r="J891">
        <v>-6.5911240209966602</v>
      </c>
      <c r="K891">
        <v>693.08215843536198</v>
      </c>
      <c r="M891">
        <v>34.963763150989898</v>
      </c>
      <c r="N891">
        <v>1.1358450683717101</v>
      </c>
      <c r="O891">
        <v>39.173258880099198</v>
      </c>
      <c r="P891">
        <v>17.218181818181801</v>
      </c>
    </row>
    <row r="892" spans="1:17" hidden="1" x14ac:dyDescent="0.3">
      <c r="A892" t="s">
        <v>1932</v>
      </c>
      <c r="B892" t="s">
        <v>1933</v>
      </c>
      <c r="C892" t="s">
        <v>3125</v>
      </c>
      <c r="D892" t="s">
        <v>48</v>
      </c>
      <c r="E892">
        <v>3574.7899200000002</v>
      </c>
      <c r="F892">
        <v>286.8</v>
      </c>
      <c r="G892">
        <v>34.311077094577399</v>
      </c>
      <c r="H892">
        <v>34.4352797263181</v>
      </c>
      <c r="I892">
        <v>66.928817603036407</v>
      </c>
      <c r="J892">
        <v>0.65311577294144896</v>
      </c>
      <c r="K892">
        <v>258.75162664324199</v>
      </c>
      <c r="L892">
        <v>221.41549865520901</v>
      </c>
      <c r="M892">
        <v>51.383058221804703</v>
      </c>
      <c r="N892">
        <v>1.52072818963196</v>
      </c>
      <c r="O892">
        <v>17.154811715481099</v>
      </c>
      <c r="P892">
        <v>103.40425531914801</v>
      </c>
    </row>
    <row r="893" spans="1:17" hidden="1" x14ac:dyDescent="0.3">
      <c r="A893" t="s">
        <v>1934</v>
      </c>
      <c r="B893" t="s">
        <v>1935</v>
      </c>
      <c r="C893" t="s">
        <v>3125</v>
      </c>
      <c r="D893" t="s">
        <v>460</v>
      </c>
      <c r="E893">
        <v>3540.5740190879901</v>
      </c>
      <c r="F893">
        <v>174.32</v>
      </c>
      <c r="G893">
        <v>54.288456819643301</v>
      </c>
      <c r="H893">
        <v>-5.66933591931818</v>
      </c>
      <c r="I893">
        <v>26.9548334218394</v>
      </c>
      <c r="J893">
        <v>-8.5940871265880396</v>
      </c>
      <c r="K893">
        <v>184.80832101365999</v>
      </c>
      <c r="L893">
        <v>152.338168079837</v>
      </c>
      <c r="M893">
        <v>25.387268008844899</v>
      </c>
      <c r="N893">
        <v>0.68829258578145802</v>
      </c>
      <c r="O893">
        <v>20.9557136301055</v>
      </c>
      <c r="P893">
        <v>91.350164654226106</v>
      </c>
      <c r="Q893">
        <v>0.107771939727948</v>
      </c>
    </row>
    <row r="894" spans="1:17" x14ac:dyDescent="0.3">
      <c r="A894" t="s">
        <v>1936</v>
      </c>
      <c r="B894" t="s">
        <v>1937</v>
      </c>
      <c r="C894" t="s">
        <v>3117</v>
      </c>
      <c r="D894" t="s">
        <v>117</v>
      </c>
      <c r="E894">
        <v>3527.2496797499998</v>
      </c>
      <c r="F894">
        <v>653.75</v>
      </c>
      <c r="G894">
        <v>37.696742336016897</v>
      </c>
      <c r="H894">
        <v>4.7193134756421102</v>
      </c>
      <c r="I894">
        <v>-16.797836270194502</v>
      </c>
      <c r="J894">
        <v>-6.0127617939764502</v>
      </c>
      <c r="K894">
        <v>683.69997989583703</v>
      </c>
      <c r="L894">
        <v>646.42627404647806</v>
      </c>
      <c r="M894">
        <v>34.072545831089897</v>
      </c>
      <c r="N894">
        <v>1.0057800101705201</v>
      </c>
      <c r="O894">
        <v>34.608030592734202</v>
      </c>
      <c r="P894">
        <v>68.818592640413101</v>
      </c>
      <c r="Q894">
        <v>4.9750500315389003E-2</v>
      </c>
    </row>
    <row r="895" spans="1:17" hidden="1" x14ac:dyDescent="0.3">
      <c r="A895" t="s">
        <v>1938</v>
      </c>
      <c r="B895" t="s">
        <v>1939</v>
      </c>
      <c r="C895" t="s">
        <v>3125</v>
      </c>
      <c r="D895" t="s">
        <v>1617</v>
      </c>
      <c r="E895">
        <v>3527.0642400949901</v>
      </c>
      <c r="F895">
        <v>2079.5500000000002</v>
      </c>
      <c r="G895">
        <v>10.817807167082901</v>
      </c>
      <c r="H895">
        <v>4.7817893707150096</v>
      </c>
      <c r="I895">
        <v>17.2376161308473</v>
      </c>
      <c r="J895">
        <v>3.0802367627167802</v>
      </c>
      <c r="K895">
        <v>2125.2218697532398</v>
      </c>
      <c r="L895">
        <v>1909.3120305816799</v>
      </c>
      <c r="M895">
        <v>44.944992688831597</v>
      </c>
      <c r="N895">
        <v>0.54193497947979496</v>
      </c>
      <c r="O895">
        <v>18.7276093385588</v>
      </c>
      <c r="P895">
        <v>46.855690123936299</v>
      </c>
      <c r="Q895">
        <v>0.108247176791633</v>
      </c>
    </row>
    <row r="896" spans="1:17" x14ac:dyDescent="0.3">
      <c r="A896" t="s">
        <v>1940</v>
      </c>
      <c r="B896" t="s">
        <v>1941</v>
      </c>
      <c r="C896" t="s">
        <v>3126</v>
      </c>
      <c r="D896" t="s">
        <v>447</v>
      </c>
      <c r="E896">
        <v>3514.0556896199901</v>
      </c>
      <c r="F896">
        <v>22.79</v>
      </c>
      <c r="G896">
        <v>-25.477117146922399</v>
      </c>
      <c r="H896">
        <v>9.6625137180620797</v>
      </c>
      <c r="I896">
        <v>-16.833415395248</v>
      </c>
      <c r="J896">
        <v>-6.5060063447080898</v>
      </c>
      <c r="K896">
        <v>23.227644800754799</v>
      </c>
      <c r="L896">
        <v>23.830415730363502</v>
      </c>
      <c r="M896">
        <v>42.830766878024399</v>
      </c>
      <c r="N896">
        <v>1.3104547608677599</v>
      </c>
      <c r="O896">
        <v>98.113207547169793</v>
      </c>
      <c r="P896">
        <v>36.467065868263397</v>
      </c>
    </row>
    <row r="897" spans="1:17" x14ac:dyDescent="0.3">
      <c r="A897" t="s">
        <v>1942</v>
      </c>
      <c r="B897" t="s">
        <v>1943</v>
      </c>
      <c r="C897" t="s">
        <v>3121</v>
      </c>
      <c r="D897" t="s">
        <v>450</v>
      </c>
      <c r="E897">
        <v>3507.62664</v>
      </c>
      <c r="F897">
        <v>405.15</v>
      </c>
      <c r="G897">
        <v>-4.2042857632698496</v>
      </c>
      <c r="H897">
        <v>-44.095867143098602</v>
      </c>
      <c r="I897">
        <v>-49.610238406344799</v>
      </c>
      <c r="J897">
        <v>-10.801515830943799</v>
      </c>
      <c r="K897">
        <v>428.75770039278098</v>
      </c>
      <c r="L897">
        <v>465.99369769716799</v>
      </c>
      <c r="M897">
        <v>43.777545410478702</v>
      </c>
      <c r="N897">
        <v>0.94143001168521101</v>
      </c>
      <c r="O897">
        <v>84.493397507096105</v>
      </c>
      <c r="P897">
        <v>30.693548387096701</v>
      </c>
      <c r="Q897">
        <v>0.13563255690255899</v>
      </c>
    </row>
    <row r="898" spans="1:17" x14ac:dyDescent="0.3">
      <c r="A898" t="s">
        <v>1944</v>
      </c>
      <c r="B898" t="s">
        <v>1945</v>
      </c>
      <c r="C898" t="s">
        <v>3112</v>
      </c>
      <c r="D898" t="s">
        <v>238</v>
      </c>
      <c r="E898">
        <v>3495.8326331799999</v>
      </c>
      <c r="F898">
        <v>414.2</v>
      </c>
      <c r="G898">
        <v>-37.951606366589203</v>
      </c>
      <c r="H898">
        <v>-9.7549385066318308</v>
      </c>
      <c r="I898">
        <v>-34.256689229480699</v>
      </c>
      <c r="J898">
        <v>-6.07563316620009</v>
      </c>
      <c r="K898">
        <v>462.75013929032701</v>
      </c>
      <c r="L898">
        <v>491.010788489719</v>
      </c>
      <c r="M898">
        <v>17.0339929058885</v>
      </c>
      <c r="N898">
        <v>1.2688797880309099</v>
      </c>
      <c r="O898">
        <v>68.759053597295903</v>
      </c>
      <c r="P898">
        <v>0.72957198443579496</v>
      </c>
    </row>
    <row r="899" spans="1:17" hidden="1" x14ac:dyDescent="0.3">
      <c r="A899" t="s">
        <v>1946</v>
      </c>
      <c r="B899" t="s">
        <v>1947</v>
      </c>
      <c r="C899" t="s">
        <v>3125</v>
      </c>
      <c r="D899" t="s">
        <v>192</v>
      </c>
      <c r="E899">
        <v>3484.2218796000002</v>
      </c>
      <c r="F899">
        <v>511.2</v>
      </c>
      <c r="G899">
        <v>17.9878433874851</v>
      </c>
      <c r="H899">
        <v>-4.3784248933496901</v>
      </c>
      <c r="I899">
        <v>-5.2330552375407704</v>
      </c>
      <c r="J899">
        <v>-7.80741751176937</v>
      </c>
      <c r="K899">
        <v>548.537077985937</v>
      </c>
      <c r="L899">
        <v>499.80154889135702</v>
      </c>
      <c r="M899">
        <v>21.387694877678001</v>
      </c>
      <c r="N899">
        <v>0.620136577202822</v>
      </c>
      <c r="O899">
        <v>19.317292644757401</v>
      </c>
      <c r="P899">
        <v>53.813750564164202</v>
      </c>
      <c r="Q899">
        <v>0.15465746179444201</v>
      </c>
    </row>
    <row r="900" spans="1:17" hidden="1" x14ac:dyDescent="0.3">
      <c r="A900" t="s">
        <v>1948</v>
      </c>
      <c r="B900" t="s">
        <v>1949</v>
      </c>
      <c r="C900" t="s">
        <v>3125</v>
      </c>
      <c r="D900" t="s">
        <v>537</v>
      </c>
      <c r="E900">
        <v>3482.2226639760001</v>
      </c>
      <c r="F900">
        <v>124.81</v>
      </c>
      <c r="G900">
        <v>133.04354017902401</v>
      </c>
      <c r="H900">
        <v>1.1720569903798901</v>
      </c>
      <c r="I900">
        <v>37.539414179390903</v>
      </c>
      <c r="J900">
        <v>-8.4128860391997602</v>
      </c>
      <c r="K900">
        <v>129.94667223819201</v>
      </c>
      <c r="L900">
        <v>100.021515396482</v>
      </c>
      <c r="M900">
        <v>37.878314476872298</v>
      </c>
      <c r="N900">
        <v>0.49096929788384103</v>
      </c>
      <c r="O900">
        <v>27.6887056899991</v>
      </c>
      <c r="P900">
        <v>170.739000079845</v>
      </c>
      <c r="Q900">
        <v>5.2897894451802999E-2</v>
      </c>
    </row>
    <row r="901" spans="1:17" x14ac:dyDescent="0.3">
      <c r="A901" t="s">
        <v>1950</v>
      </c>
      <c r="B901" t="s">
        <v>1951</v>
      </c>
      <c r="C901" t="s">
        <v>3110</v>
      </c>
      <c r="D901" t="s">
        <v>537</v>
      </c>
      <c r="E901">
        <v>3479.5438143400002</v>
      </c>
      <c r="F901">
        <v>59.74</v>
      </c>
      <c r="G901">
        <v>32.553121913487701</v>
      </c>
      <c r="H901">
        <v>20.0603908111576</v>
      </c>
      <c r="I901">
        <v>6.4139618521291997</v>
      </c>
      <c r="J901">
        <v>-2.5096190839632602</v>
      </c>
      <c r="K901">
        <v>56.729273842588398</v>
      </c>
      <c r="L901">
        <v>50.376533881614499</v>
      </c>
      <c r="M901">
        <v>46.974054682399</v>
      </c>
      <c r="N901">
        <v>1.8006199322977301</v>
      </c>
      <c r="O901">
        <v>15.500502176096401</v>
      </c>
      <c r="P901">
        <v>79.669172932330795</v>
      </c>
      <c r="Q901">
        <v>-3.7884187580733003E-2</v>
      </c>
    </row>
    <row r="902" spans="1:17" hidden="1" x14ac:dyDescent="0.3">
      <c r="A902" t="s">
        <v>1952</v>
      </c>
      <c r="B902" t="s">
        <v>1953</v>
      </c>
      <c r="C902" t="s">
        <v>3125</v>
      </c>
      <c r="D902" t="s">
        <v>277</v>
      </c>
      <c r="E902">
        <v>3478.7554571000001</v>
      </c>
      <c r="F902">
        <v>507.4</v>
      </c>
      <c r="G902">
        <v>16.751436426641799</v>
      </c>
      <c r="H902">
        <v>-3.9201049926191498</v>
      </c>
      <c r="I902">
        <v>-19.6853480693912</v>
      </c>
      <c r="J902">
        <v>-6.5036642217303502</v>
      </c>
      <c r="K902">
        <v>559.44422973626399</v>
      </c>
      <c r="L902">
        <v>513.437314041832</v>
      </c>
      <c r="M902">
        <v>19.2161542574527</v>
      </c>
      <c r="N902">
        <v>0.59149669271596395</v>
      </c>
      <c r="O902">
        <v>29.089475758770199</v>
      </c>
      <c r="P902">
        <v>61.079365079364997</v>
      </c>
      <c r="Q902">
        <v>6.1666188358241003E-2</v>
      </c>
    </row>
    <row r="903" spans="1:17" hidden="1" x14ac:dyDescent="0.3">
      <c r="A903" t="s">
        <v>1954</v>
      </c>
      <c r="B903" t="s">
        <v>1955</v>
      </c>
      <c r="C903" t="s">
        <v>3125</v>
      </c>
      <c r="D903" t="s">
        <v>737</v>
      </c>
      <c r="E903">
        <v>3470.1806595749999</v>
      </c>
      <c r="F903">
        <v>745.95</v>
      </c>
      <c r="G903">
        <v>-48.488682484735598</v>
      </c>
      <c r="H903">
        <v>-4.2493290267243298</v>
      </c>
      <c r="I903">
        <v>-21.561333962618502</v>
      </c>
      <c r="J903">
        <v>-2.1440471617989498</v>
      </c>
      <c r="K903">
        <v>815.11904353812497</v>
      </c>
      <c r="L903">
        <v>867.502260652009</v>
      </c>
      <c r="M903">
        <v>28.642798116543801</v>
      </c>
      <c r="N903">
        <v>0.12084126917131301</v>
      </c>
      <c r="O903">
        <v>39.419532140223801</v>
      </c>
      <c r="P903">
        <v>3.7771285475793199</v>
      </c>
      <c r="Q903">
        <v>-8.7137323389914006E-2</v>
      </c>
    </row>
    <row r="904" spans="1:17" hidden="1" x14ac:dyDescent="0.3">
      <c r="A904" t="s">
        <v>1956</v>
      </c>
      <c r="B904" t="s">
        <v>1957</v>
      </c>
      <c r="C904" t="s">
        <v>3125</v>
      </c>
      <c r="D904" t="s">
        <v>105</v>
      </c>
      <c r="E904">
        <v>3456.9465596999999</v>
      </c>
      <c r="F904">
        <v>917.75</v>
      </c>
      <c r="G904">
        <v>36.904707747987999</v>
      </c>
      <c r="H904">
        <v>11.743911410408501</v>
      </c>
      <c r="I904">
        <v>4.0048783387700704</v>
      </c>
      <c r="J904">
        <v>-10.6492136872887</v>
      </c>
      <c r="K904">
        <v>914.16992601442905</v>
      </c>
      <c r="L904">
        <v>809.31270156221501</v>
      </c>
      <c r="M904">
        <v>37.316764531920001</v>
      </c>
      <c r="N904">
        <v>1.1137338876824101</v>
      </c>
      <c r="O904">
        <v>23.029147371288399</v>
      </c>
      <c r="P904">
        <v>70.855440752117602</v>
      </c>
      <c r="Q904">
        <v>8.2773503543706994E-2</v>
      </c>
    </row>
    <row r="905" spans="1:17" x14ac:dyDescent="0.3">
      <c r="A905" t="s">
        <v>1958</v>
      </c>
      <c r="B905" t="s">
        <v>1959</v>
      </c>
      <c r="C905" t="s">
        <v>3110</v>
      </c>
      <c r="D905" t="s">
        <v>24</v>
      </c>
      <c r="E905">
        <v>3454.3131177599998</v>
      </c>
      <c r="F905">
        <v>110.16</v>
      </c>
      <c r="G905">
        <v>-29.612250199248798</v>
      </c>
      <c r="H905">
        <v>-1.72890542580697</v>
      </c>
      <c r="I905">
        <v>-27.943991943531302</v>
      </c>
      <c r="J905">
        <v>-1.18788099075089</v>
      </c>
      <c r="K905">
        <v>119.47022393046799</v>
      </c>
      <c r="L905">
        <v>124.749939111009</v>
      </c>
      <c r="M905">
        <v>13.9466655483756</v>
      </c>
      <c r="N905">
        <v>0.802999943917307</v>
      </c>
      <c r="O905">
        <v>48.375090777051497</v>
      </c>
      <c r="P905">
        <v>1.35247032845708</v>
      </c>
      <c r="Q905">
        <v>1.114579885386E-2</v>
      </c>
    </row>
    <row r="906" spans="1:17" x14ac:dyDescent="0.3">
      <c r="A906" t="s">
        <v>1960</v>
      </c>
      <c r="B906" t="s">
        <v>1961</v>
      </c>
      <c r="C906" t="s">
        <v>3110</v>
      </c>
      <c r="D906" t="s">
        <v>1962</v>
      </c>
      <c r="E906">
        <v>3413.8315130400001</v>
      </c>
      <c r="F906">
        <v>203.76</v>
      </c>
      <c r="G906">
        <v>-49.983086931228698</v>
      </c>
      <c r="H906">
        <v>-5.3333724195865697</v>
      </c>
      <c r="I906">
        <v>-22.465347786620399</v>
      </c>
      <c r="J906">
        <v>-5.6982785224606101</v>
      </c>
      <c r="K906">
        <v>224.073385303061</v>
      </c>
      <c r="L906">
        <v>230.417238983169</v>
      </c>
      <c r="M906">
        <v>16.117985662715299</v>
      </c>
      <c r="N906">
        <v>0.51143625482813204</v>
      </c>
      <c r="O906">
        <v>37.907341970946199</v>
      </c>
      <c r="P906">
        <v>3.64191251271617</v>
      </c>
    </row>
    <row r="907" spans="1:17" hidden="1" x14ac:dyDescent="0.3">
      <c r="A907" t="s">
        <v>1963</v>
      </c>
      <c r="B907" t="s">
        <v>1964</v>
      </c>
      <c r="C907" t="s">
        <v>3125</v>
      </c>
      <c r="D907" t="s">
        <v>366</v>
      </c>
      <c r="E907">
        <v>3402.6063015599998</v>
      </c>
      <c r="F907">
        <v>1028.4000000000001</v>
      </c>
      <c r="G907">
        <v>62.920629937669702</v>
      </c>
      <c r="H907">
        <v>-3.2224354611393098</v>
      </c>
      <c r="I907">
        <v>32.020407194082203</v>
      </c>
      <c r="J907">
        <v>-9.7148810425190799</v>
      </c>
      <c r="K907">
        <v>1031.3625595674901</v>
      </c>
      <c r="L907">
        <v>839.57703323557905</v>
      </c>
      <c r="M907">
        <v>40.447779434001902</v>
      </c>
      <c r="N907">
        <v>0.36951675038454501</v>
      </c>
      <c r="O907">
        <v>32.244262932710903</v>
      </c>
      <c r="P907">
        <v>100.977135040062</v>
      </c>
      <c r="Q907">
        <v>2.5066264580837001E-2</v>
      </c>
    </row>
    <row r="908" spans="1:17" hidden="1" x14ac:dyDescent="0.3">
      <c r="A908" t="s">
        <v>1965</v>
      </c>
      <c r="B908" t="s">
        <v>1966</v>
      </c>
      <c r="C908" t="s">
        <v>3125</v>
      </c>
      <c r="E908">
        <v>3397.25</v>
      </c>
      <c r="F908">
        <v>635</v>
      </c>
      <c r="G908">
        <v>703.52394077809504</v>
      </c>
      <c r="H908">
        <v>11.3723977317948</v>
      </c>
      <c r="I908">
        <v>6.1949943250858901</v>
      </c>
      <c r="J908">
        <v>2.2427367603787598</v>
      </c>
      <c r="K908">
        <v>643.850064711036</v>
      </c>
      <c r="L908">
        <v>534.81910218576002</v>
      </c>
      <c r="M908">
        <v>39.899794848431199</v>
      </c>
      <c r="N908">
        <v>0.10297013079857199</v>
      </c>
      <c r="O908">
        <v>24.8267716535433</v>
      </c>
      <c r="P908">
        <v>773.45254470426403</v>
      </c>
      <c r="Q908">
        <v>0.166018639936584</v>
      </c>
    </row>
    <row r="909" spans="1:17" hidden="1" x14ac:dyDescent="0.3">
      <c r="A909" t="s">
        <v>1967</v>
      </c>
      <c r="B909" t="s">
        <v>1968</v>
      </c>
      <c r="C909" t="s">
        <v>3125</v>
      </c>
      <c r="D909" t="s">
        <v>453</v>
      </c>
      <c r="E909">
        <v>3382.855</v>
      </c>
      <c r="F909">
        <v>508.7</v>
      </c>
      <c r="G909">
        <v>132.33898842565301</v>
      </c>
      <c r="H909">
        <v>8.5127857810844407</v>
      </c>
      <c r="I909">
        <v>139.17160924766901</v>
      </c>
      <c r="J909">
        <v>-8.3269528358278997</v>
      </c>
      <c r="K909">
        <v>449.757384458476</v>
      </c>
      <c r="L909">
        <v>313.11244025475497</v>
      </c>
      <c r="M909">
        <v>52.261737563132002</v>
      </c>
      <c r="N909">
        <v>0.27490351453718098</v>
      </c>
      <c r="O909">
        <v>13.033221938274</v>
      </c>
      <c r="P909">
        <v>187.40112994350201</v>
      </c>
      <c r="Q909">
        <v>0.11680877748679</v>
      </c>
    </row>
    <row r="910" spans="1:17" hidden="1" x14ac:dyDescent="0.3">
      <c r="A910" t="s">
        <v>1969</v>
      </c>
      <c r="B910" t="s">
        <v>1970</v>
      </c>
      <c r="C910" t="s">
        <v>3125</v>
      </c>
      <c r="D910" t="s">
        <v>233</v>
      </c>
      <c r="E910">
        <v>3359.8418778499999</v>
      </c>
      <c r="F910">
        <v>188.06</v>
      </c>
      <c r="G910">
        <v>41.294368895794797</v>
      </c>
      <c r="H910">
        <v>9.3534003649850792</v>
      </c>
      <c r="I910">
        <v>28.405966374254199</v>
      </c>
      <c r="J910">
        <v>-9.1544162420847996</v>
      </c>
      <c r="K910">
        <v>190.18322745295399</v>
      </c>
      <c r="L910">
        <v>156.884215820793</v>
      </c>
      <c r="M910">
        <v>35.562426756501203</v>
      </c>
      <c r="N910">
        <v>0.52254767817160097</v>
      </c>
      <c r="O910">
        <v>17.5156864830373</v>
      </c>
      <c r="P910">
        <v>81.612747464992694</v>
      </c>
      <c r="Q910">
        <v>0.15448778212063899</v>
      </c>
    </row>
    <row r="911" spans="1:17" x14ac:dyDescent="0.3">
      <c r="A911" t="s">
        <v>1971</v>
      </c>
      <c r="B911" t="s">
        <v>1972</v>
      </c>
      <c r="C911" t="s">
        <v>3109</v>
      </c>
      <c r="D911" t="s">
        <v>21</v>
      </c>
      <c r="E911">
        <v>3351.6787299600001</v>
      </c>
      <c r="F911">
        <v>567.1</v>
      </c>
      <c r="G911">
        <v>-32.518373022165697</v>
      </c>
      <c r="H911">
        <v>-2.7896181062670302</v>
      </c>
      <c r="I911">
        <v>-16.1978006852443</v>
      </c>
      <c r="J911">
        <v>-3.7386709976728199</v>
      </c>
      <c r="K911">
        <v>608.68072626815103</v>
      </c>
      <c r="L911">
        <v>602.85082632103399</v>
      </c>
      <c r="M911">
        <v>29.694022856006701</v>
      </c>
      <c r="N911">
        <v>0.28825804596628501</v>
      </c>
      <c r="O911">
        <v>39.569740786457402</v>
      </c>
      <c r="P911">
        <v>26.022222222222201</v>
      </c>
      <c r="Q911">
        <v>6.3352050617169003E-2</v>
      </c>
    </row>
    <row r="912" spans="1:17" x14ac:dyDescent="0.3">
      <c r="A912" t="s">
        <v>1973</v>
      </c>
      <c r="B912" t="s">
        <v>1974</v>
      </c>
      <c r="C912" t="s">
        <v>3121</v>
      </c>
      <c r="D912" t="s">
        <v>117</v>
      </c>
      <c r="E912">
        <v>3351.0271508999999</v>
      </c>
      <c r="F912">
        <v>767.65</v>
      </c>
      <c r="G912">
        <v>48.401607736704896</v>
      </c>
      <c r="H912">
        <v>-2.8970988189150702</v>
      </c>
      <c r="I912">
        <v>-21.9185299130461</v>
      </c>
      <c r="J912">
        <v>-3.3999642303812898</v>
      </c>
      <c r="K912">
        <v>823.99203515398301</v>
      </c>
      <c r="L912">
        <v>782.81087014630998</v>
      </c>
      <c r="M912">
        <v>27.731647735265302</v>
      </c>
      <c r="N912">
        <v>0.363495078552381</v>
      </c>
      <c r="O912">
        <v>41.079919234025901</v>
      </c>
      <c r="P912">
        <v>81.263282172372996</v>
      </c>
      <c r="Q912">
        <v>8.0838219126860997E-2</v>
      </c>
    </row>
    <row r="913" spans="1:17" x14ac:dyDescent="0.3">
      <c r="A913" t="s">
        <v>1975</v>
      </c>
      <c r="B913" t="s">
        <v>1976</v>
      </c>
      <c r="C913" t="s">
        <v>3124</v>
      </c>
      <c r="D913" t="s">
        <v>277</v>
      </c>
      <c r="E913">
        <v>3334.4545055399999</v>
      </c>
      <c r="F913">
        <v>133.99</v>
      </c>
      <c r="G913">
        <v>28.989631794296699</v>
      </c>
      <c r="H913">
        <v>-9.8454327739317709</v>
      </c>
      <c r="I913">
        <v>21.426243450013899</v>
      </c>
      <c r="J913">
        <v>-12.0685038721045</v>
      </c>
      <c r="K913">
        <v>150.55121153657601</v>
      </c>
      <c r="L913">
        <v>128.24315836749</v>
      </c>
      <c r="M913">
        <v>26.918673021513499</v>
      </c>
      <c r="N913">
        <v>0.88033446326458997</v>
      </c>
      <c r="O913">
        <v>32.099410403761397</v>
      </c>
      <c r="P913">
        <v>64.203431372549005</v>
      </c>
      <c r="Q913">
        <v>1.9378803313166999E-2</v>
      </c>
    </row>
    <row r="914" spans="1:17" hidden="1" x14ac:dyDescent="0.3">
      <c r="A914" t="s">
        <v>1977</v>
      </c>
      <c r="B914" t="s">
        <v>1978</v>
      </c>
      <c r="C914" t="s">
        <v>3125</v>
      </c>
      <c r="D914" t="s">
        <v>1979</v>
      </c>
      <c r="E914">
        <v>3327.65534114</v>
      </c>
      <c r="F914">
        <v>696.55</v>
      </c>
      <c r="G914">
        <v>81.694754694095096</v>
      </c>
      <c r="H914">
        <v>-0.58314695613392398</v>
      </c>
      <c r="I914">
        <v>77.553451533982596</v>
      </c>
      <c r="J914">
        <v>-7.4360200863516797</v>
      </c>
      <c r="K914">
        <v>745.28073922580802</v>
      </c>
      <c r="L914">
        <v>509.99688760360101</v>
      </c>
      <c r="M914">
        <v>21.209354463832799</v>
      </c>
      <c r="N914">
        <v>2.0484887866728401</v>
      </c>
      <c r="O914">
        <v>21.5993108893834</v>
      </c>
      <c r="P914">
        <v>172.30258014073399</v>
      </c>
    </row>
    <row r="915" spans="1:17" x14ac:dyDescent="0.3">
      <c r="A915" t="s">
        <v>1980</v>
      </c>
      <c r="B915" t="s">
        <v>1981</v>
      </c>
      <c r="C915" t="s">
        <v>3127</v>
      </c>
      <c r="D915" t="s">
        <v>1982</v>
      </c>
      <c r="E915">
        <v>3320.716042</v>
      </c>
      <c r="F915">
        <v>18.760000000000002</v>
      </c>
      <c r="G915">
        <v>-20.8512778539584</v>
      </c>
      <c r="H915">
        <v>-2.6101840137894601</v>
      </c>
      <c r="I915">
        <v>-26.452685014517598</v>
      </c>
      <c r="J915">
        <v>-6.1072365122050298</v>
      </c>
      <c r="K915">
        <v>20.559116428354098</v>
      </c>
      <c r="L915">
        <v>21.0313355154316</v>
      </c>
      <c r="M915">
        <v>26.013590625450099</v>
      </c>
      <c r="N915">
        <v>0.64435546105974595</v>
      </c>
      <c r="O915">
        <v>48.987206823027698</v>
      </c>
      <c r="P915">
        <v>10.3529411764705</v>
      </c>
      <c r="Q915">
        <v>-4.8739945676705997E-2</v>
      </c>
    </row>
    <row r="916" spans="1:17" x14ac:dyDescent="0.3">
      <c r="A916" t="s">
        <v>1983</v>
      </c>
      <c r="B916" t="s">
        <v>1984</v>
      </c>
      <c r="C916" t="s">
        <v>3110</v>
      </c>
      <c r="D916" t="s">
        <v>54</v>
      </c>
      <c r="E916">
        <v>3319.61097892</v>
      </c>
      <c r="F916">
        <v>465.55</v>
      </c>
      <c r="G916">
        <v>-68.525342931068195</v>
      </c>
      <c r="H916">
        <v>-14.899141109644701</v>
      </c>
      <c r="I916">
        <v>-57.062577878239097</v>
      </c>
      <c r="J916">
        <v>-6.2185997236496604</v>
      </c>
      <c r="K916">
        <v>573.98220117535402</v>
      </c>
      <c r="L916">
        <v>712.53906038418995</v>
      </c>
      <c r="M916">
        <v>12.229731706966</v>
      </c>
      <c r="N916">
        <v>1.1341417549622399</v>
      </c>
      <c r="O916">
        <v>167.03898614541899</v>
      </c>
      <c r="P916">
        <v>2.3074387429952798</v>
      </c>
      <c r="Q916">
        <v>-1.2975341629405999E-2</v>
      </c>
    </row>
    <row r="917" spans="1:17" x14ac:dyDescent="0.3">
      <c r="A917" t="s">
        <v>1985</v>
      </c>
      <c r="B917" t="s">
        <v>1986</v>
      </c>
      <c r="C917" t="s">
        <v>3121</v>
      </c>
      <c r="D917" t="s">
        <v>554</v>
      </c>
      <c r="E917">
        <v>3314.86006752</v>
      </c>
      <c r="F917">
        <v>297.60000000000002</v>
      </c>
      <c r="G917">
        <v>-13.920794290324899</v>
      </c>
      <c r="H917">
        <v>-8.9711100010185305</v>
      </c>
      <c r="I917">
        <v>-18.650347224918701</v>
      </c>
      <c r="J917">
        <v>-5.5428756804107104</v>
      </c>
      <c r="K917">
        <v>329.08545221207402</v>
      </c>
      <c r="L917">
        <v>330.44419866503102</v>
      </c>
      <c r="M917">
        <v>32.771637907049502</v>
      </c>
      <c r="N917">
        <v>0.58769002716165397</v>
      </c>
      <c r="O917">
        <v>51.848118279569803</v>
      </c>
      <c r="P917">
        <v>26.476838079048001</v>
      </c>
    </row>
    <row r="918" spans="1:17" hidden="1" x14ac:dyDescent="0.3">
      <c r="A918" t="s">
        <v>1987</v>
      </c>
      <c r="B918" t="s">
        <v>1988</v>
      </c>
      <c r="C918" t="s">
        <v>3125</v>
      </c>
      <c r="D918" t="s">
        <v>1989</v>
      </c>
      <c r="E918">
        <v>3314.1487499999998</v>
      </c>
      <c r="F918">
        <v>1303.5</v>
      </c>
      <c r="G918">
        <v>70.585235365243307</v>
      </c>
      <c r="H918">
        <v>1.8874534091818</v>
      </c>
      <c r="I918">
        <v>10.432050100211899</v>
      </c>
      <c r="J918">
        <v>-1.9526728369705</v>
      </c>
      <c r="K918">
        <v>1412.33864266559</v>
      </c>
      <c r="L918">
        <v>1256.42579611253</v>
      </c>
      <c r="M918">
        <v>34.244369589249303</v>
      </c>
      <c r="N918">
        <v>0.28279318147893301</v>
      </c>
      <c r="O918">
        <v>28.112773302646701</v>
      </c>
      <c r="P918">
        <v>107.05265665951799</v>
      </c>
      <c r="Q918">
        <v>1.6525695066032998E-2</v>
      </c>
    </row>
    <row r="919" spans="1:17" hidden="1" x14ac:dyDescent="0.3">
      <c r="A919" t="s">
        <v>1990</v>
      </c>
      <c r="B919" t="s">
        <v>1991</v>
      </c>
      <c r="C919" t="s">
        <v>3125</v>
      </c>
      <c r="D919" t="s">
        <v>1332</v>
      </c>
      <c r="E919">
        <v>3298.8683554200002</v>
      </c>
      <c r="F919">
        <v>753.4</v>
      </c>
      <c r="G919">
        <v>-6.54460417326636</v>
      </c>
      <c r="H919">
        <v>2.7436096776001202</v>
      </c>
      <c r="I919">
        <v>22.925832521843901</v>
      </c>
      <c r="J919">
        <v>-6.8264560648393298</v>
      </c>
      <c r="K919">
        <v>777.14007249901897</v>
      </c>
      <c r="L919">
        <v>705.50841066595399</v>
      </c>
      <c r="M919">
        <v>38.797519128515397</v>
      </c>
      <c r="N919">
        <v>0.52442467267890003</v>
      </c>
      <c r="O919">
        <v>30.4751791876825</v>
      </c>
      <c r="P919">
        <v>67.720391807658004</v>
      </c>
      <c r="Q919">
        <v>-3.0630376196206E-2</v>
      </c>
    </row>
    <row r="920" spans="1:17" hidden="1" x14ac:dyDescent="0.3">
      <c r="A920" t="s">
        <v>1992</v>
      </c>
      <c r="B920" t="s">
        <v>1993</v>
      </c>
      <c r="C920" t="s">
        <v>3125</v>
      </c>
      <c r="D920" t="s">
        <v>21</v>
      </c>
      <c r="E920">
        <v>3298.73341738</v>
      </c>
      <c r="F920">
        <v>612.54999999999995</v>
      </c>
      <c r="G920">
        <v>72.403043788791805</v>
      </c>
      <c r="H920">
        <v>3.29388099487644</v>
      </c>
      <c r="I920">
        <v>10.444700919890799</v>
      </c>
      <c r="J920">
        <v>-15.1850265901949</v>
      </c>
      <c r="K920">
        <v>668.063140798311</v>
      </c>
      <c r="L920">
        <v>543.09999512802494</v>
      </c>
      <c r="M920">
        <v>30.120729269542799</v>
      </c>
      <c r="N920">
        <v>1.56715217831746</v>
      </c>
      <c r="O920">
        <v>34.682883029956699</v>
      </c>
      <c r="P920">
        <v>110.46211991066799</v>
      </c>
      <c r="Q920">
        <v>0.10394865746446801</v>
      </c>
    </row>
    <row r="921" spans="1:17" hidden="1" x14ac:dyDescent="0.3">
      <c r="A921" t="s">
        <v>1994</v>
      </c>
      <c r="B921" t="s">
        <v>1995</v>
      </c>
      <c r="C921" t="s">
        <v>3125</v>
      </c>
      <c r="D921" t="s">
        <v>135</v>
      </c>
      <c r="E921">
        <v>3286.1534410849999</v>
      </c>
      <c r="F921">
        <v>254.05</v>
      </c>
      <c r="G921">
        <v>352.34642295978301</v>
      </c>
      <c r="H921">
        <v>-3.1296348147047999</v>
      </c>
      <c r="I921">
        <v>75.113302782545802</v>
      </c>
      <c r="J921">
        <v>-6.6542694953487604</v>
      </c>
      <c r="K921">
        <v>266.94765224395798</v>
      </c>
      <c r="L921">
        <v>194.37286320785</v>
      </c>
      <c r="M921">
        <v>29.1321711808333</v>
      </c>
      <c r="N921">
        <v>0.76153120623991399</v>
      </c>
      <c r="O921">
        <v>35.524503050580499</v>
      </c>
      <c r="P921">
        <v>404.06746031746002</v>
      </c>
      <c r="Q921">
        <v>0.16195345203050099</v>
      </c>
    </row>
    <row r="922" spans="1:17" hidden="1" x14ac:dyDescent="0.3">
      <c r="A922" t="s">
        <v>1996</v>
      </c>
      <c r="B922" t="s">
        <v>1997</v>
      </c>
      <c r="C922" t="s">
        <v>3125</v>
      </c>
      <c r="D922" t="s">
        <v>135</v>
      </c>
      <c r="E922">
        <v>3265.2934031949999</v>
      </c>
      <c r="F922">
        <v>902.15</v>
      </c>
      <c r="G922">
        <v>139.41554937622001</v>
      </c>
      <c r="H922">
        <v>34.3932260458865</v>
      </c>
      <c r="I922">
        <v>9.4552206409652193</v>
      </c>
      <c r="J922">
        <v>10.6535225516786</v>
      </c>
      <c r="K922">
        <v>725.83276861573802</v>
      </c>
      <c r="L922">
        <v>641.89802446690805</v>
      </c>
      <c r="M922">
        <v>73.295192529558193</v>
      </c>
      <c r="N922">
        <v>4.1798647903217203</v>
      </c>
      <c r="O922">
        <v>4.5834949842043997</v>
      </c>
      <c r="P922">
        <v>175.434026233423</v>
      </c>
      <c r="Q922">
        <v>0.108652354112784</v>
      </c>
    </row>
    <row r="923" spans="1:17" hidden="1" x14ac:dyDescent="0.3">
      <c r="A923" t="s">
        <v>1998</v>
      </c>
      <c r="B923" t="s">
        <v>1999</v>
      </c>
      <c r="C923" t="s">
        <v>3125</v>
      </c>
      <c r="D923" t="s">
        <v>166</v>
      </c>
      <c r="E923">
        <v>3258.9950433250001</v>
      </c>
      <c r="F923">
        <v>497.35</v>
      </c>
      <c r="G923">
        <v>32.610581300971099</v>
      </c>
      <c r="H923">
        <v>24.011175841662801</v>
      </c>
      <c r="I923">
        <v>52.773032700796897</v>
      </c>
      <c r="J923">
        <v>3.82991058936235</v>
      </c>
      <c r="K923">
        <v>422.13852846721699</v>
      </c>
      <c r="L923">
        <v>380.93367860786498</v>
      </c>
      <c r="M923">
        <v>74.631600712644996</v>
      </c>
      <c r="N923">
        <v>2.26926662745247</v>
      </c>
      <c r="O923">
        <v>3.3276364733085102</v>
      </c>
      <c r="P923">
        <v>101.356275303643</v>
      </c>
      <c r="Q923">
        <v>0.125438571184632</v>
      </c>
    </row>
    <row r="924" spans="1:17" hidden="1" x14ac:dyDescent="0.3">
      <c r="A924" t="s">
        <v>2000</v>
      </c>
      <c r="B924" t="s">
        <v>2001</v>
      </c>
      <c r="C924" t="s">
        <v>3125</v>
      </c>
      <c r="D924" t="s">
        <v>51</v>
      </c>
      <c r="E924">
        <v>3257.5165971749998</v>
      </c>
      <c r="F924">
        <v>298.95</v>
      </c>
      <c r="G924">
        <v>111.919097121231</v>
      </c>
      <c r="H924">
        <v>-13.7214765434902</v>
      </c>
      <c r="I924">
        <v>0.72514082712235695</v>
      </c>
      <c r="J924">
        <v>-9.9483407895651297</v>
      </c>
      <c r="K924">
        <v>337.53342872094998</v>
      </c>
      <c r="L924">
        <v>286.90525448943902</v>
      </c>
      <c r="M924">
        <v>22.547473950074298</v>
      </c>
      <c r="N924">
        <v>0.56061239578009103</v>
      </c>
      <c r="O924">
        <v>30.456598093326601</v>
      </c>
      <c r="P924">
        <v>176.29390018484199</v>
      </c>
      <c r="Q924">
        <v>0.14755617925217601</v>
      </c>
    </row>
    <row r="925" spans="1:17" hidden="1" x14ac:dyDescent="0.3">
      <c r="A925" t="s">
        <v>2002</v>
      </c>
      <c r="B925" t="s">
        <v>2003</v>
      </c>
      <c r="C925" t="s">
        <v>3125</v>
      </c>
      <c r="D925" t="s">
        <v>220</v>
      </c>
      <c r="E925">
        <v>3232.5963991200001</v>
      </c>
      <c r="F925">
        <v>7405.2</v>
      </c>
      <c r="G925">
        <v>161.346617067323</v>
      </c>
      <c r="H925">
        <v>24.2860227803077</v>
      </c>
      <c r="I925">
        <v>62.661309424777897</v>
      </c>
      <c r="J925">
        <v>13.9249913635635</v>
      </c>
      <c r="K925">
        <v>6444.8491655194703</v>
      </c>
      <c r="L925">
        <v>5155.6675961094497</v>
      </c>
      <c r="M925">
        <v>58.452990188712398</v>
      </c>
      <c r="N925">
        <v>4.10064421812229</v>
      </c>
      <c r="O925">
        <v>11.157699994598399</v>
      </c>
      <c r="P925">
        <v>200.52961587630099</v>
      </c>
      <c r="Q925">
        <v>0.150365227937589</v>
      </c>
    </row>
    <row r="926" spans="1:17" hidden="1" x14ac:dyDescent="0.3">
      <c r="A926" t="s">
        <v>2004</v>
      </c>
      <c r="B926" t="s">
        <v>2005</v>
      </c>
      <c r="C926" t="s">
        <v>3125</v>
      </c>
      <c r="D926" t="s">
        <v>233</v>
      </c>
      <c r="E926">
        <v>3217.5963194400001</v>
      </c>
      <c r="F926">
        <v>500.4</v>
      </c>
      <c r="G926">
        <v>139.06367684237199</v>
      </c>
      <c r="H926">
        <v>-8.3692662738231292</v>
      </c>
      <c r="I926">
        <v>34.159400541098897</v>
      </c>
      <c r="J926">
        <v>-4.98543184083639</v>
      </c>
      <c r="K926">
        <v>556.11134417196695</v>
      </c>
      <c r="L926">
        <v>457.27194485287998</v>
      </c>
      <c r="M926">
        <v>26.217234771750299</v>
      </c>
      <c r="N926">
        <v>0.38417265593861499</v>
      </c>
      <c r="O926">
        <v>38.689048760991199</v>
      </c>
      <c r="P926">
        <v>179.55307262569801</v>
      </c>
      <c r="Q926">
        <v>0.18247929330594301</v>
      </c>
    </row>
    <row r="927" spans="1:17" hidden="1" x14ac:dyDescent="0.3">
      <c r="A927" t="s">
        <v>2006</v>
      </c>
      <c r="B927" t="s">
        <v>2007</v>
      </c>
      <c r="C927" t="s">
        <v>3122</v>
      </c>
      <c r="D927" t="s">
        <v>269</v>
      </c>
      <c r="E927">
        <v>3202.9608067059999</v>
      </c>
      <c r="F927">
        <v>150.11000000000001</v>
      </c>
      <c r="G927">
        <v>-52.795410347272501</v>
      </c>
      <c r="H927">
        <v>-6.40694881768502</v>
      </c>
      <c r="I927">
        <v>-33.576707792241798</v>
      </c>
      <c r="J927">
        <v>-5.2252913500922098</v>
      </c>
      <c r="K927">
        <v>166.91143260004699</v>
      </c>
      <c r="M927">
        <v>23.802806497318599</v>
      </c>
      <c r="N927">
        <v>0.48005381829780203</v>
      </c>
      <c r="O927">
        <v>56.551861967890098</v>
      </c>
      <c r="P927">
        <v>2.4641638225256099</v>
      </c>
    </row>
    <row r="928" spans="1:17" hidden="1" x14ac:dyDescent="0.3">
      <c r="A928" t="s">
        <v>2008</v>
      </c>
      <c r="B928" t="s">
        <v>2009</v>
      </c>
      <c r="C928" t="s">
        <v>3125</v>
      </c>
      <c r="D928" t="s">
        <v>277</v>
      </c>
      <c r="E928">
        <v>3202.0865469</v>
      </c>
      <c r="F928">
        <v>1884.15</v>
      </c>
      <c r="G928">
        <v>39.258475704350197</v>
      </c>
      <c r="H928">
        <v>-13.119862060672</v>
      </c>
      <c r="I928">
        <v>3.6193726536697199</v>
      </c>
      <c r="J928">
        <v>-9.47282167017846</v>
      </c>
      <c r="K928">
        <v>2220.9220685809501</v>
      </c>
      <c r="L928">
        <v>1989.69529818466</v>
      </c>
      <c r="M928">
        <v>21.206474588304101</v>
      </c>
      <c r="N928">
        <v>0.46921516638886102</v>
      </c>
      <c r="O928">
        <v>48.608125680014801</v>
      </c>
      <c r="P928">
        <v>70.011279043537101</v>
      </c>
      <c r="Q928">
        <v>7.6417336250800001E-4</v>
      </c>
    </row>
    <row r="929" spans="1:17" hidden="1" x14ac:dyDescent="0.3">
      <c r="A929" t="s">
        <v>2010</v>
      </c>
      <c r="B929" t="s">
        <v>2011</v>
      </c>
      <c r="C929" t="s">
        <v>3125</v>
      </c>
      <c r="D929" t="s">
        <v>57</v>
      </c>
      <c r="E929">
        <v>3182.3249955199999</v>
      </c>
      <c r="F929">
        <v>210.4</v>
      </c>
      <c r="G929">
        <v>14.761469145161801</v>
      </c>
      <c r="H929">
        <v>-2.7517670684160001</v>
      </c>
      <c r="I929">
        <v>1.8517675742202599</v>
      </c>
      <c r="J929">
        <v>-5.72875150950766</v>
      </c>
      <c r="K929">
        <v>226.308367052835</v>
      </c>
      <c r="L929">
        <v>206.74940663221099</v>
      </c>
      <c r="M929">
        <v>33.7611953176865</v>
      </c>
      <c r="N929">
        <v>0.68909186381277798</v>
      </c>
      <c r="O929">
        <v>28.279467680608299</v>
      </c>
      <c r="P929">
        <v>48.903043170559002</v>
      </c>
      <c r="Q929">
        <v>0.10498562942249801</v>
      </c>
    </row>
    <row r="930" spans="1:17" hidden="1" x14ac:dyDescent="0.3">
      <c r="A930" t="s">
        <v>2012</v>
      </c>
      <c r="B930" t="s">
        <v>2013</v>
      </c>
      <c r="C930" t="s">
        <v>3125</v>
      </c>
      <c r="D930" t="s">
        <v>1332</v>
      </c>
      <c r="E930">
        <v>3181.04884128</v>
      </c>
      <c r="F930">
        <v>216.2</v>
      </c>
      <c r="K930">
        <v>198.53034696656701</v>
      </c>
      <c r="L930">
        <v>172.215069946667</v>
      </c>
      <c r="M930">
        <v>81.1750791682543</v>
      </c>
      <c r="N930">
        <v>1</v>
      </c>
      <c r="Q930">
        <v>0.14788253940821999</v>
      </c>
    </row>
    <row r="931" spans="1:17" hidden="1" x14ac:dyDescent="0.3">
      <c r="A931" t="s">
        <v>2014</v>
      </c>
      <c r="B931" t="s">
        <v>2015</v>
      </c>
      <c r="C931" t="s">
        <v>3125</v>
      </c>
      <c r="D931" t="s">
        <v>192</v>
      </c>
      <c r="E931">
        <v>3178.5917486399999</v>
      </c>
      <c r="F931">
        <v>1024.0999999999999</v>
      </c>
      <c r="G931">
        <v>29.440608564698099</v>
      </c>
      <c r="H931">
        <v>10.0242464345377</v>
      </c>
      <c r="I931">
        <v>58.737409494394797</v>
      </c>
      <c r="J931">
        <v>-5.7928708008610403</v>
      </c>
      <c r="K931">
        <v>978.68055398344495</v>
      </c>
      <c r="L931">
        <v>818.22710256936102</v>
      </c>
      <c r="M931">
        <v>49.504216408222703</v>
      </c>
      <c r="N931">
        <v>1.15014358764741</v>
      </c>
      <c r="O931">
        <v>11.092666731764499</v>
      </c>
      <c r="P931">
        <v>85.508559007336203</v>
      </c>
      <c r="Q931">
        <v>8.8031581725575E-2</v>
      </c>
    </row>
    <row r="932" spans="1:17" x14ac:dyDescent="0.3">
      <c r="A932" t="s">
        <v>2016</v>
      </c>
      <c r="B932" t="s">
        <v>2017</v>
      </c>
      <c r="C932" t="s">
        <v>3116</v>
      </c>
      <c r="D932" t="s">
        <v>192</v>
      </c>
      <c r="E932">
        <v>3154.7502204749999</v>
      </c>
      <c r="F932">
        <v>201.03</v>
      </c>
      <c r="G932">
        <v>-52.809527996663199</v>
      </c>
      <c r="H932">
        <v>0.69402899598471202</v>
      </c>
      <c r="I932">
        <v>-20.100439513166801</v>
      </c>
      <c r="J932">
        <v>-3.7202367118213799</v>
      </c>
      <c r="K932">
        <v>215.78218754455699</v>
      </c>
      <c r="L932">
        <v>225.93550767340699</v>
      </c>
      <c r="M932">
        <v>25.201086151833898</v>
      </c>
      <c r="N932">
        <v>0.55367105690131202</v>
      </c>
      <c r="O932">
        <v>48.186837785405103</v>
      </c>
      <c r="P932">
        <v>5.4998688008396499</v>
      </c>
      <c r="Q932">
        <v>5.9542891888399998E-4</v>
      </c>
    </row>
    <row r="933" spans="1:17" hidden="1" x14ac:dyDescent="0.3">
      <c r="A933" t="s">
        <v>2018</v>
      </c>
      <c r="B933" t="s">
        <v>2019</v>
      </c>
      <c r="C933" t="s">
        <v>3125</v>
      </c>
      <c r="D933" t="s">
        <v>83</v>
      </c>
      <c r="E933">
        <v>3152.4284567999998</v>
      </c>
      <c r="F933">
        <v>2563.1</v>
      </c>
      <c r="G933">
        <v>-0.121531648793371</v>
      </c>
      <c r="H933">
        <v>-4.4668240045152201</v>
      </c>
      <c r="I933">
        <v>-11.816068382674301</v>
      </c>
      <c r="J933">
        <v>-10.4918206180757</v>
      </c>
      <c r="K933">
        <v>2992.0183061726898</v>
      </c>
      <c r="L933">
        <v>2810.6967896248502</v>
      </c>
      <c r="M933">
        <v>21.5969497585731</v>
      </c>
      <c r="N933">
        <v>0.52044508002713197</v>
      </c>
      <c r="O933">
        <v>48.852951504038003</v>
      </c>
      <c r="P933">
        <v>31.4410256410256</v>
      </c>
      <c r="Q933">
        <v>0.14499806191675499</v>
      </c>
    </row>
    <row r="934" spans="1:17" hidden="1" x14ac:dyDescent="0.3">
      <c r="A934" t="s">
        <v>2020</v>
      </c>
      <c r="B934" t="s">
        <v>2021</v>
      </c>
      <c r="C934" t="s">
        <v>3125</v>
      </c>
      <c r="D934" t="s">
        <v>54</v>
      </c>
      <c r="E934">
        <v>3138.3907247299999</v>
      </c>
      <c r="F934">
        <v>501.65</v>
      </c>
      <c r="G934">
        <v>8.5104052342057308</v>
      </c>
      <c r="H934">
        <v>-1.7666239121149201</v>
      </c>
      <c r="I934">
        <v>-11.4402120119543</v>
      </c>
      <c r="J934">
        <v>1.0288329780613701</v>
      </c>
      <c r="K934">
        <v>515.524949566754</v>
      </c>
      <c r="L934">
        <v>482.532211227132</v>
      </c>
      <c r="M934">
        <v>41.846142294047098</v>
      </c>
      <c r="N934">
        <v>0.49846090437731999</v>
      </c>
      <c r="O934">
        <v>18.608591647562999</v>
      </c>
      <c r="P934">
        <v>42.899871813132002</v>
      </c>
      <c r="Q934">
        <v>6.2908043954296E-2</v>
      </c>
    </row>
    <row r="935" spans="1:17" x14ac:dyDescent="0.3">
      <c r="A935" t="s">
        <v>2022</v>
      </c>
      <c r="B935" t="s">
        <v>2023</v>
      </c>
      <c r="C935" t="s">
        <v>3124</v>
      </c>
      <c r="D935" t="s">
        <v>277</v>
      </c>
      <c r="E935">
        <v>3126.4212441999998</v>
      </c>
      <c r="F935">
        <v>305.35000000000002</v>
      </c>
      <c r="G935">
        <v>31.5890836313698</v>
      </c>
      <c r="H935">
        <v>-6.4785294173090104</v>
      </c>
      <c r="I935">
        <v>1.1218125599799</v>
      </c>
      <c r="J935">
        <v>-5.56949830155245</v>
      </c>
      <c r="K935">
        <v>319.04391549310202</v>
      </c>
      <c r="L935">
        <v>288.24723246263602</v>
      </c>
      <c r="M935">
        <v>45.284826454869503</v>
      </c>
      <c r="N935">
        <v>0.51186729070130199</v>
      </c>
      <c r="O935">
        <v>18.830849844440799</v>
      </c>
      <c r="P935">
        <v>61.860588391200601</v>
      </c>
      <c r="Q935">
        <v>3.8628811948680001E-3</v>
      </c>
    </row>
    <row r="936" spans="1:17" hidden="1" x14ac:dyDescent="0.3">
      <c r="A936" t="s">
        <v>2024</v>
      </c>
      <c r="B936" t="s">
        <v>2025</v>
      </c>
      <c r="C936" t="s">
        <v>3125</v>
      </c>
      <c r="D936" t="s">
        <v>77</v>
      </c>
      <c r="E936">
        <v>3125.3582200000001</v>
      </c>
      <c r="F936">
        <v>1008.05</v>
      </c>
      <c r="G936">
        <v>75.331015465384795</v>
      </c>
      <c r="H936">
        <v>-3.34120737845583</v>
      </c>
      <c r="I936">
        <v>103.46331787019901</v>
      </c>
      <c r="J936">
        <v>-8.8301348194225593</v>
      </c>
      <c r="K936">
        <v>989.77366371589301</v>
      </c>
      <c r="L936">
        <v>748.32629252946697</v>
      </c>
      <c r="M936">
        <v>36.943955046950798</v>
      </c>
      <c r="N936">
        <v>0.304381361481392</v>
      </c>
      <c r="O936">
        <v>13.8832399186548</v>
      </c>
      <c r="P936">
        <v>139.35652380387</v>
      </c>
      <c r="Q936">
        <v>5.5000826343626998E-2</v>
      </c>
    </row>
    <row r="937" spans="1:17" hidden="1" x14ac:dyDescent="0.3">
      <c r="A937" t="s">
        <v>2026</v>
      </c>
      <c r="B937" t="s">
        <v>2027</v>
      </c>
      <c r="C937" t="s">
        <v>3125</v>
      </c>
      <c r="D937" t="s">
        <v>51</v>
      </c>
      <c r="E937">
        <v>3105.7762096599999</v>
      </c>
      <c r="F937">
        <v>120.95</v>
      </c>
      <c r="G937">
        <v>27.829991639197001</v>
      </c>
      <c r="H937">
        <v>-6.8017074381238096</v>
      </c>
      <c r="I937">
        <v>17.4043143829517</v>
      </c>
      <c r="J937">
        <v>-7.2421973056783999</v>
      </c>
      <c r="K937">
        <v>138.82926150691799</v>
      </c>
      <c r="L937">
        <v>120.216594933062</v>
      </c>
      <c r="M937">
        <v>25.501992349589599</v>
      </c>
      <c r="N937">
        <v>0.35299174957553198</v>
      </c>
      <c r="O937">
        <v>39.727159983464198</v>
      </c>
      <c r="P937">
        <v>59.6699669966996</v>
      </c>
      <c r="Q937">
        <v>4.2924294298609996E-3</v>
      </c>
    </row>
    <row r="938" spans="1:17" hidden="1" x14ac:dyDescent="0.3">
      <c r="A938" t="s">
        <v>2028</v>
      </c>
      <c r="B938" t="s">
        <v>2029</v>
      </c>
      <c r="C938" t="s">
        <v>3125</v>
      </c>
      <c r="D938" t="s">
        <v>366</v>
      </c>
      <c r="E938">
        <v>3104.1958767249998</v>
      </c>
      <c r="F938">
        <v>282.55</v>
      </c>
      <c r="G938">
        <v>4.2687664861563004</v>
      </c>
      <c r="H938">
        <v>12.931478297278</v>
      </c>
      <c r="I938">
        <v>15.997359194147201</v>
      </c>
      <c r="J938">
        <v>-6.1275830450457498</v>
      </c>
      <c r="K938">
        <v>274.62703955437502</v>
      </c>
      <c r="L938">
        <v>238.16258292445301</v>
      </c>
      <c r="M938">
        <v>41.953560019984103</v>
      </c>
      <c r="N938">
        <v>0.81285975269218402</v>
      </c>
      <c r="O938">
        <v>14.846929746947399</v>
      </c>
      <c r="P938">
        <v>57.8491620111731</v>
      </c>
      <c r="Q938">
        <v>5.3836412847024E-2</v>
      </c>
    </row>
    <row r="939" spans="1:17" hidden="1" x14ac:dyDescent="0.3">
      <c r="A939" t="s">
        <v>2030</v>
      </c>
      <c r="B939" t="s">
        <v>2031</v>
      </c>
      <c r="C939" t="s">
        <v>3125</v>
      </c>
      <c r="D939" t="s">
        <v>27</v>
      </c>
      <c r="E939">
        <v>3102.12</v>
      </c>
      <c r="F939">
        <v>49.24</v>
      </c>
      <c r="G939">
        <v>59.973732816122599</v>
      </c>
      <c r="H939">
        <v>-0.64726647346955501</v>
      </c>
      <c r="I939">
        <v>23.2736959870311</v>
      </c>
      <c r="J939">
        <v>-0.250698489081772</v>
      </c>
      <c r="K939">
        <v>54.407850540199298</v>
      </c>
      <c r="L939">
        <v>47.746923746739903</v>
      </c>
      <c r="M939">
        <v>42.915031563113502</v>
      </c>
      <c r="N939">
        <v>0.49119919283022001</v>
      </c>
      <c r="O939">
        <v>107.006498781478</v>
      </c>
      <c r="P939">
        <v>95.009900990098998</v>
      </c>
      <c r="Q939">
        <v>9.0525005368512004E-2</v>
      </c>
    </row>
    <row r="940" spans="1:17" hidden="1" x14ac:dyDescent="0.3">
      <c r="A940" t="s">
        <v>2032</v>
      </c>
      <c r="B940" t="s">
        <v>2033</v>
      </c>
      <c r="C940" t="s">
        <v>3125</v>
      </c>
      <c r="D940" t="s">
        <v>366</v>
      </c>
      <c r="E940">
        <v>3099.48423</v>
      </c>
      <c r="F940">
        <v>12079.05</v>
      </c>
      <c r="G940">
        <v>-50.567533631147001</v>
      </c>
      <c r="H940">
        <v>-1.7081623880463499</v>
      </c>
      <c r="I940">
        <v>-7.98506744552434</v>
      </c>
      <c r="J940">
        <v>-3.3702855785085299</v>
      </c>
      <c r="K940">
        <v>12549.904661404</v>
      </c>
      <c r="L940">
        <v>12333.705727881799</v>
      </c>
      <c r="M940">
        <v>33.584337164090897</v>
      </c>
      <c r="N940">
        <v>0.36454707816581</v>
      </c>
      <c r="O940">
        <v>39.282476684838599</v>
      </c>
      <c r="P940">
        <v>32.736813186813102</v>
      </c>
      <c r="Q940">
        <v>-4.4471988757628998E-2</v>
      </c>
    </row>
    <row r="941" spans="1:17" hidden="1" x14ac:dyDescent="0.3">
      <c r="A941" t="s">
        <v>2034</v>
      </c>
      <c r="B941" t="s">
        <v>2035</v>
      </c>
      <c r="C941" t="s">
        <v>3125</v>
      </c>
      <c r="D941" t="s">
        <v>287</v>
      </c>
      <c r="E941">
        <v>3096.2508651899998</v>
      </c>
      <c r="F941">
        <v>1176.1500000000001</v>
      </c>
      <c r="G941">
        <v>-47.913882515588</v>
      </c>
      <c r="H941">
        <v>0.37413437389168902</v>
      </c>
      <c r="I941">
        <v>-23.223356112389901</v>
      </c>
      <c r="J941">
        <v>-3.2304247542180402</v>
      </c>
      <c r="K941">
        <v>1283.6833743761699</v>
      </c>
      <c r="L941">
        <v>1303.3866045372599</v>
      </c>
      <c r="M941">
        <v>25.022672082417099</v>
      </c>
      <c r="N941">
        <v>0.31128352484189098</v>
      </c>
      <c r="O941">
        <v>54.9929855885728</v>
      </c>
      <c r="P941">
        <v>6.5256770220089004</v>
      </c>
      <c r="Q941">
        <v>6.9529671540020002E-2</v>
      </c>
    </row>
    <row r="942" spans="1:17" x14ac:dyDescent="0.3">
      <c r="A942" t="s">
        <v>2036</v>
      </c>
      <c r="B942" t="s">
        <v>2037</v>
      </c>
      <c r="C942" t="s">
        <v>3122</v>
      </c>
      <c r="D942" t="s">
        <v>1492</v>
      </c>
      <c r="E942">
        <v>3094.0950258349999</v>
      </c>
      <c r="F942">
        <v>115.55</v>
      </c>
      <c r="G942">
        <v>-40.821834129295901</v>
      </c>
      <c r="H942">
        <v>-5.5361176656521396</v>
      </c>
      <c r="I942">
        <v>-14.8946954044532</v>
      </c>
      <c r="J942">
        <v>-4.1260438490687603</v>
      </c>
      <c r="K942">
        <v>126.357625237736</v>
      </c>
      <c r="L942">
        <v>134.61259227498201</v>
      </c>
      <c r="M942">
        <v>21.0182117852112</v>
      </c>
      <c r="N942">
        <v>0.368741630623594</v>
      </c>
      <c r="O942">
        <v>38.295110341843298</v>
      </c>
      <c r="P942">
        <v>10.627094303494401</v>
      </c>
      <c r="Q942">
        <v>-0.104459254537787</v>
      </c>
    </row>
    <row r="943" spans="1:17" hidden="1" x14ac:dyDescent="0.3">
      <c r="A943" t="s">
        <v>2038</v>
      </c>
      <c r="B943" t="s">
        <v>2039</v>
      </c>
      <c r="C943" t="s">
        <v>3125</v>
      </c>
      <c r="D943" t="s">
        <v>1617</v>
      </c>
      <c r="E943">
        <v>3086.8087276739998</v>
      </c>
      <c r="F943">
        <v>139.54</v>
      </c>
      <c r="G943">
        <v>-35.099741110562299</v>
      </c>
      <c r="H943">
        <v>-1.48046370284227</v>
      </c>
      <c r="I943">
        <v>-16.2581809793761</v>
      </c>
      <c r="J943">
        <v>1.57910031461589</v>
      </c>
      <c r="K943">
        <v>147.62021327696399</v>
      </c>
      <c r="L943">
        <v>149.49230579918199</v>
      </c>
      <c r="M943">
        <v>43.645710083741299</v>
      </c>
      <c r="N943">
        <v>0.27015688611851002</v>
      </c>
      <c r="O943">
        <v>28.3431274186613</v>
      </c>
      <c r="P943">
        <v>8.1705426356589008</v>
      </c>
      <c r="Q943">
        <v>1.7807787852377001E-2</v>
      </c>
    </row>
    <row r="944" spans="1:17" hidden="1" x14ac:dyDescent="0.3">
      <c r="A944" t="s">
        <v>2040</v>
      </c>
      <c r="B944" t="s">
        <v>2041</v>
      </c>
      <c r="C944" t="s">
        <v>3125</v>
      </c>
      <c r="D944" t="s">
        <v>537</v>
      </c>
      <c r="E944">
        <v>3083.5148634000002</v>
      </c>
      <c r="F944">
        <v>393</v>
      </c>
      <c r="G944">
        <v>78.600170756797795</v>
      </c>
      <c r="H944">
        <v>-2.0114044561998399</v>
      </c>
      <c r="I944">
        <v>23.186616860078299</v>
      </c>
      <c r="J944">
        <v>-10.380983911001801</v>
      </c>
      <c r="K944">
        <v>396.02445363819101</v>
      </c>
      <c r="L944">
        <v>321.61976875436801</v>
      </c>
      <c r="M944">
        <v>39.513344354918999</v>
      </c>
      <c r="N944">
        <v>0.593679425104506</v>
      </c>
      <c r="O944">
        <v>26.972010178116999</v>
      </c>
      <c r="P944">
        <v>115.283483976992</v>
      </c>
      <c r="Q944">
        <v>0.146937569837293</v>
      </c>
    </row>
    <row r="945" spans="1:17" hidden="1" x14ac:dyDescent="0.3">
      <c r="A945" t="s">
        <v>2042</v>
      </c>
      <c r="B945" t="s">
        <v>2043</v>
      </c>
      <c r="C945" t="s">
        <v>3125</v>
      </c>
      <c r="D945" t="s">
        <v>24</v>
      </c>
      <c r="E945">
        <v>3079.34524551</v>
      </c>
      <c r="F945">
        <v>370.05</v>
      </c>
      <c r="G945">
        <v>1.5922378106663999</v>
      </c>
      <c r="H945">
        <v>1.54533984034614</v>
      </c>
      <c r="I945">
        <v>17.038805795557199</v>
      </c>
      <c r="J945">
        <v>-5.8185293277607801</v>
      </c>
      <c r="K945">
        <v>391.394092271933</v>
      </c>
      <c r="L945">
        <v>338.893825176083</v>
      </c>
      <c r="M945">
        <v>29.7157440471819</v>
      </c>
      <c r="N945">
        <v>0.55080517617491398</v>
      </c>
      <c r="O945">
        <v>26.199162275368099</v>
      </c>
      <c r="P945">
        <v>48.3761026463512</v>
      </c>
      <c r="Q945">
        <v>-3.9964690334799997E-2</v>
      </c>
    </row>
    <row r="946" spans="1:17" hidden="1" x14ac:dyDescent="0.3">
      <c r="A946" t="s">
        <v>2044</v>
      </c>
      <c r="B946" t="s">
        <v>2045</v>
      </c>
      <c r="C946" t="s">
        <v>3125</v>
      </c>
      <c r="D946" t="s">
        <v>277</v>
      </c>
      <c r="E946">
        <v>3072.7395374799999</v>
      </c>
      <c r="F946">
        <v>296.95</v>
      </c>
      <c r="G946">
        <v>28.1603265471289</v>
      </c>
      <c r="H946">
        <v>-4.0775643851608097</v>
      </c>
      <c r="I946">
        <v>32.490538428705698</v>
      </c>
      <c r="J946">
        <v>-3.73670357814028</v>
      </c>
      <c r="K946">
        <v>326.17660640362601</v>
      </c>
      <c r="L946">
        <v>295.71233620002897</v>
      </c>
      <c r="M946">
        <v>37.072344163209202</v>
      </c>
      <c r="N946">
        <v>0.41401158131007898</v>
      </c>
      <c r="O946">
        <v>54.403098164674098</v>
      </c>
      <c r="P946">
        <v>85.59375</v>
      </c>
      <c r="Q946">
        <v>0.204722922363853</v>
      </c>
    </row>
    <row r="947" spans="1:17" hidden="1" x14ac:dyDescent="0.3">
      <c r="A947" t="s">
        <v>2046</v>
      </c>
      <c r="B947" t="s">
        <v>2047</v>
      </c>
      <c r="C947" t="s">
        <v>3125</v>
      </c>
      <c r="D947" t="s">
        <v>280</v>
      </c>
      <c r="E947">
        <v>3072.72</v>
      </c>
      <c r="F947">
        <v>15363.6</v>
      </c>
      <c r="G947">
        <v>-5.5253106292403604</v>
      </c>
      <c r="H947">
        <v>10.196414686399001</v>
      </c>
      <c r="I947">
        <v>11.9191426277449</v>
      </c>
      <c r="J947">
        <v>3.9740235686775902</v>
      </c>
      <c r="K947">
        <v>14953.846854119</v>
      </c>
      <c r="L947">
        <v>14142.154596266801</v>
      </c>
      <c r="M947">
        <v>53.087434866602003</v>
      </c>
      <c r="N947">
        <v>1.6725260233561701</v>
      </c>
      <c r="O947">
        <v>10.6514749147335</v>
      </c>
      <c r="P947">
        <v>47.712719930775798</v>
      </c>
      <c r="Q947">
        <v>0.14795850325895901</v>
      </c>
    </row>
    <row r="948" spans="1:17" x14ac:dyDescent="0.3">
      <c r="A948" t="s">
        <v>2048</v>
      </c>
      <c r="B948" t="s">
        <v>2049</v>
      </c>
      <c r="C948" t="s">
        <v>3120</v>
      </c>
      <c r="D948" t="s">
        <v>447</v>
      </c>
      <c r="E948">
        <v>3069.7047783049902</v>
      </c>
      <c r="F948">
        <v>426.05</v>
      </c>
      <c r="G948">
        <v>-10.939736430679901</v>
      </c>
      <c r="H948">
        <v>-6.8197737179550604</v>
      </c>
      <c r="I948">
        <v>-17.585177388167601</v>
      </c>
      <c r="J948">
        <v>-10.3037137309638</v>
      </c>
      <c r="K948">
        <v>484.652815929219</v>
      </c>
      <c r="L948">
        <v>463.5945750958</v>
      </c>
      <c r="M948">
        <v>15.8264480371981</v>
      </c>
      <c r="N948">
        <v>1.0157656829614401</v>
      </c>
      <c r="O948">
        <v>30.195986386574301</v>
      </c>
      <c r="P948">
        <v>22.4105731935066</v>
      </c>
      <c r="Q948">
        <v>-8.1224682545236002E-2</v>
      </c>
    </row>
    <row r="949" spans="1:17" hidden="1" x14ac:dyDescent="0.3">
      <c r="A949" t="s">
        <v>2050</v>
      </c>
      <c r="B949" t="s">
        <v>2051</v>
      </c>
      <c r="C949" t="s">
        <v>3125</v>
      </c>
      <c r="D949" t="s">
        <v>48</v>
      </c>
      <c r="E949">
        <v>3054.9378617500001</v>
      </c>
      <c r="F949">
        <v>2441.5</v>
      </c>
      <c r="G949">
        <v>58.947660123383201</v>
      </c>
      <c r="H949">
        <v>14.389928833012901</v>
      </c>
      <c r="I949">
        <v>18.609215452151499</v>
      </c>
      <c r="J949">
        <v>-3.8504626980806802</v>
      </c>
      <c r="K949">
        <v>2266.0647617898398</v>
      </c>
      <c r="L949">
        <v>2026.5316354399799</v>
      </c>
      <c r="M949">
        <v>56.802368163303697</v>
      </c>
      <c r="N949">
        <v>1.36775130671251</v>
      </c>
      <c r="O949">
        <v>8.1302477984845396</v>
      </c>
      <c r="P949">
        <v>95.163868904876097</v>
      </c>
      <c r="Q949">
        <v>0.16846263715092599</v>
      </c>
    </row>
    <row r="950" spans="1:17" hidden="1" x14ac:dyDescent="0.3">
      <c r="A950" t="s">
        <v>2052</v>
      </c>
      <c r="B950" t="s">
        <v>2053</v>
      </c>
      <c r="C950" t="s">
        <v>3125</v>
      </c>
      <c r="D950" t="s">
        <v>632</v>
      </c>
      <c r="E950">
        <v>3050.0950617599901</v>
      </c>
      <c r="F950">
        <v>1202.0999999999999</v>
      </c>
      <c r="G950">
        <v>72728.004035846403</v>
      </c>
      <c r="H950">
        <v>54.456702176408797</v>
      </c>
      <c r="I950">
        <v>1176.0670699499101</v>
      </c>
      <c r="J950">
        <v>9.6490474318782091</v>
      </c>
      <c r="K950">
        <v>812.14451153239304</v>
      </c>
      <c r="L950">
        <v>400.99836529443297</v>
      </c>
      <c r="M950">
        <v>99.999999578196807</v>
      </c>
      <c r="N950">
        <v>2.7879292448750101</v>
      </c>
      <c r="O950">
        <v>0</v>
      </c>
      <c r="P950">
        <v>80040</v>
      </c>
      <c r="Q950">
        <v>0.33834390350807497</v>
      </c>
    </row>
    <row r="951" spans="1:17" hidden="1" x14ac:dyDescent="0.3">
      <c r="A951" t="s">
        <v>2054</v>
      </c>
      <c r="B951" t="s">
        <v>2055</v>
      </c>
      <c r="C951" t="s">
        <v>3125</v>
      </c>
      <c r="D951" t="s">
        <v>135</v>
      </c>
      <c r="E951">
        <v>3049.92416138</v>
      </c>
      <c r="F951">
        <v>303.39999999999998</v>
      </c>
      <c r="G951">
        <v>19.183845470039302</v>
      </c>
      <c r="H951">
        <v>-5.76004077145714</v>
      </c>
      <c r="I951">
        <v>-27.975181192476001</v>
      </c>
      <c r="J951">
        <v>-2.3540302383821401</v>
      </c>
      <c r="K951">
        <v>329.51924316054999</v>
      </c>
      <c r="L951">
        <v>329.80342720317901</v>
      </c>
      <c r="M951">
        <v>42.2838243665852</v>
      </c>
      <c r="N951">
        <v>0.79853139394920003</v>
      </c>
      <c r="O951">
        <v>54.581410678971601</v>
      </c>
      <c r="P951">
        <v>48.434442270058597</v>
      </c>
      <c r="Q951">
        <v>5.3258260563396997E-2</v>
      </c>
    </row>
    <row r="952" spans="1:17" hidden="1" x14ac:dyDescent="0.3">
      <c r="A952" t="s">
        <v>2056</v>
      </c>
      <c r="B952" t="s">
        <v>2057</v>
      </c>
      <c r="C952" t="s">
        <v>3125</v>
      </c>
      <c r="D952" t="s">
        <v>117</v>
      </c>
      <c r="E952">
        <v>3046.4819549949998</v>
      </c>
      <c r="F952">
        <v>930.55</v>
      </c>
      <c r="G952">
        <v>-4.3097097800744599</v>
      </c>
      <c r="H952">
        <v>-13.388422281764001</v>
      </c>
      <c r="I952">
        <v>-7.2869641520786299</v>
      </c>
      <c r="J952">
        <v>-9.2442049825882506</v>
      </c>
      <c r="K952">
        <v>1073.0547968840101</v>
      </c>
      <c r="L952">
        <v>960.66694711102798</v>
      </c>
      <c r="M952">
        <v>22.344663844704399</v>
      </c>
      <c r="N952">
        <v>0.56961536943732205</v>
      </c>
      <c r="O952">
        <v>42.9262264252324</v>
      </c>
      <c r="P952">
        <v>29.2430555555555</v>
      </c>
      <c r="Q952">
        <v>0.12154906871386401</v>
      </c>
    </row>
    <row r="953" spans="1:17" hidden="1" x14ac:dyDescent="0.3">
      <c r="A953" t="s">
        <v>2058</v>
      </c>
      <c r="B953" t="s">
        <v>2059</v>
      </c>
      <c r="C953" t="s">
        <v>3125</v>
      </c>
      <c r="D953" t="s">
        <v>192</v>
      </c>
      <c r="E953">
        <v>3024.5830769999998</v>
      </c>
      <c r="F953">
        <v>502.5</v>
      </c>
      <c r="G953">
        <v>12.539677343041401</v>
      </c>
      <c r="H953">
        <v>-8.7713584555491497</v>
      </c>
      <c r="I953">
        <v>-12.3909810634552</v>
      </c>
      <c r="J953">
        <v>-10.765881918957099</v>
      </c>
      <c r="K953">
        <v>571.82460713478804</v>
      </c>
      <c r="L953">
        <v>540.17845735170897</v>
      </c>
      <c r="M953">
        <v>23.543577220665799</v>
      </c>
      <c r="N953">
        <v>1.3509888800835399</v>
      </c>
      <c r="O953">
        <v>38.805970149253703</v>
      </c>
      <c r="P953">
        <v>45.525629887054698</v>
      </c>
      <c r="Q953">
        <v>6.5138315469528002E-2</v>
      </c>
    </row>
    <row r="954" spans="1:17" hidden="1" x14ac:dyDescent="0.3">
      <c r="A954" t="s">
        <v>2060</v>
      </c>
      <c r="B954" t="s">
        <v>2061</v>
      </c>
      <c r="C954" t="s">
        <v>3125</v>
      </c>
      <c r="D954" t="s">
        <v>220</v>
      </c>
      <c r="E954">
        <v>3018.9757034250001</v>
      </c>
      <c r="F954">
        <v>2769.25</v>
      </c>
      <c r="G954">
        <v>148.37667918640699</v>
      </c>
      <c r="H954">
        <v>14.6738986120573</v>
      </c>
      <c r="I954">
        <v>94.894424178037696</v>
      </c>
      <c r="J954">
        <v>6.5508665344889403</v>
      </c>
      <c r="K954">
        <v>2559.8802461075102</v>
      </c>
      <c r="L954">
        <v>1890.12997576568</v>
      </c>
      <c r="M954">
        <v>45.7559622073613</v>
      </c>
      <c r="N954">
        <v>1.51296557481664</v>
      </c>
      <c r="O954">
        <v>22.704703439559399</v>
      </c>
      <c r="P954">
        <v>182.576530612244</v>
      </c>
      <c r="Q954">
        <v>0.159133983496242</v>
      </c>
    </row>
    <row r="955" spans="1:17" hidden="1" x14ac:dyDescent="0.3">
      <c r="A955" t="s">
        <v>2062</v>
      </c>
      <c r="B955" t="s">
        <v>2063</v>
      </c>
      <c r="C955" t="s">
        <v>3125</v>
      </c>
      <c r="D955" t="s">
        <v>138</v>
      </c>
      <c r="E955">
        <v>3018.0026973200002</v>
      </c>
      <c r="F955">
        <v>98.47</v>
      </c>
      <c r="G955">
        <v>15.962199245978301</v>
      </c>
      <c r="H955">
        <v>-7.3724110159081997</v>
      </c>
      <c r="I955">
        <v>-18.6989234302476</v>
      </c>
      <c r="J955">
        <v>-5.1728308640443297</v>
      </c>
      <c r="K955">
        <v>102.95686993634</v>
      </c>
      <c r="L955">
        <v>103.114569659121</v>
      </c>
      <c r="M955">
        <v>50.218744911232299</v>
      </c>
      <c r="N955">
        <v>0.46045122617261303</v>
      </c>
      <c r="O955">
        <v>64.212450492535794</v>
      </c>
      <c r="P955">
        <v>50.911877394636001</v>
      </c>
      <c r="Q955">
        <v>0.18753637486409899</v>
      </c>
    </row>
    <row r="956" spans="1:17" hidden="1" x14ac:dyDescent="0.3">
      <c r="A956" t="s">
        <v>2064</v>
      </c>
      <c r="B956" t="s">
        <v>2065</v>
      </c>
      <c r="C956" t="s">
        <v>3125</v>
      </c>
      <c r="D956" t="s">
        <v>48</v>
      </c>
      <c r="E956">
        <v>3013.2129918599999</v>
      </c>
      <c r="F956">
        <v>809.8</v>
      </c>
      <c r="G956">
        <v>-34.701327970364297</v>
      </c>
      <c r="H956">
        <v>-1.32364860446938</v>
      </c>
      <c r="I956">
        <v>-24.3574729278677</v>
      </c>
      <c r="J956">
        <v>-3.7029593981906501</v>
      </c>
      <c r="K956">
        <v>871.80738757220695</v>
      </c>
      <c r="L956">
        <v>887.77448507315501</v>
      </c>
      <c r="M956">
        <v>29.796532157862401</v>
      </c>
      <c r="N956">
        <v>0.47303994134835697</v>
      </c>
      <c r="O956">
        <v>69.918498394665306</v>
      </c>
      <c r="P956">
        <v>14.2333192269713</v>
      </c>
    </row>
    <row r="957" spans="1:17" x14ac:dyDescent="0.3">
      <c r="A957" t="s">
        <v>2066</v>
      </c>
      <c r="B957" t="s">
        <v>2067</v>
      </c>
      <c r="C957" t="s">
        <v>3112</v>
      </c>
      <c r="D957" t="s">
        <v>197</v>
      </c>
      <c r="E957">
        <v>3013.1058739549999</v>
      </c>
      <c r="F957">
        <v>219.85</v>
      </c>
      <c r="G957">
        <v>-37.605334556633998</v>
      </c>
      <c r="H957">
        <v>-7.7405617383130298</v>
      </c>
      <c r="I957">
        <v>-12.106649720001499</v>
      </c>
      <c r="J957">
        <v>-6.0734832992083403</v>
      </c>
      <c r="K957">
        <v>245.985797405944</v>
      </c>
      <c r="L957">
        <v>244.20822388010899</v>
      </c>
      <c r="M957">
        <v>30.455172811898201</v>
      </c>
      <c r="N957">
        <v>0.63476150565795697</v>
      </c>
      <c r="O957">
        <v>31.4305208096429</v>
      </c>
      <c r="P957">
        <v>10.0625782227784</v>
      </c>
      <c r="Q957">
        <v>-4.3913284444615001E-2</v>
      </c>
    </row>
    <row r="958" spans="1:17" hidden="1" x14ac:dyDescent="0.3">
      <c r="A958" t="s">
        <v>2068</v>
      </c>
      <c r="B958" t="s">
        <v>2069</v>
      </c>
      <c r="C958" t="s">
        <v>3125</v>
      </c>
      <c r="D958" t="s">
        <v>277</v>
      </c>
      <c r="E958">
        <v>3008.5120449999999</v>
      </c>
      <c r="F958">
        <v>1317.15</v>
      </c>
      <c r="G958">
        <v>82.745941275548006</v>
      </c>
      <c r="H958">
        <v>27.300662840455701</v>
      </c>
      <c r="I958">
        <v>103.64932046003599</v>
      </c>
      <c r="J958">
        <v>7.8080136321303497</v>
      </c>
      <c r="K958">
        <v>1137.79418656656</v>
      </c>
      <c r="L958">
        <v>891.02305888573301</v>
      </c>
      <c r="M958">
        <v>61.715700425226601</v>
      </c>
      <c r="N958">
        <v>2.4923799340636901</v>
      </c>
      <c r="O958">
        <v>7.4289184982727798</v>
      </c>
      <c r="P958">
        <v>147.58458646616501</v>
      </c>
    </row>
    <row r="959" spans="1:17" hidden="1" x14ac:dyDescent="0.3">
      <c r="A959" t="s">
        <v>2070</v>
      </c>
      <c r="B959" t="s">
        <v>2071</v>
      </c>
      <c r="C959" t="s">
        <v>3125</v>
      </c>
      <c r="D959" t="s">
        <v>117</v>
      </c>
      <c r="E959">
        <v>3002.8535343099902</v>
      </c>
      <c r="F959">
        <v>17.39</v>
      </c>
      <c r="G959">
        <v>64.978405089517295</v>
      </c>
      <c r="H959">
        <v>-12.168584493699999</v>
      </c>
      <c r="I959">
        <v>-26.104699666532301</v>
      </c>
      <c r="J959">
        <v>-7.1929557069295296</v>
      </c>
      <c r="K959">
        <v>19.063954958291301</v>
      </c>
      <c r="L959">
        <v>18.408981126389602</v>
      </c>
      <c r="M959">
        <v>22.774211558515798</v>
      </c>
      <c r="N959">
        <v>0.433942740074865</v>
      </c>
      <c r="O959">
        <v>95.227142035652605</v>
      </c>
      <c r="P959">
        <v>99.198167239404299</v>
      </c>
      <c r="Q959">
        <v>0.105553393848403</v>
      </c>
    </row>
    <row r="960" spans="1:17" hidden="1" x14ac:dyDescent="0.3">
      <c r="A960" t="s">
        <v>2072</v>
      </c>
      <c r="B960" t="s">
        <v>2073</v>
      </c>
      <c r="C960" t="s">
        <v>3125</v>
      </c>
      <c r="D960" t="s">
        <v>737</v>
      </c>
      <c r="E960">
        <v>2996.0985805619998</v>
      </c>
      <c r="F960">
        <v>27.66</v>
      </c>
      <c r="G960">
        <v>31.968609954266199</v>
      </c>
      <c r="H960">
        <v>21.934143182867999</v>
      </c>
      <c r="I960">
        <v>0.63033097938940696</v>
      </c>
      <c r="J960">
        <v>1.0040217306230099</v>
      </c>
      <c r="K960">
        <v>26.583417740317099</v>
      </c>
      <c r="L960">
        <v>23.6461382666667</v>
      </c>
      <c r="M960">
        <v>40.570400963355603</v>
      </c>
      <c r="N960">
        <v>0.69533639560164495</v>
      </c>
      <c r="O960">
        <v>36.261749819233501</v>
      </c>
      <c r="P960">
        <v>66.126126126126096</v>
      </c>
      <c r="Q960">
        <v>-4.7047737047640004E-3</v>
      </c>
    </row>
    <row r="961" spans="1:17" hidden="1" x14ac:dyDescent="0.3">
      <c r="A961" t="s">
        <v>2074</v>
      </c>
      <c r="B961" t="s">
        <v>2075</v>
      </c>
      <c r="C961" t="s">
        <v>3125</v>
      </c>
      <c r="D961" t="s">
        <v>146</v>
      </c>
      <c r="E961">
        <v>2991.8773893600001</v>
      </c>
      <c r="F961">
        <v>313.2</v>
      </c>
      <c r="G961">
        <v>-17.5454207870748</v>
      </c>
      <c r="H961">
        <v>3.25445648149686</v>
      </c>
      <c r="I961">
        <v>-15.561019303179799</v>
      </c>
      <c r="J961">
        <v>-0.636149086258748</v>
      </c>
      <c r="K961">
        <v>317.62748788989398</v>
      </c>
      <c r="L961">
        <v>333.91348363483201</v>
      </c>
      <c r="M961">
        <v>59.003590959219103</v>
      </c>
      <c r="N961">
        <v>1.12839158573613</v>
      </c>
      <c r="O961">
        <v>54.2784163473818</v>
      </c>
      <c r="P961">
        <v>14.7252747252747</v>
      </c>
      <c r="Q961">
        <v>0.10360000603868599</v>
      </c>
    </row>
    <row r="962" spans="1:17" hidden="1" x14ac:dyDescent="0.3">
      <c r="A962" t="s">
        <v>2076</v>
      </c>
      <c r="B962" t="s">
        <v>2077</v>
      </c>
      <c r="C962" t="s">
        <v>3125</v>
      </c>
      <c r="D962" t="s">
        <v>2078</v>
      </c>
      <c r="E962">
        <v>2977</v>
      </c>
      <c r="F962">
        <v>595.4</v>
      </c>
      <c r="G962">
        <v>156.98239082478</v>
      </c>
      <c r="H962">
        <v>34.018271716328599</v>
      </c>
      <c r="I962">
        <v>-2.0393356641731799</v>
      </c>
      <c r="J962">
        <v>2.6867322971862202</v>
      </c>
      <c r="K962">
        <v>548.95721456705496</v>
      </c>
      <c r="M962">
        <v>54.2841092758268</v>
      </c>
      <c r="N962">
        <v>1.0762045057601</v>
      </c>
      <c r="O962">
        <v>20.3812562982868</v>
      </c>
      <c r="P962">
        <v>197.7</v>
      </c>
    </row>
    <row r="963" spans="1:17" hidden="1" x14ac:dyDescent="0.3">
      <c r="A963" t="s">
        <v>2079</v>
      </c>
      <c r="B963" t="s">
        <v>2080</v>
      </c>
      <c r="C963" t="s">
        <v>3125</v>
      </c>
      <c r="D963" t="s">
        <v>238</v>
      </c>
      <c r="E963">
        <v>2968.9342379999998</v>
      </c>
      <c r="F963">
        <v>1028.4000000000001</v>
      </c>
      <c r="G963">
        <v>3.1433227889912998</v>
      </c>
      <c r="H963">
        <v>-15.944527181607601</v>
      </c>
      <c r="I963">
        <v>20.0711019974168</v>
      </c>
      <c r="J963">
        <v>-5.9907813783653703</v>
      </c>
      <c r="K963">
        <v>1091.3659145169599</v>
      </c>
      <c r="L963">
        <v>945.78453411824</v>
      </c>
      <c r="M963">
        <v>32.110932509741502</v>
      </c>
      <c r="N963">
        <v>0.26873865448691497</v>
      </c>
      <c r="O963">
        <v>33.192337611824101</v>
      </c>
      <c r="P963">
        <v>55.511870557991799</v>
      </c>
      <c r="Q963">
        <v>-2.2052050347281998E-2</v>
      </c>
    </row>
    <row r="964" spans="1:17" hidden="1" x14ac:dyDescent="0.3">
      <c r="A964" t="s">
        <v>2081</v>
      </c>
      <c r="B964" t="s">
        <v>2082</v>
      </c>
      <c r="C964" t="s">
        <v>3125</v>
      </c>
      <c r="D964" t="s">
        <v>2083</v>
      </c>
      <c r="E964">
        <v>2963.4798807000002</v>
      </c>
      <c r="F964">
        <v>256.5</v>
      </c>
      <c r="G964">
        <v>8.4585813009711099</v>
      </c>
      <c r="H964">
        <v>12.171005304033301</v>
      </c>
      <c r="I964">
        <v>-13.4723630109398</v>
      </c>
      <c r="J964">
        <v>-8.5133604443232205</v>
      </c>
      <c r="K964">
        <v>268.40688333557898</v>
      </c>
      <c r="L964">
        <v>244.41184771365999</v>
      </c>
      <c r="M964">
        <v>37.609461748531899</v>
      </c>
      <c r="N964">
        <v>0.84033267860711702</v>
      </c>
      <c r="O964">
        <v>28.654970760233901</v>
      </c>
      <c r="P964">
        <v>136.95150115473399</v>
      </c>
    </row>
    <row r="965" spans="1:17" hidden="1" x14ac:dyDescent="0.3">
      <c r="A965" t="s">
        <v>2084</v>
      </c>
      <c r="B965" t="s">
        <v>2085</v>
      </c>
      <c r="C965" t="s">
        <v>3125</v>
      </c>
      <c r="D965" t="s">
        <v>287</v>
      </c>
      <c r="E965">
        <v>2955.8078399999999</v>
      </c>
      <c r="F965">
        <v>135.5</v>
      </c>
      <c r="G965">
        <v>30.2147127216097</v>
      </c>
      <c r="H965">
        <v>-5.0457265421507502</v>
      </c>
      <c r="I965">
        <v>111.339352596765</v>
      </c>
      <c r="J965">
        <v>-12.6286370062607</v>
      </c>
      <c r="K965">
        <v>174.02589557622301</v>
      </c>
      <c r="L965">
        <v>143.31826562975701</v>
      </c>
      <c r="M965">
        <v>16.1633480133831</v>
      </c>
      <c r="N965">
        <v>0.75408178015895699</v>
      </c>
      <c r="O965">
        <v>92.619926199261897</v>
      </c>
      <c r="P965">
        <v>194.053819444444</v>
      </c>
      <c r="Q965">
        <v>0.19168293803157499</v>
      </c>
    </row>
    <row r="966" spans="1:17" hidden="1" x14ac:dyDescent="0.3">
      <c r="A966" t="s">
        <v>2086</v>
      </c>
      <c r="B966" t="s">
        <v>2087</v>
      </c>
      <c r="C966" t="s">
        <v>3125</v>
      </c>
      <c r="D966" t="s">
        <v>534</v>
      </c>
      <c r="E966">
        <v>2951.0705840000001</v>
      </c>
      <c r="F966">
        <v>280</v>
      </c>
      <c r="G966">
        <v>-64.443392529146394</v>
      </c>
      <c r="H966">
        <v>-4.8037856735214204</v>
      </c>
      <c r="I966">
        <v>-15.8291170930774</v>
      </c>
      <c r="J966">
        <v>-2.6768012630699398</v>
      </c>
      <c r="K966">
        <v>300.72643304500298</v>
      </c>
      <c r="L966">
        <v>306.92066917130597</v>
      </c>
      <c r="M966">
        <v>26.034368343258102</v>
      </c>
      <c r="N966">
        <v>0.48269898879020001</v>
      </c>
      <c r="O966">
        <v>83.714285714285694</v>
      </c>
      <c r="P966">
        <v>13.774888256806101</v>
      </c>
    </row>
    <row r="967" spans="1:17" hidden="1" x14ac:dyDescent="0.3">
      <c r="A967" t="s">
        <v>2088</v>
      </c>
      <c r="B967" t="s">
        <v>2089</v>
      </c>
      <c r="C967" t="s">
        <v>3125</v>
      </c>
      <c r="D967" t="s">
        <v>135</v>
      </c>
      <c r="E967">
        <v>2939.0911953</v>
      </c>
      <c r="F967">
        <v>573.95000000000005</v>
      </c>
      <c r="G967">
        <v>11.410750511402499</v>
      </c>
      <c r="H967">
        <v>-13.4971645280991</v>
      </c>
      <c r="I967">
        <v>19.774117331118699</v>
      </c>
      <c r="J967">
        <v>-9.8331474579783293</v>
      </c>
      <c r="K967">
        <v>617.67273254844895</v>
      </c>
      <c r="L967">
        <v>534.43646970914494</v>
      </c>
      <c r="M967">
        <v>26.023594435874902</v>
      </c>
      <c r="N967">
        <v>0.33998117660788102</v>
      </c>
      <c r="O967">
        <v>28.390974823590899</v>
      </c>
      <c r="P967">
        <v>69.958543085578896</v>
      </c>
      <c r="Q967">
        <v>0.18573756723617099</v>
      </c>
    </row>
    <row r="968" spans="1:17" x14ac:dyDescent="0.3">
      <c r="A968" t="s">
        <v>2090</v>
      </c>
      <c r="B968" t="s">
        <v>2091</v>
      </c>
      <c r="C968" t="s">
        <v>3117</v>
      </c>
      <c r="D968" t="s">
        <v>117</v>
      </c>
      <c r="E968">
        <v>2935.7542597500001</v>
      </c>
      <c r="F968">
        <v>1008.45</v>
      </c>
      <c r="G968">
        <v>-28.304606074217599</v>
      </c>
      <c r="H968">
        <v>-10.988267323128101</v>
      </c>
      <c r="I968">
        <v>-22.8139033052983</v>
      </c>
      <c r="J968">
        <v>-6.5367010574178499</v>
      </c>
      <c r="K968">
        <v>1101.54155497741</v>
      </c>
      <c r="L968">
        <v>1119.2239442442799</v>
      </c>
      <c r="M968">
        <v>20.141331905887601</v>
      </c>
      <c r="N968">
        <v>0.535332379245819</v>
      </c>
      <c r="O968">
        <v>34.761267291387703</v>
      </c>
      <c r="P968">
        <v>5.59685863874346</v>
      </c>
      <c r="Q968">
        <v>-2.1143996341325001E-2</v>
      </c>
    </row>
    <row r="969" spans="1:17" hidden="1" x14ac:dyDescent="0.3">
      <c r="A969" t="s">
        <v>2092</v>
      </c>
      <c r="B969" t="s">
        <v>2093</v>
      </c>
      <c r="C969" t="s">
        <v>3125</v>
      </c>
      <c r="D969" t="s">
        <v>269</v>
      </c>
      <c r="E969">
        <v>2916.7032085800001</v>
      </c>
      <c r="F969">
        <v>163.31</v>
      </c>
      <c r="G969">
        <v>30.638562051692901</v>
      </c>
      <c r="H969">
        <v>-3.4091443446051599</v>
      </c>
      <c r="I969">
        <v>13.141082951447499</v>
      </c>
      <c r="J969">
        <v>-7.9541105625725903</v>
      </c>
      <c r="K969">
        <v>163.79685192631001</v>
      </c>
      <c r="L969">
        <v>141.31261865131299</v>
      </c>
      <c r="M969">
        <v>35.858381229918798</v>
      </c>
      <c r="N969">
        <v>0.45639581619188502</v>
      </c>
      <c r="O969">
        <v>17.690282285224399</v>
      </c>
      <c r="P969">
        <v>78.871851040525698</v>
      </c>
      <c r="Q969">
        <v>0.16923348630358401</v>
      </c>
    </row>
    <row r="970" spans="1:17" hidden="1" x14ac:dyDescent="0.3">
      <c r="A970" t="s">
        <v>2094</v>
      </c>
      <c r="B970" t="s">
        <v>2095</v>
      </c>
      <c r="C970" t="s">
        <v>3125</v>
      </c>
      <c r="D970" t="s">
        <v>300</v>
      </c>
      <c r="E970">
        <v>2915.1651437999999</v>
      </c>
      <c r="F970">
        <v>882</v>
      </c>
      <c r="G970">
        <v>44.654233474884101</v>
      </c>
      <c r="H970">
        <v>5.03344933779672E-2</v>
      </c>
      <c r="I970">
        <v>96.059050983623095</v>
      </c>
      <c r="J970">
        <v>-3.8367199944581101</v>
      </c>
      <c r="K970">
        <v>834.78522440882398</v>
      </c>
      <c r="L970">
        <v>655.13656911745204</v>
      </c>
      <c r="M970">
        <v>50.984494972717101</v>
      </c>
      <c r="N970">
        <v>0.46523641159984602</v>
      </c>
      <c r="O970">
        <v>9.6938775510203996</v>
      </c>
      <c r="P970">
        <v>115.384615384615</v>
      </c>
      <c r="Q970">
        <v>-3.0689949641266999E-2</v>
      </c>
    </row>
    <row r="971" spans="1:17" x14ac:dyDescent="0.3">
      <c r="A971" t="s">
        <v>2096</v>
      </c>
      <c r="B971" t="s">
        <v>2097</v>
      </c>
      <c r="C971" t="s">
        <v>3112</v>
      </c>
      <c r="D971" t="s">
        <v>512</v>
      </c>
      <c r="E971">
        <v>2911.1247629999998</v>
      </c>
      <c r="F971">
        <v>400.5</v>
      </c>
      <c r="G971">
        <v>-13.1174594806771</v>
      </c>
      <c r="H971">
        <v>-6.1079175258880403</v>
      </c>
      <c r="I971">
        <v>3.8232853205659598</v>
      </c>
      <c r="J971">
        <v>-4.2983175367008002</v>
      </c>
      <c r="K971">
        <v>433.675202719053</v>
      </c>
      <c r="L971">
        <v>394.68542986064102</v>
      </c>
      <c r="M971">
        <v>21.136692396627499</v>
      </c>
      <c r="N971">
        <v>0.31469421096794298</v>
      </c>
      <c r="O971">
        <v>26.092384519350801</v>
      </c>
      <c r="P971">
        <v>35.739705134722897</v>
      </c>
      <c r="Q971">
        <v>-1.0663368763500001E-2</v>
      </c>
    </row>
    <row r="972" spans="1:17" hidden="1" x14ac:dyDescent="0.3">
      <c r="A972" t="s">
        <v>2098</v>
      </c>
      <c r="B972" t="s">
        <v>2099</v>
      </c>
      <c r="C972" t="s">
        <v>3125</v>
      </c>
      <c r="D972" t="s">
        <v>51</v>
      </c>
      <c r="E972">
        <v>2911.1140338999999</v>
      </c>
      <c r="F972">
        <v>315.8</v>
      </c>
      <c r="G972">
        <v>-27.544553495267099</v>
      </c>
      <c r="H972">
        <v>-8.5661260427749699</v>
      </c>
      <c r="I972">
        <v>-12.9263815307673</v>
      </c>
      <c r="J972">
        <v>-4.5112618693634499</v>
      </c>
      <c r="K972">
        <v>345.21009846882498</v>
      </c>
      <c r="L972">
        <v>343.510860338378</v>
      </c>
      <c r="M972">
        <v>20.039452631295799</v>
      </c>
      <c r="N972">
        <v>1.1741698554957201</v>
      </c>
      <c r="O972">
        <v>31.412286257124698</v>
      </c>
      <c r="P972">
        <v>10.188415910676801</v>
      </c>
      <c r="Q972">
        <v>-9.3208369105964001E-2</v>
      </c>
    </row>
    <row r="973" spans="1:17" hidden="1" x14ac:dyDescent="0.3">
      <c r="A973" t="s">
        <v>2100</v>
      </c>
      <c r="B973" t="s">
        <v>2101</v>
      </c>
      <c r="C973" t="s">
        <v>3125</v>
      </c>
      <c r="D973" t="s">
        <v>80</v>
      </c>
      <c r="E973">
        <v>2896.7361934599999</v>
      </c>
      <c r="F973">
        <v>33.130000000000003</v>
      </c>
      <c r="G973">
        <v>130.383401461001</v>
      </c>
      <c r="H973">
        <v>17.491118152768099</v>
      </c>
      <c r="I973">
        <v>37.355092197232999</v>
      </c>
      <c r="J973">
        <v>-3.0218129318603699</v>
      </c>
      <c r="K973">
        <v>29.0019306770653</v>
      </c>
      <c r="L973">
        <v>25.2480052305485</v>
      </c>
      <c r="M973">
        <v>66.259828908306801</v>
      </c>
      <c r="N973">
        <v>2.1449451922642302</v>
      </c>
      <c r="O973">
        <v>5.3425897977663599</v>
      </c>
      <c r="P973">
        <v>208.30978419203601</v>
      </c>
      <c r="Q973">
        <v>6.4617645504029E-2</v>
      </c>
    </row>
    <row r="974" spans="1:17" hidden="1" x14ac:dyDescent="0.3">
      <c r="A974" t="s">
        <v>2102</v>
      </c>
      <c r="B974" t="s">
        <v>2103</v>
      </c>
      <c r="C974" t="s">
        <v>3125</v>
      </c>
      <c r="D974" t="s">
        <v>1989</v>
      </c>
      <c r="E974">
        <v>2872.96</v>
      </c>
      <c r="F974">
        <v>448.9</v>
      </c>
      <c r="G974">
        <v>55.08917001228</v>
      </c>
      <c r="H974">
        <v>6.4379405786734996</v>
      </c>
      <c r="I974">
        <v>45.825521439490203</v>
      </c>
      <c r="J974">
        <v>-8.9309459006724605</v>
      </c>
      <c r="K974">
        <v>423.80144175070001</v>
      </c>
      <c r="L974">
        <v>336.26878934445102</v>
      </c>
      <c r="M974">
        <v>42.504015658675897</v>
      </c>
      <c r="N974">
        <v>0.463943298988927</v>
      </c>
      <c r="O974">
        <v>13.4996658498552</v>
      </c>
      <c r="P974">
        <v>97.709755560449196</v>
      </c>
      <c r="Q974">
        <v>0.19691698295930099</v>
      </c>
    </row>
    <row r="975" spans="1:17" hidden="1" x14ac:dyDescent="0.3">
      <c r="A975" t="s">
        <v>2104</v>
      </c>
      <c r="B975" t="s">
        <v>2105</v>
      </c>
      <c r="C975" t="s">
        <v>3125</v>
      </c>
      <c r="D975" t="s">
        <v>135</v>
      </c>
      <c r="E975">
        <v>2869.3219015999998</v>
      </c>
      <c r="F975">
        <v>61.6</v>
      </c>
      <c r="G975">
        <v>12.197320039709799</v>
      </c>
      <c r="H975">
        <v>-10.7619010181796</v>
      </c>
      <c r="I975">
        <v>-15.083301922362301</v>
      </c>
      <c r="J975">
        <v>-8.0606319098914003</v>
      </c>
      <c r="K975">
        <v>73.519641821376098</v>
      </c>
      <c r="M975">
        <v>27.291659241510501</v>
      </c>
      <c r="N975">
        <v>0.41479646754309601</v>
      </c>
      <c r="O975">
        <v>76.217532467532394</v>
      </c>
      <c r="P975">
        <v>71.1111111111111</v>
      </c>
    </row>
    <row r="976" spans="1:17" hidden="1" x14ac:dyDescent="0.3">
      <c r="A976" t="s">
        <v>2106</v>
      </c>
      <c r="B976" t="s">
        <v>2107</v>
      </c>
      <c r="C976" t="s">
        <v>3125</v>
      </c>
      <c r="D976" t="s">
        <v>453</v>
      </c>
      <c r="E976">
        <v>2858.2088674000001</v>
      </c>
      <c r="F976">
        <v>503.95</v>
      </c>
      <c r="G976">
        <v>-0.33305406091218198</v>
      </c>
      <c r="H976">
        <v>7.0347180369436497</v>
      </c>
      <c r="I976">
        <v>-18.826629625501901</v>
      </c>
      <c r="J976">
        <v>-4.8266702205305299</v>
      </c>
      <c r="K976">
        <v>520.64054028654903</v>
      </c>
      <c r="L976">
        <v>510.58799445381101</v>
      </c>
      <c r="M976">
        <v>39.855704473961303</v>
      </c>
      <c r="N976">
        <v>0.79104742214498303</v>
      </c>
      <c r="O976">
        <v>30.955451929754901</v>
      </c>
      <c r="P976">
        <v>30.811161583387399</v>
      </c>
      <c r="Q976">
        <v>5.4949993664760001E-3</v>
      </c>
    </row>
    <row r="977" spans="1:17" hidden="1" x14ac:dyDescent="0.3">
      <c r="A977" t="s">
        <v>2108</v>
      </c>
      <c r="B977" t="s">
        <v>2109</v>
      </c>
      <c r="C977" t="s">
        <v>3125</v>
      </c>
      <c r="D977" t="s">
        <v>397</v>
      </c>
      <c r="E977">
        <v>2853.0934004999999</v>
      </c>
      <c r="F977">
        <v>3726.1</v>
      </c>
      <c r="G977">
        <v>-32.111757531741297</v>
      </c>
      <c r="H977">
        <v>-5.7946133114425802</v>
      </c>
      <c r="I977">
        <v>-18.738644768150799</v>
      </c>
      <c r="J977">
        <v>-6.5300002144129499</v>
      </c>
      <c r="K977">
        <v>4188.7338194849599</v>
      </c>
      <c r="L977">
        <v>4174.7213445042598</v>
      </c>
      <c r="M977">
        <v>22.621302337942002</v>
      </c>
      <c r="N977">
        <v>0.48507027963898403</v>
      </c>
      <c r="O977">
        <v>36.791819865274597</v>
      </c>
      <c r="P977">
        <v>5.4044497248977903</v>
      </c>
      <c r="Q977">
        <v>4.5672467702097999E-2</v>
      </c>
    </row>
    <row r="978" spans="1:17" hidden="1" x14ac:dyDescent="0.3">
      <c r="A978" t="s">
        <v>2110</v>
      </c>
      <c r="B978" t="s">
        <v>2111</v>
      </c>
      <c r="C978" t="s">
        <v>3125</v>
      </c>
      <c r="D978" t="s">
        <v>48</v>
      </c>
      <c r="E978">
        <v>2841.0037639400002</v>
      </c>
      <c r="F978">
        <v>335.8</v>
      </c>
      <c r="G978">
        <v>45.399185499639799</v>
      </c>
      <c r="H978">
        <v>-7.1628205082791299</v>
      </c>
      <c r="I978">
        <v>-2.8330356700223298</v>
      </c>
      <c r="J978">
        <v>-10.1907156270423</v>
      </c>
      <c r="K978">
        <v>368.069190699508</v>
      </c>
      <c r="L978">
        <v>317.32857896270298</v>
      </c>
      <c r="M978">
        <v>24.809441171419</v>
      </c>
      <c r="N978">
        <v>0.48644342621849401</v>
      </c>
      <c r="O978">
        <v>23.585467540202401</v>
      </c>
      <c r="P978">
        <v>79.284570208222107</v>
      </c>
      <c r="Q978">
        <v>7.4436650310781005E-2</v>
      </c>
    </row>
    <row r="979" spans="1:17" hidden="1" x14ac:dyDescent="0.3">
      <c r="A979" t="s">
        <v>2112</v>
      </c>
      <c r="B979" t="s">
        <v>2113</v>
      </c>
      <c r="C979" t="s">
        <v>3125</v>
      </c>
      <c r="D979" t="s">
        <v>1332</v>
      </c>
      <c r="E979">
        <v>2821.4059344299999</v>
      </c>
      <c r="F979">
        <v>3107.7</v>
      </c>
      <c r="G979">
        <v>29.895620388836999</v>
      </c>
      <c r="H979">
        <v>-4.00963066231198</v>
      </c>
      <c r="I979">
        <v>39.170213767820698</v>
      </c>
      <c r="J979">
        <v>-5.7454445486264198</v>
      </c>
      <c r="K979">
        <v>3245.1825654879599</v>
      </c>
      <c r="L979">
        <v>2687.2726565523999</v>
      </c>
      <c r="M979">
        <v>24.8402550503714</v>
      </c>
      <c r="N979">
        <v>0.48509973957850899</v>
      </c>
      <c r="O979">
        <v>18.1404253949866</v>
      </c>
      <c r="P979">
        <v>61.3509514290906</v>
      </c>
      <c r="Q979">
        <v>0.18973093704628999</v>
      </c>
    </row>
    <row r="980" spans="1:17" hidden="1" x14ac:dyDescent="0.3">
      <c r="A980" t="s">
        <v>2114</v>
      </c>
      <c r="B980" t="s">
        <v>2115</v>
      </c>
      <c r="C980" t="s">
        <v>3125</v>
      </c>
      <c r="D980" t="s">
        <v>799</v>
      </c>
      <c r="E980">
        <v>2811.4132052999998</v>
      </c>
      <c r="F980">
        <v>685.65</v>
      </c>
      <c r="G980">
        <v>-24.843109591939001</v>
      </c>
      <c r="H980">
        <v>4.1510897255584602</v>
      </c>
      <c r="I980">
        <v>-1.18384402755273</v>
      </c>
      <c r="J980">
        <v>-1.66719901125019</v>
      </c>
      <c r="K980">
        <v>714.51554110927805</v>
      </c>
      <c r="L980">
        <v>705.52037322701005</v>
      </c>
      <c r="M980">
        <v>34.100070709014403</v>
      </c>
      <c r="N980">
        <v>0.472524856863975</v>
      </c>
      <c r="O980">
        <v>27.266097863341301</v>
      </c>
      <c r="P980">
        <v>22.1756949394155</v>
      </c>
      <c r="Q980">
        <v>-4.0187951386153997E-2</v>
      </c>
    </row>
    <row r="981" spans="1:17" x14ac:dyDescent="0.3">
      <c r="A981" t="s">
        <v>2116</v>
      </c>
      <c r="B981" t="s">
        <v>2117</v>
      </c>
      <c r="C981" t="s">
        <v>3123</v>
      </c>
      <c r="D981" t="s">
        <v>135</v>
      </c>
      <c r="E981">
        <v>2809.502978685</v>
      </c>
      <c r="F981">
        <v>369.65</v>
      </c>
      <c r="G981">
        <v>-41.7884667329621</v>
      </c>
      <c r="H981">
        <v>-3.3110309571781702</v>
      </c>
      <c r="I981">
        <v>-40.662746371181697</v>
      </c>
      <c r="J981">
        <v>-5.7658830901574101</v>
      </c>
      <c r="K981">
        <v>400.44954796444102</v>
      </c>
      <c r="L981">
        <v>431.35537510310797</v>
      </c>
      <c r="M981">
        <v>34.792083899341698</v>
      </c>
      <c r="N981">
        <v>2.20219397515877</v>
      </c>
      <c r="O981">
        <v>58.257811443257097</v>
      </c>
      <c r="P981">
        <v>7.1449275362318803</v>
      </c>
      <c r="Q981">
        <v>1.2559386375927E-2</v>
      </c>
    </row>
    <row r="982" spans="1:17" hidden="1" x14ac:dyDescent="0.3">
      <c r="A982" t="s">
        <v>2118</v>
      </c>
      <c r="B982" t="s">
        <v>2119</v>
      </c>
      <c r="C982" t="s">
        <v>3125</v>
      </c>
      <c r="D982" t="s">
        <v>21</v>
      </c>
      <c r="E982">
        <v>2808.9360028999999</v>
      </c>
      <c r="F982">
        <v>707.65</v>
      </c>
      <c r="G982">
        <v>99.725567711842402</v>
      </c>
      <c r="H982">
        <v>-4.4518644393994498</v>
      </c>
      <c r="I982">
        <v>1.86379781386246</v>
      </c>
      <c r="J982">
        <v>-7.3245242808397499</v>
      </c>
      <c r="K982">
        <v>744.09892166719601</v>
      </c>
      <c r="L982">
        <v>630.88310832559603</v>
      </c>
      <c r="M982">
        <v>32.638308512466899</v>
      </c>
      <c r="N982">
        <v>0.53523229134180295</v>
      </c>
      <c r="O982">
        <v>20.9425563484773</v>
      </c>
      <c r="P982">
        <v>137.028973371294</v>
      </c>
      <c r="Q982">
        <v>0.101654384828153</v>
      </c>
    </row>
    <row r="983" spans="1:17" hidden="1" x14ac:dyDescent="0.3">
      <c r="A983" t="s">
        <v>2120</v>
      </c>
      <c r="B983" t="s">
        <v>2121</v>
      </c>
      <c r="C983" t="s">
        <v>3125</v>
      </c>
      <c r="D983" t="s">
        <v>21</v>
      </c>
      <c r="E983">
        <v>2808.5635056249998</v>
      </c>
      <c r="F983">
        <v>221.35</v>
      </c>
      <c r="G983">
        <v>-46.26069912845</v>
      </c>
      <c r="H983">
        <v>-11.0594593761083</v>
      </c>
      <c r="I983">
        <v>-11.317221712387701</v>
      </c>
      <c r="J983">
        <v>-4.8276136667363003</v>
      </c>
      <c r="K983">
        <v>246.080987363068</v>
      </c>
      <c r="L983">
        <v>235.62208830141401</v>
      </c>
      <c r="M983">
        <v>28.879323754350899</v>
      </c>
      <c r="N983">
        <v>0.27282095077580398</v>
      </c>
      <c r="O983">
        <v>44.567427151569902</v>
      </c>
      <c r="P983">
        <v>31.787330316742</v>
      </c>
      <c r="Q983">
        <v>0.116357892353897</v>
      </c>
    </row>
    <row r="984" spans="1:17" hidden="1" x14ac:dyDescent="0.3">
      <c r="A984" t="s">
        <v>2122</v>
      </c>
      <c r="B984" t="s">
        <v>2123</v>
      </c>
      <c r="C984" t="s">
        <v>3125</v>
      </c>
      <c r="D984" t="s">
        <v>467</v>
      </c>
      <c r="E984">
        <v>2806.78486591</v>
      </c>
      <c r="F984">
        <v>4394.8999999999996</v>
      </c>
      <c r="G984">
        <v>7.67039343069687</v>
      </c>
      <c r="H984">
        <v>-2.6802927094416402</v>
      </c>
      <c r="I984">
        <v>19.862733861027699</v>
      </c>
      <c r="J984">
        <v>-7.20486515574843</v>
      </c>
      <c r="K984">
        <v>4621.1791975259002</v>
      </c>
      <c r="L984">
        <v>4120.7213282456096</v>
      </c>
      <c r="M984">
        <v>29.5755689504069</v>
      </c>
      <c r="N984">
        <v>0.29544517165331002</v>
      </c>
      <c r="O984">
        <v>23.461284670868501</v>
      </c>
      <c r="P984">
        <v>54.096176434494403</v>
      </c>
      <c r="Q984">
        <v>0.124189780738392</v>
      </c>
    </row>
    <row r="985" spans="1:17" hidden="1" x14ac:dyDescent="0.3">
      <c r="A985" t="s">
        <v>2124</v>
      </c>
      <c r="B985" t="s">
        <v>2125</v>
      </c>
      <c r="C985" t="s">
        <v>3125</v>
      </c>
      <c r="D985" t="s">
        <v>117</v>
      </c>
      <c r="E985">
        <v>2803.7052713839998</v>
      </c>
      <c r="F985">
        <v>156.56</v>
      </c>
      <c r="G985">
        <v>-32.228165686980603</v>
      </c>
      <c r="H985">
        <v>-5.7835595240291999</v>
      </c>
      <c r="I985">
        <v>-19.7062462680789</v>
      </c>
      <c r="J985">
        <v>-4.3614717382094899</v>
      </c>
      <c r="K985">
        <v>180.47252344849699</v>
      </c>
      <c r="L985">
        <v>174.33510255911199</v>
      </c>
      <c r="M985">
        <v>29.041611979446401</v>
      </c>
      <c r="N985">
        <v>0.331610204222133</v>
      </c>
      <c r="O985">
        <v>51.379662749105698</v>
      </c>
      <c r="P985">
        <v>22.169332813109602</v>
      </c>
      <c r="Q985">
        <v>8.9785974177906E-2</v>
      </c>
    </row>
    <row r="986" spans="1:17" hidden="1" x14ac:dyDescent="0.3">
      <c r="A986" t="s">
        <v>2126</v>
      </c>
      <c r="B986" t="s">
        <v>2127</v>
      </c>
      <c r="C986" t="s">
        <v>3125</v>
      </c>
      <c r="D986" t="s">
        <v>77</v>
      </c>
      <c r="E986">
        <v>2791.7825177320001</v>
      </c>
      <c r="F986">
        <v>213.59</v>
      </c>
      <c r="G986">
        <v>-35.864280087269101</v>
      </c>
      <c r="H986">
        <v>-2.0000577600349199</v>
      </c>
      <c r="I986">
        <v>-13.3909676621026</v>
      </c>
      <c r="J986">
        <v>-6.9449013876324797</v>
      </c>
      <c r="K986">
        <v>228.16425927477499</v>
      </c>
      <c r="L986">
        <v>233.27446439107001</v>
      </c>
      <c r="M986">
        <v>33.144947112970101</v>
      </c>
      <c r="N986">
        <v>0.48582162369923398</v>
      </c>
      <c r="O986">
        <v>42.796947422632101</v>
      </c>
      <c r="P986">
        <v>10.097938144329801</v>
      </c>
      <c r="Q986">
        <v>-6.8717278913265997E-2</v>
      </c>
    </row>
    <row r="987" spans="1:17" hidden="1" x14ac:dyDescent="0.3">
      <c r="A987" t="s">
        <v>2128</v>
      </c>
      <c r="B987" t="s">
        <v>2129</v>
      </c>
      <c r="C987" t="s">
        <v>3125</v>
      </c>
      <c r="D987" t="s">
        <v>277</v>
      </c>
      <c r="E987">
        <v>2783.016655293</v>
      </c>
      <c r="F987">
        <v>94.29</v>
      </c>
      <c r="G987">
        <v>52.207396466847896</v>
      </c>
      <c r="H987">
        <v>6.09385215291866</v>
      </c>
      <c r="I987">
        <v>56.506829155522801</v>
      </c>
      <c r="J987">
        <v>-7.3371745731367701</v>
      </c>
      <c r="K987">
        <v>92.314158927976706</v>
      </c>
      <c r="L987">
        <v>71.484871370382706</v>
      </c>
      <c r="M987">
        <v>38.928668399234702</v>
      </c>
      <c r="N987">
        <v>0.70163046688614294</v>
      </c>
      <c r="O987">
        <v>19.206702725633601</v>
      </c>
      <c r="P987">
        <v>105.201305767138</v>
      </c>
      <c r="Q987">
        <v>7.3163822983952007E-2</v>
      </c>
    </row>
    <row r="988" spans="1:17" hidden="1" x14ac:dyDescent="0.3">
      <c r="A988" t="s">
        <v>2130</v>
      </c>
      <c r="B988" t="s">
        <v>2131</v>
      </c>
      <c r="C988" t="s">
        <v>3125</v>
      </c>
      <c r="D988" t="s">
        <v>111</v>
      </c>
      <c r="E988">
        <v>2777.59396973</v>
      </c>
      <c r="F988">
        <v>487.15</v>
      </c>
      <c r="G988">
        <v>-23.929517698502199</v>
      </c>
      <c r="H988">
        <v>5.20913062795508</v>
      </c>
      <c r="I988">
        <v>-6.3023224755295404</v>
      </c>
      <c r="J988">
        <v>0.12303888465561399</v>
      </c>
      <c r="K988">
        <v>499.84387899545402</v>
      </c>
      <c r="M988">
        <v>52.459911264781503</v>
      </c>
      <c r="N988">
        <v>0.74070702536316702</v>
      </c>
      <c r="O988">
        <v>28.8104279995894</v>
      </c>
      <c r="P988">
        <v>10.917577413479</v>
      </c>
    </row>
    <row r="989" spans="1:17" hidden="1" x14ac:dyDescent="0.3">
      <c r="A989" t="s">
        <v>2132</v>
      </c>
      <c r="B989" t="s">
        <v>2133</v>
      </c>
      <c r="C989" t="s">
        <v>3125</v>
      </c>
      <c r="D989" t="s">
        <v>233</v>
      </c>
      <c r="E989">
        <v>2767.3028090099901</v>
      </c>
      <c r="F989">
        <v>200.61</v>
      </c>
      <c r="G989">
        <v>166.53381870053201</v>
      </c>
      <c r="H989">
        <v>-1.69459451124344</v>
      </c>
      <c r="I989">
        <v>97.900209513634593</v>
      </c>
      <c r="J989">
        <v>-10.8808667240404</v>
      </c>
      <c r="K989">
        <v>230.394403545053</v>
      </c>
      <c r="L989">
        <v>176.695222064901</v>
      </c>
      <c r="M989">
        <v>22.564358559895499</v>
      </c>
      <c r="N989">
        <v>0.89244380679274604</v>
      </c>
      <c r="O989">
        <v>53.531728228901798</v>
      </c>
      <c r="P989">
        <v>208.39354342813201</v>
      </c>
      <c r="Q989">
        <v>0.16034372213894801</v>
      </c>
    </row>
    <row r="990" spans="1:17" hidden="1" x14ac:dyDescent="0.3">
      <c r="A990" t="s">
        <v>2134</v>
      </c>
      <c r="B990" t="s">
        <v>2135</v>
      </c>
      <c r="C990" t="s">
        <v>3125</v>
      </c>
      <c r="D990" t="s">
        <v>117</v>
      </c>
      <c r="E990">
        <v>2761.9423999999999</v>
      </c>
      <c r="F990">
        <v>544</v>
      </c>
      <c r="G990">
        <v>-53.122159639713097</v>
      </c>
      <c r="H990">
        <v>3.3844363001762399</v>
      </c>
      <c r="I990">
        <v>-23.781203131768098</v>
      </c>
      <c r="J990">
        <v>2.7586734132341602</v>
      </c>
      <c r="K990">
        <v>571.71274799217304</v>
      </c>
      <c r="L990">
        <v>616.18053924346395</v>
      </c>
      <c r="M990">
        <v>37.585847100306097</v>
      </c>
      <c r="N990">
        <v>1.0997826970867599</v>
      </c>
      <c r="O990">
        <v>50.707720588235297</v>
      </c>
      <c r="P990">
        <v>8.5828343313373292</v>
      </c>
      <c r="Q990">
        <v>1.2604990499088999E-2</v>
      </c>
    </row>
    <row r="991" spans="1:17" x14ac:dyDescent="0.3">
      <c r="A991" t="s">
        <v>2136</v>
      </c>
      <c r="B991" t="s">
        <v>2137</v>
      </c>
      <c r="C991" t="s">
        <v>3114</v>
      </c>
      <c r="D991" t="s">
        <v>171</v>
      </c>
      <c r="E991">
        <v>2758.2849903349902</v>
      </c>
      <c r="F991">
        <v>175.93</v>
      </c>
      <c r="G991">
        <v>-3.21159044806498</v>
      </c>
      <c r="H991">
        <v>-0.20839554632107701</v>
      </c>
      <c r="I991">
        <v>-33.553332492976203</v>
      </c>
      <c r="J991">
        <v>-4.7429510863231901</v>
      </c>
      <c r="K991">
        <v>185.40174137273101</v>
      </c>
      <c r="L991">
        <v>185.64308068326301</v>
      </c>
      <c r="M991">
        <v>39.3453970051768</v>
      </c>
      <c r="N991">
        <v>0.57085352557685798</v>
      </c>
      <c r="O991">
        <v>60.859432728926201</v>
      </c>
      <c r="P991">
        <v>32.278195488721799</v>
      </c>
      <c r="Q991">
        <v>-1.316151391644E-2</v>
      </c>
    </row>
    <row r="992" spans="1:17" hidden="1" x14ac:dyDescent="0.3">
      <c r="A992" t="s">
        <v>2138</v>
      </c>
      <c r="B992" t="s">
        <v>2139</v>
      </c>
      <c r="C992" t="s">
        <v>3125</v>
      </c>
      <c r="D992" t="s">
        <v>149</v>
      </c>
      <c r="E992">
        <v>2748.3303904650002</v>
      </c>
      <c r="F992">
        <v>42.79</v>
      </c>
      <c r="G992">
        <v>39.633338582524502</v>
      </c>
      <c r="H992">
        <v>-10.197899974980499</v>
      </c>
      <c r="I992">
        <v>-2.9983818918977101</v>
      </c>
      <c r="J992">
        <v>-5.7115081359379101</v>
      </c>
      <c r="K992">
        <v>49.435757023737096</v>
      </c>
      <c r="L992">
        <v>45.756671221704501</v>
      </c>
      <c r="M992">
        <v>26.6958247307732</v>
      </c>
      <c r="N992">
        <v>0.29875770680837399</v>
      </c>
      <c r="O992">
        <v>58.798784762795002</v>
      </c>
      <c r="P992">
        <v>73.238866396761097</v>
      </c>
      <c r="Q992">
        <v>8.3953207411259001E-2</v>
      </c>
    </row>
    <row r="993" spans="1:17" hidden="1" x14ac:dyDescent="0.3">
      <c r="A993" t="s">
        <v>2140</v>
      </c>
      <c r="B993" t="s">
        <v>2141</v>
      </c>
      <c r="C993" t="s">
        <v>3125</v>
      </c>
      <c r="D993" t="s">
        <v>407</v>
      </c>
      <c r="E993">
        <v>2747.8337535000001</v>
      </c>
      <c r="F993">
        <v>1841.4</v>
      </c>
      <c r="G993">
        <v>-46.109864580045702</v>
      </c>
      <c r="H993">
        <v>1.75388786059659</v>
      </c>
      <c r="I993">
        <v>-12.283241108297901</v>
      </c>
      <c r="J993">
        <v>-2.8704901557484201</v>
      </c>
      <c r="K993">
        <v>1893.4092700784099</v>
      </c>
      <c r="L993">
        <v>1952.4596177491001</v>
      </c>
      <c r="M993">
        <v>32.496589075608703</v>
      </c>
      <c r="N993">
        <v>0.32857432680698601</v>
      </c>
      <c r="O993">
        <v>31.693276854567099</v>
      </c>
      <c r="P993">
        <v>8.9585798816567994</v>
      </c>
      <c r="Q993">
        <v>-7.2948845584452998E-2</v>
      </c>
    </row>
    <row r="994" spans="1:17" hidden="1" x14ac:dyDescent="0.3">
      <c r="A994" t="s">
        <v>2142</v>
      </c>
      <c r="B994" t="s">
        <v>2143</v>
      </c>
      <c r="C994" t="s">
        <v>3125</v>
      </c>
      <c r="D994" t="s">
        <v>2144</v>
      </c>
      <c r="E994">
        <v>2741.7211000000002</v>
      </c>
      <c r="F994">
        <v>278.5</v>
      </c>
      <c r="G994">
        <v>142.41077830724799</v>
      </c>
      <c r="H994">
        <v>-5.2978158900804901</v>
      </c>
      <c r="I994">
        <v>57.453757408053697</v>
      </c>
      <c r="J994">
        <v>-7.3545236256937798</v>
      </c>
      <c r="K994">
        <v>258.98803247391697</v>
      </c>
      <c r="L994">
        <v>191.12029931860999</v>
      </c>
      <c r="M994">
        <v>31.979045149025701</v>
      </c>
      <c r="N994">
        <v>0.132952236301909</v>
      </c>
      <c r="O994">
        <v>18.438061041292599</v>
      </c>
      <c r="P994">
        <v>213.449634214969</v>
      </c>
    </row>
    <row r="995" spans="1:17" hidden="1" x14ac:dyDescent="0.3">
      <c r="A995" t="s">
        <v>2145</v>
      </c>
      <c r="B995" t="s">
        <v>2146</v>
      </c>
      <c r="C995" t="s">
        <v>3125</v>
      </c>
      <c r="D995" t="s">
        <v>138</v>
      </c>
      <c r="E995">
        <v>2734.2078873999999</v>
      </c>
      <c r="F995">
        <v>3716.35</v>
      </c>
      <c r="G995">
        <v>453.14193803158997</v>
      </c>
      <c r="H995">
        <v>-13.143989494412001</v>
      </c>
      <c r="I995">
        <v>77.247676038044901</v>
      </c>
      <c r="J995">
        <v>1.7128911036763099</v>
      </c>
      <c r="K995">
        <v>3289.6596881824598</v>
      </c>
      <c r="L995">
        <v>2140.71433394626</v>
      </c>
      <c r="M995">
        <v>54.126212623356103</v>
      </c>
      <c r="N995">
        <v>0.66154108268296996</v>
      </c>
      <c r="O995">
        <v>31.2739650463492</v>
      </c>
      <c r="P995">
        <v>552.04842530046403</v>
      </c>
      <c r="Q995">
        <v>0.25072636113628999</v>
      </c>
    </row>
    <row r="996" spans="1:17" hidden="1" x14ac:dyDescent="0.3">
      <c r="A996" t="s">
        <v>2147</v>
      </c>
      <c r="B996" t="s">
        <v>2148</v>
      </c>
      <c r="C996" t="s">
        <v>3125</v>
      </c>
      <c r="D996" t="s">
        <v>192</v>
      </c>
      <c r="E996">
        <v>2718.994556915</v>
      </c>
      <c r="F996">
        <v>1904.35</v>
      </c>
      <c r="G996">
        <v>39.119057139342601</v>
      </c>
      <c r="H996">
        <v>1.47520572377418</v>
      </c>
      <c r="I996">
        <v>39.654195934148198</v>
      </c>
      <c r="J996">
        <v>-1.4206171882687599</v>
      </c>
      <c r="K996">
        <v>1957.9703284413699</v>
      </c>
      <c r="L996">
        <v>1598.24045740169</v>
      </c>
      <c r="M996">
        <v>38.654298528766098</v>
      </c>
      <c r="N996">
        <v>0.370111898136259</v>
      </c>
      <c r="O996">
        <v>29.109669966130099</v>
      </c>
      <c r="P996">
        <v>86.682678168806902</v>
      </c>
      <c r="Q996">
        <v>0.13074431491994801</v>
      </c>
    </row>
    <row r="997" spans="1:17" hidden="1" x14ac:dyDescent="0.3">
      <c r="A997" t="s">
        <v>2149</v>
      </c>
      <c r="B997" t="s">
        <v>2150</v>
      </c>
      <c r="C997" t="s">
        <v>3125</v>
      </c>
      <c r="D997" t="s">
        <v>77</v>
      </c>
      <c r="E997">
        <v>2718.9472644000002</v>
      </c>
      <c r="F997">
        <v>210.9</v>
      </c>
      <c r="G997">
        <v>36.630728302905297</v>
      </c>
      <c r="H997">
        <v>-9.7299529256407897</v>
      </c>
      <c r="I997">
        <v>6.3946884977000096</v>
      </c>
      <c r="J997">
        <v>-7.0030549586618802</v>
      </c>
      <c r="K997">
        <v>235.03709914973399</v>
      </c>
      <c r="L997">
        <v>210.067840992231</v>
      </c>
      <c r="M997">
        <v>26.391432171120201</v>
      </c>
      <c r="N997">
        <v>0.50687466956313598</v>
      </c>
      <c r="O997">
        <v>33.613086770981504</v>
      </c>
      <c r="P997">
        <v>73.081657775954</v>
      </c>
      <c r="Q997">
        <v>4.7906682092449998E-2</v>
      </c>
    </row>
    <row r="998" spans="1:17" x14ac:dyDescent="0.3">
      <c r="A998" t="s">
        <v>2151</v>
      </c>
      <c r="B998" t="s">
        <v>2152</v>
      </c>
      <c r="C998" t="s">
        <v>3121</v>
      </c>
      <c r="D998" t="s">
        <v>100</v>
      </c>
      <c r="E998">
        <v>2716.71710661</v>
      </c>
      <c r="F998">
        <v>631.35</v>
      </c>
      <c r="G998">
        <v>-45.6561454942373</v>
      </c>
      <c r="H998">
        <v>-3.5946538068796898</v>
      </c>
      <c r="I998">
        <v>-17.2348507903667</v>
      </c>
      <c r="J998">
        <v>-2.4114968743699401</v>
      </c>
      <c r="K998">
        <v>692.06808427714498</v>
      </c>
      <c r="L998">
        <v>754.68112442211896</v>
      </c>
      <c r="M998">
        <v>24.724166948511499</v>
      </c>
      <c r="N998">
        <v>0.77920788593082102</v>
      </c>
      <c r="O998">
        <v>40.777698582402699</v>
      </c>
      <c r="P998">
        <v>2.0281189398836599</v>
      </c>
    </row>
    <row r="999" spans="1:17" hidden="1" x14ac:dyDescent="0.3">
      <c r="A999" t="s">
        <v>2153</v>
      </c>
      <c r="B999" t="s">
        <v>2154</v>
      </c>
      <c r="C999" t="s">
        <v>3125</v>
      </c>
      <c r="D999" t="s">
        <v>72</v>
      </c>
      <c r="E999">
        <v>2706.7375999999999</v>
      </c>
      <c r="F999">
        <v>1009.6</v>
      </c>
      <c r="G999">
        <v>309.57089231608899</v>
      </c>
      <c r="H999">
        <v>4.76914426061178</v>
      </c>
      <c r="I999">
        <v>-40.180179836474103</v>
      </c>
      <c r="J999">
        <v>-2.4963501450264798</v>
      </c>
      <c r="K999">
        <v>1059.26183415421</v>
      </c>
      <c r="L999">
        <v>962.83676301962703</v>
      </c>
      <c r="M999">
        <v>28.0839022079651</v>
      </c>
      <c r="N999">
        <v>0.34029147040920099</v>
      </c>
      <c r="O999">
        <v>57.290015847860502</v>
      </c>
      <c r="P999">
        <v>350.11145786892502</v>
      </c>
      <c r="Q999">
        <v>0.203265790116404</v>
      </c>
    </row>
    <row r="1000" spans="1:17" hidden="1" x14ac:dyDescent="0.3">
      <c r="A1000" t="s">
        <v>2155</v>
      </c>
      <c r="B1000" t="s">
        <v>2156</v>
      </c>
      <c r="C1000" t="s">
        <v>3125</v>
      </c>
      <c r="D1000" t="s">
        <v>128</v>
      </c>
      <c r="E1000">
        <v>2704.2054026000001</v>
      </c>
      <c r="F1000">
        <v>3762.2</v>
      </c>
      <c r="G1000">
        <v>22.474305941522399</v>
      </c>
      <c r="H1000">
        <v>-3.4645729299313599</v>
      </c>
      <c r="I1000">
        <v>-20.829186834441501</v>
      </c>
      <c r="J1000">
        <v>-6.2817475459337704</v>
      </c>
      <c r="K1000">
        <v>4048.6696873537398</v>
      </c>
      <c r="L1000">
        <v>3886.3730070362699</v>
      </c>
      <c r="M1000">
        <v>36.101622530440402</v>
      </c>
      <c r="N1000">
        <v>0.446191440373781</v>
      </c>
      <c r="O1000">
        <v>36.701929721971197</v>
      </c>
      <c r="P1000">
        <v>76.364147759234896</v>
      </c>
      <c r="Q1000">
        <v>0.13957623691999799</v>
      </c>
    </row>
    <row r="1001" spans="1:17" hidden="1" x14ac:dyDescent="0.3">
      <c r="A1001" t="s">
        <v>2157</v>
      </c>
      <c r="B1001" t="s">
        <v>2158</v>
      </c>
      <c r="C1001" t="s">
        <v>3125</v>
      </c>
      <c r="D1001" t="s">
        <v>192</v>
      </c>
      <c r="E1001">
        <v>2695.145181375</v>
      </c>
      <c r="F1001">
        <v>1783.45</v>
      </c>
      <c r="G1001">
        <v>-41.151683948478201</v>
      </c>
      <c r="H1001">
        <v>-1.2754996323789001</v>
      </c>
      <c r="I1001">
        <v>-13.4302316139723</v>
      </c>
      <c r="J1001">
        <v>-2.9140665910698198</v>
      </c>
      <c r="K1001">
        <v>1909.3627599621</v>
      </c>
      <c r="L1001">
        <v>1988.1894085045201</v>
      </c>
      <c r="M1001">
        <v>20.179115516085101</v>
      </c>
      <c r="N1001">
        <v>0.32964616598887297</v>
      </c>
      <c r="O1001">
        <v>37.934901455044901</v>
      </c>
      <c r="P1001">
        <v>2.37063398674051</v>
      </c>
      <c r="Q1001">
        <v>1.9433277278148E-2</v>
      </c>
    </row>
    <row r="1002" spans="1:17" hidden="1" x14ac:dyDescent="0.3">
      <c r="A1002" t="s">
        <v>2159</v>
      </c>
      <c r="B1002" t="s">
        <v>2160</v>
      </c>
      <c r="C1002" t="s">
        <v>3125</v>
      </c>
      <c r="D1002" t="s">
        <v>2161</v>
      </c>
      <c r="E1002">
        <v>2689.010447445</v>
      </c>
      <c r="F1002">
        <v>1615.95</v>
      </c>
      <c r="G1002">
        <v>8.6053572481150393</v>
      </c>
      <c r="H1002">
        <v>34.569731171116302</v>
      </c>
      <c r="I1002">
        <v>26.2325524710877</v>
      </c>
      <c r="J1002">
        <v>3.3097426660481002</v>
      </c>
      <c r="M1002">
        <v>59.134527456177501</v>
      </c>
      <c r="O1002">
        <v>7.0577678764813099</v>
      </c>
      <c r="P1002">
        <v>45.5614106201864</v>
      </c>
    </row>
    <row r="1003" spans="1:17" x14ac:dyDescent="0.3">
      <c r="A1003" t="s">
        <v>2162</v>
      </c>
      <c r="B1003" t="s">
        <v>2163</v>
      </c>
      <c r="C1003" t="s">
        <v>3108</v>
      </c>
      <c r="D1003" t="s">
        <v>442</v>
      </c>
      <c r="E1003">
        <v>2671.550226763</v>
      </c>
      <c r="F1003">
        <v>80.41</v>
      </c>
      <c r="G1003">
        <v>-19.684275841885999</v>
      </c>
      <c r="H1003">
        <v>-5.8407874926173902</v>
      </c>
      <c r="I1003">
        <v>-20.454377491457599</v>
      </c>
      <c r="J1003">
        <v>-0.18422578531968301</v>
      </c>
      <c r="K1003">
        <v>84.542706666527707</v>
      </c>
      <c r="L1003">
        <v>85.757829670927194</v>
      </c>
      <c r="M1003">
        <v>43.486554672157801</v>
      </c>
      <c r="N1003">
        <v>0.34609490426483502</v>
      </c>
      <c r="O1003">
        <v>49.235169755005501</v>
      </c>
      <c r="P1003">
        <v>28.553157474020701</v>
      </c>
      <c r="Q1003">
        <v>-2.944502342468E-2</v>
      </c>
    </row>
    <row r="1004" spans="1:17" hidden="1" x14ac:dyDescent="0.3">
      <c r="A1004" t="s">
        <v>2164</v>
      </c>
      <c r="B1004" t="s">
        <v>2165</v>
      </c>
      <c r="C1004" t="s">
        <v>3125</v>
      </c>
      <c r="D1004" t="s">
        <v>290</v>
      </c>
      <c r="E1004">
        <v>2663.8603569759998</v>
      </c>
      <c r="F1004">
        <v>2.08</v>
      </c>
      <c r="G1004">
        <v>104.56969241208201</v>
      </c>
      <c r="H1004">
        <v>-10.7958610497484</v>
      </c>
      <c r="I1004">
        <v>13.438717700414401</v>
      </c>
      <c r="J1004">
        <v>-11.3033300680291</v>
      </c>
      <c r="K1004">
        <v>2.3993930382604001</v>
      </c>
      <c r="L1004">
        <v>2.1811137820935298</v>
      </c>
      <c r="M1004">
        <v>35.173892474453602</v>
      </c>
      <c r="N1004">
        <v>0.53505866125026702</v>
      </c>
      <c r="O1004">
        <v>108.173076923076</v>
      </c>
      <c r="P1004">
        <v>144.70588235294099</v>
      </c>
      <c r="Q1004">
        <v>5.4505435675069998E-2</v>
      </c>
    </row>
    <row r="1005" spans="1:17" hidden="1" x14ac:dyDescent="0.3">
      <c r="A1005" t="s">
        <v>2166</v>
      </c>
      <c r="B1005" t="s">
        <v>2167</v>
      </c>
      <c r="C1005" t="s">
        <v>3125</v>
      </c>
      <c r="D1005" t="s">
        <v>192</v>
      </c>
      <c r="E1005">
        <v>2663.0228700600001</v>
      </c>
      <c r="F1005">
        <v>280.36</v>
      </c>
      <c r="G1005">
        <v>-10.402230629434801</v>
      </c>
      <c r="H1005">
        <v>26.199760511045099</v>
      </c>
      <c r="I1005">
        <v>23.144184437273999</v>
      </c>
      <c r="J1005">
        <v>-2.66373440524838</v>
      </c>
      <c r="K1005">
        <v>249.53998888564001</v>
      </c>
      <c r="L1005">
        <v>223.43306853209501</v>
      </c>
      <c r="M1005">
        <v>53.285639170891699</v>
      </c>
      <c r="N1005">
        <v>2.6656166060126401</v>
      </c>
      <c r="O1005">
        <v>18.312170067056599</v>
      </c>
      <c r="P1005">
        <v>62.386330726904099</v>
      </c>
      <c r="Q1005">
        <v>0.10012690548490601</v>
      </c>
    </row>
    <row r="1006" spans="1:17" hidden="1" x14ac:dyDescent="0.3">
      <c r="A1006" t="s">
        <v>2168</v>
      </c>
      <c r="B1006" t="s">
        <v>2169</v>
      </c>
      <c r="C1006" t="s">
        <v>3125</v>
      </c>
      <c r="D1006" t="s">
        <v>249</v>
      </c>
      <c r="E1006">
        <v>2662.7978928749999</v>
      </c>
      <c r="F1006">
        <v>248.25</v>
      </c>
      <c r="G1006">
        <v>-23.103918699028799</v>
      </c>
      <c r="H1006">
        <v>-7.9641535439603697</v>
      </c>
      <c r="I1006">
        <v>-20.788557874352101</v>
      </c>
      <c r="J1006">
        <v>-4.9645422632503697</v>
      </c>
      <c r="K1006">
        <v>267.94645828272297</v>
      </c>
      <c r="L1006">
        <v>267.52451455502597</v>
      </c>
      <c r="M1006">
        <v>33.757417877457598</v>
      </c>
      <c r="N1006">
        <v>0.60520855541552598</v>
      </c>
      <c r="O1006">
        <v>36.757301107754202</v>
      </c>
      <c r="P1006">
        <v>18.017589731400001</v>
      </c>
      <c r="Q1006">
        <v>5.2584716396765999E-2</v>
      </c>
    </row>
    <row r="1007" spans="1:17" hidden="1" x14ac:dyDescent="0.3">
      <c r="A1007" t="s">
        <v>2170</v>
      </c>
      <c r="B1007" t="s">
        <v>2171</v>
      </c>
      <c r="C1007" t="s">
        <v>3125</v>
      </c>
      <c r="D1007" t="s">
        <v>233</v>
      </c>
      <c r="E1007">
        <v>2647.9333166000001</v>
      </c>
      <c r="F1007">
        <v>426.01</v>
      </c>
      <c r="G1007">
        <v>-37.565040746272899</v>
      </c>
      <c r="H1007">
        <v>-3.34487604277497</v>
      </c>
      <c r="I1007">
        <v>-19.937845523300201</v>
      </c>
      <c r="J1007">
        <v>-7.2223029092803896</v>
      </c>
      <c r="M1007">
        <v>33.685634501435999</v>
      </c>
      <c r="O1007">
        <v>20.537076594446098</v>
      </c>
      <c r="P1007">
        <v>5.9462820193981498</v>
      </c>
    </row>
    <row r="1008" spans="1:17" hidden="1" x14ac:dyDescent="0.3">
      <c r="A1008" t="s">
        <v>2172</v>
      </c>
      <c r="B1008" t="s">
        <v>2173</v>
      </c>
      <c r="C1008" t="s">
        <v>3125</v>
      </c>
      <c r="D1008" t="s">
        <v>1667</v>
      </c>
      <c r="E1008">
        <v>2644.090741</v>
      </c>
      <c r="F1008">
        <v>67.78</v>
      </c>
      <c r="G1008">
        <v>1.6113512007631301</v>
      </c>
      <c r="H1008">
        <v>10.9467020533433</v>
      </c>
      <c r="I1008">
        <v>-0.725875511171855</v>
      </c>
      <c r="J1008">
        <v>4.14351489247339</v>
      </c>
      <c r="K1008">
        <v>64.748312037844798</v>
      </c>
      <c r="L1008">
        <v>61.097247541081202</v>
      </c>
      <c r="M1008">
        <v>53.860821394049402</v>
      </c>
      <c r="N1008">
        <v>1.02161434307576</v>
      </c>
      <c r="O1008">
        <v>0.70817350250811295</v>
      </c>
      <c r="P1008">
        <v>29.4252434599961</v>
      </c>
      <c r="Q1008">
        <v>-2.7484158448541001E-2</v>
      </c>
    </row>
    <row r="1009" spans="1:17" hidden="1" x14ac:dyDescent="0.3">
      <c r="A1009" t="s">
        <v>2174</v>
      </c>
      <c r="B1009" t="s">
        <v>2175</v>
      </c>
      <c r="C1009" t="s">
        <v>3125</v>
      </c>
      <c r="D1009" t="s">
        <v>2176</v>
      </c>
      <c r="E1009">
        <v>2639.7</v>
      </c>
      <c r="F1009">
        <v>942.75</v>
      </c>
      <c r="G1009">
        <v>85.027252755190105</v>
      </c>
      <c r="H1009">
        <v>10.880233606347799</v>
      </c>
      <c r="I1009">
        <v>2.7926311954291299</v>
      </c>
      <c r="J1009">
        <v>-15.035363118792199</v>
      </c>
      <c r="K1009">
        <v>1006.00724415463</v>
      </c>
      <c r="L1009">
        <v>899.10393745670603</v>
      </c>
      <c r="M1009">
        <v>31.364210713326099</v>
      </c>
      <c r="N1009">
        <v>1.3243891891695001</v>
      </c>
      <c r="O1009">
        <v>54.648634314505401</v>
      </c>
      <c r="P1009">
        <v>121.250880075099</v>
      </c>
      <c r="Q1009">
        <v>9.8969906611144007E-2</v>
      </c>
    </row>
    <row r="1010" spans="1:17" hidden="1" x14ac:dyDescent="0.3">
      <c r="A1010" t="s">
        <v>2177</v>
      </c>
      <c r="B1010" t="s">
        <v>2178</v>
      </c>
      <c r="C1010" t="s">
        <v>3125</v>
      </c>
      <c r="D1010" t="s">
        <v>51</v>
      </c>
      <c r="E1010">
        <v>2618.8472674529999</v>
      </c>
      <c r="F1010">
        <v>117.49</v>
      </c>
      <c r="G1010">
        <v>57.180238845928102</v>
      </c>
      <c r="H1010">
        <v>-15.4708306135665</v>
      </c>
      <c r="I1010">
        <v>-4.4322314796132796</v>
      </c>
      <c r="J1010">
        <v>-13.291835815155499</v>
      </c>
      <c r="K1010">
        <v>138.01033293082199</v>
      </c>
      <c r="L1010">
        <v>119.307759446452</v>
      </c>
      <c r="M1010">
        <v>29.624829373679098</v>
      </c>
      <c r="N1010">
        <v>0.49641341350805701</v>
      </c>
      <c r="O1010">
        <v>44.097369988935199</v>
      </c>
      <c r="P1010">
        <v>93.399176954732496</v>
      </c>
      <c r="Q1010">
        <v>2.8730964332417001E-2</v>
      </c>
    </row>
    <row r="1011" spans="1:17" hidden="1" x14ac:dyDescent="0.3">
      <c r="A1011" t="s">
        <v>2179</v>
      </c>
      <c r="B1011" t="s">
        <v>2180</v>
      </c>
      <c r="C1011" t="s">
        <v>3125</v>
      </c>
      <c r="D1011" t="s">
        <v>117</v>
      </c>
      <c r="E1011">
        <v>2611.0746236189998</v>
      </c>
      <c r="F1011">
        <v>193.49</v>
      </c>
      <c r="G1011">
        <v>61.404185963428603</v>
      </c>
      <c r="H1011">
        <v>20.791567525829699</v>
      </c>
      <c r="I1011">
        <v>28.6053216554293</v>
      </c>
      <c r="J1011">
        <v>8.2103089167317194</v>
      </c>
      <c r="K1011">
        <v>180.27133561847</v>
      </c>
      <c r="L1011">
        <v>157.05489081526599</v>
      </c>
      <c r="M1011">
        <v>55.0545675407297</v>
      </c>
      <c r="N1011">
        <v>1.84402853843939</v>
      </c>
      <c r="O1011">
        <v>11.116853584164501</v>
      </c>
      <c r="P1011">
        <v>105.62167906482399</v>
      </c>
      <c r="Q1011">
        <v>0.19192760614962701</v>
      </c>
    </row>
    <row r="1012" spans="1:17" hidden="1" x14ac:dyDescent="0.3">
      <c r="A1012" t="s">
        <v>2181</v>
      </c>
      <c r="B1012" t="s">
        <v>2182</v>
      </c>
      <c r="C1012" t="s">
        <v>3125</v>
      </c>
      <c r="D1012" t="s">
        <v>51</v>
      </c>
      <c r="E1012">
        <v>2609.9406968849999</v>
      </c>
      <c r="F1012">
        <v>1057.05</v>
      </c>
      <c r="G1012">
        <v>30.6991911931243</v>
      </c>
      <c r="H1012">
        <v>3.5631123167686498</v>
      </c>
      <c r="I1012">
        <v>-5.9079868750037097</v>
      </c>
      <c r="J1012">
        <v>-4.02309992277352</v>
      </c>
      <c r="K1012">
        <v>1087.9656884583001</v>
      </c>
      <c r="L1012">
        <v>1026.4043530890301</v>
      </c>
      <c r="M1012">
        <v>42.664248857800899</v>
      </c>
      <c r="N1012">
        <v>0.80696325934631397</v>
      </c>
      <c r="O1012">
        <v>18.064424577834501</v>
      </c>
      <c r="P1012">
        <v>76.189682473539406</v>
      </c>
      <c r="Q1012">
        <v>3.2157356891745002E-2</v>
      </c>
    </row>
    <row r="1013" spans="1:17" hidden="1" x14ac:dyDescent="0.3">
      <c r="A1013" t="s">
        <v>2183</v>
      </c>
      <c r="B1013" t="s">
        <v>2184</v>
      </c>
      <c r="C1013" t="s">
        <v>3125</v>
      </c>
      <c r="D1013" t="s">
        <v>617</v>
      </c>
      <c r="E1013">
        <v>2601.5071619999999</v>
      </c>
      <c r="F1013">
        <v>598.70000000000005</v>
      </c>
      <c r="G1013">
        <v>-11.440005645102101</v>
      </c>
      <c r="H1013">
        <v>5.8656965490476001</v>
      </c>
      <c r="I1013">
        <v>7.5870413614608996</v>
      </c>
      <c r="J1013">
        <v>1.0346052195348101</v>
      </c>
      <c r="K1013">
        <v>610.28116765118295</v>
      </c>
      <c r="L1013">
        <v>581.743404140748</v>
      </c>
      <c r="M1013">
        <v>47.333729399853297</v>
      </c>
      <c r="N1013">
        <v>0.37307474089036302</v>
      </c>
      <c r="O1013">
        <v>16.9199933188575</v>
      </c>
      <c r="P1013">
        <v>31.582417582417499</v>
      </c>
      <c r="Q1013">
        <v>2.5421257270954001E-2</v>
      </c>
    </row>
    <row r="1014" spans="1:17" hidden="1" x14ac:dyDescent="0.3">
      <c r="A1014" t="s">
        <v>2185</v>
      </c>
      <c r="B1014" t="s">
        <v>2186</v>
      </c>
      <c r="C1014" t="s">
        <v>3125</v>
      </c>
      <c r="D1014" t="s">
        <v>280</v>
      </c>
      <c r="E1014">
        <v>2600.36575485</v>
      </c>
      <c r="F1014">
        <v>17881.7</v>
      </c>
      <c r="G1014">
        <v>10.357218569383299</v>
      </c>
      <c r="H1014">
        <v>5.38498506833613</v>
      </c>
      <c r="I1014">
        <v>20.889999841476602</v>
      </c>
      <c r="J1014">
        <v>-1.8272750656583401</v>
      </c>
      <c r="K1014">
        <v>17996.393009401701</v>
      </c>
      <c r="L1014">
        <v>16302.2949955606</v>
      </c>
      <c r="M1014">
        <v>40.502780413915197</v>
      </c>
      <c r="N1014">
        <v>0.72971323978035396</v>
      </c>
      <c r="O1014">
        <v>16.879267631153599</v>
      </c>
      <c r="P1014">
        <v>41.9182539682539</v>
      </c>
      <c r="Q1014">
        <v>0.152792789773986</v>
      </c>
    </row>
    <row r="1015" spans="1:17" hidden="1" x14ac:dyDescent="0.3">
      <c r="A1015" t="s">
        <v>2187</v>
      </c>
      <c r="B1015" t="s">
        <v>2188</v>
      </c>
      <c r="C1015" t="s">
        <v>3125</v>
      </c>
      <c r="D1015" t="s">
        <v>220</v>
      </c>
      <c r="E1015">
        <v>2596.4295980400002</v>
      </c>
      <c r="F1015">
        <v>689.3</v>
      </c>
      <c r="G1015">
        <v>22.900315718315198</v>
      </c>
      <c r="H1015">
        <v>19.072408755759799</v>
      </c>
      <c r="I1015">
        <v>10.445083883251201</v>
      </c>
      <c r="J1015">
        <v>7.4406849644025996</v>
      </c>
      <c r="K1015">
        <v>640.99695516140298</v>
      </c>
      <c r="L1015">
        <v>588.42374045473503</v>
      </c>
      <c r="M1015">
        <v>51.9747005463799</v>
      </c>
      <c r="N1015">
        <v>2.5805359909203101</v>
      </c>
      <c r="O1015">
        <v>17.9167271144639</v>
      </c>
      <c r="P1015">
        <v>54.2058165548098</v>
      </c>
      <c r="Q1015">
        <v>6.8759156726291001E-2</v>
      </c>
    </row>
    <row r="1016" spans="1:17" hidden="1" x14ac:dyDescent="0.3">
      <c r="A1016" t="s">
        <v>2189</v>
      </c>
      <c r="B1016" t="s">
        <v>2190</v>
      </c>
      <c r="C1016" t="s">
        <v>3125</v>
      </c>
      <c r="D1016" t="s">
        <v>2191</v>
      </c>
      <c r="E1016">
        <v>2595.0923112149999</v>
      </c>
      <c r="F1016">
        <v>5255.55</v>
      </c>
      <c r="G1016">
        <v>56.840764908214901</v>
      </c>
      <c r="H1016">
        <v>5.2795334995999204</v>
      </c>
      <c r="I1016">
        <v>40.221701609074401</v>
      </c>
      <c r="J1016">
        <v>-9.2073494536398499</v>
      </c>
      <c r="K1016">
        <v>5456.6890377079299</v>
      </c>
      <c r="L1016">
        <v>4552.9023451202202</v>
      </c>
      <c r="M1016">
        <v>28.716606185068699</v>
      </c>
      <c r="N1016">
        <v>0.59751802208268201</v>
      </c>
      <c r="O1016">
        <v>22.594209930454401</v>
      </c>
      <c r="P1016">
        <v>91.110909090909004</v>
      </c>
      <c r="Q1016">
        <v>0.15582459829468201</v>
      </c>
    </row>
    <row r="1017" spans="1:17" hidden="1" x14ac:dyDescent="0.3">
      <c r="A1017" t="s">
        <v>2192</v>
      </c>
      <c r="B1017" t="s">
        <v>2193</v>
      </c>
      <c r="C1017" t="s">
        <v>3125</v>
      </c>
      <c r="D1017" t="s">
        <v>1319</v>
      </c>
      <c r="E1017">
        <v>2580.8388</v>
      </c>
      <c r="F1017">
        <v>1000</v>
      </c>
      <c r="G1017">
        <v>-26.540418689028701</v>
      </c>
      <c r="H1017">
        <v>5.9405406238916898</v>
      </c>
      <c r="I1017">
        <v>-8.9132234660560297</v>
      </c>
      <c r="J1017">
        <v>1.4149681775848999</v>
      </c>
      <c r="K1017">
        <v>999.99508798019701</v>
      </c>
      <c r="L1017">
        <v>999.99612516618902</v>
      </c>
      <c r="M1017">
        <v>55.379180563809697</v>
      </c>
      <c r="N1017">
        <v>0.73769319203708605</v>
      </c>
      <c r="O1017">
        <v>3</v>
      </c>
      <c r="P1017">
        <v>3.0927835051546202</v>
      </c>
      <c r="Q1017">
        <v>-0.101916752053546</v>
      </c>
    </row>
    <row r="1018" spans="1:17" hidden="1" x14ac:dyDescent="0.3">
      <c r="A1018" t="s">
        <v>2194</v>
      </c>
      <c r="B1018" t="s">
        <v>2195</v>
      </c>
      <c r="C1018" t="s">
        <v>3125</v>
      </c>
      <c r="D1018" t="s">
        <v>249</v>
      </c>
      <c r="E1018">
        <v>2578.499024365</v>
      </c>
      <c r="F1018">
        <v>798.55</v>
      </c>
      <c r="G1018">
        <v>-9.9817923671065394</v>
      </c>
      <c r="H1018">
        <v>-0.75239557591128803</v>
      </c>
      <c r="I1018">
        <v>33.075463579420301</v>
      </c>
      <c r="J1018">
        <v>-0.87772114280344304</v>
      </c>
      <c r="K1018">
        <v>788.88928232625597</v>
      </c>
      <c r="L1018">
        <v>695.75583283053004</v>
      </c>
      <c r="M1018">
        <v>37.602004671061202</v>
      </c>
      <c r="N1018">
        <v>0.71754568068531599</v>
      </c>
      <c r="O1018">
        <v>13.004821238494699</v>
      </c>
      <c r="P1018">
        <v>51.226209639238697</v>
      </c>
      <c r="Q1018">
        <v>8.9246960453030003E-3</v>
      </c>
    </row>
    <row r="1019" spans="1:17" hidden="1" x14ac:dyDescent="0.3">
      <c r="A1019" t="s">
        <v>2196</v>
      </c>
      <c r="B1019" t="s">
        <v>2197</v>
      </c>
      <c r="C1019" t="s">
        <v>3125</v>
      </c>
      <c r="D1019" t="s">
        <v>277</v>
      </c>
      <c r="E1019">
        <v>2566.7933316230001</v>
      </c>
      <c r="F1019">
        <v>100.93</v>
      </c>
      <c r="G1019">
        <v>9.6664085614299804</v>
      </c>
      <c r="H1019">
        <v>4.6700882658551004</v>
      </c>
      <c r="I1019">
        <v>3.0436245550032002</v>
      </c>
      <c r="J1019">
        <v>-8.9710327833655601</v>
      </c>
      <c r="K1019">
        <v>100.677350271744</v>
      </c>
      <c r="L1019">
        <v>91.617648497368705</v>
      </c>
      <c r="M1019">
        <v>43.349046581727102</v>
      </c>
      <c r="N1019">
        <v>1.3100127767641101</v>
      </c>
      <c r="O1019">
        <v>14.881601109679901</v>
      </c>
      <c r="P1019">
        <v>41.358543417366903</v>
      </c>
      <c r="Q1019">
        <v>-2.4886423565976E-2</v>
      </c>
    </row>
    <row r="1020" spans="1:17" x14ac:dyDescent="0.3">
      <c r="A1020" t="s">
        <v>2198</v>
      </c>
      <c r="B1020" t="s">
        <v>2199</v>
      </c>
      <c r="C1020" t="s">
        <v>3108</v>
      </c>
      <c r="D1020" t="s">
        <v>69</v>
      </c>
      <c r="E1020">
        <v>2559.833345173</v>
      </c>
      <c r="F1020">
        <v>193.57</v>
      </c>
      <c r="G1020">
        <v>-4.7992803342490102</v>
      </c>
      <c r="H1020">
        <v>-8.6802927094416393</v>
      </c>
      <c r="I1020">
        <v>-13.2295966841629</v>
      </c>
      <c r="J1020">
        <v>-5.5319451778485504</v>
      </c>
      <c r="K1020">
        <v>230.020183267611</v>
      </c>
      <c r="L1020">
        <v>214.90469143412599</v>
      </c>
      <c r="M1020">
        <v>24.400517611353699</v>
      </c>
      <c r="N1020">
        <v>0.427413905226107</v>
      </c>
      <c r="O1020">
        <v>51.650565686831598</v>
      </c>
      <c r="P1020">
        <v>24.5624195624195</v>
      </c>
      <c r="Q1020">
        <v>1.9869283411180001E-2</v>
      </c>
    </row>
    <row r="1021" spans="1:17" hidden="1" x14ac:dyDescent="0.3">
      <c r="A1021" t="s">
        <v>2200</v>
      </c>
      <c r="B1021" t="s">
        <v>2201</v>
      </c>
      <c r="C1021" t="s">
        <v>3125</v>
      </c>
      <c r="D1021" t="s">
        <v>135</v>
      </c>
      <c r="E1021">
        <v>2553.509821872</v>
      </c>
      <c r="F1021">
        <v>9.76</v>
      </c>
      <c r="G1021">
        <v>280.12524796763699</v>
      </c>
      <c r="H1021">
        <v>-12.1357446165726</v>
      </c>
      <c r="I1021">
        <v>-19.372939072386401</v>
      </c>
      <c r="J1021">
        <v>-8.7658500042332701</v>
      </c>
      <c r="K1021">
        <v>10.701145910734899</v>
      </c>
      <c r="L1021">
        <v>9.9069786647522999</v>
      </c>
      <c r="M1021">
        <v>27.536267894899002</v>
      </c>
      <c r="N1021">
        <v>0.59522933972746095</v>
      </c>
      <c r="O1021">
        <v>102.868852459016</v>
      </c>
      <c r="P1021">
        <v>324.34782608695599</v>
      </c>
      <c r="Q1021">
        <v>0.142604360269344</v>
      </c>
    </row>
    <row r="1022" spans="1:17" hidden="1" x14ac:dyDescent="0.3">
      <c r="A1022" t="s">
        <v>2202</v>
      </c>
      <c r="B1022" t="s">
        <v>2203</v>
      </c>
      <c r="C1022" t="s">
        <v>3125</v>
      </c>
      <c r="D1022" t="s">
        <v>135</v>
      </c>
      <c r="E1022">
        <v>2550.0897794950001</v>
      </c>
      <c r="F1022">
        <v>137.35</v>
      </c>
      <c r="G1022">
        <v>-43.730614406251803</v>
      </c>
      <c r="H1022">
        <v>-13.1280308046797</v>
      </c>
      <c r="I1022">
        <v>-26.103419183279101</v>
      </c>
      <c r="J1022">
        <v>-9.2275649454434898</v>
      </c>
      <c r="M1022">
        <v>26.122281804804899</v>
      </c>
      <c r="O1022">
        <v>38.332726610848198</v>
      </c>
      <c r="P1022">
        <v>0.80733944954127701</v>
      </c>
    </row>
    <row r="1023" spans="1:17" hidden="1" x14ac:dyDescent="0.3">
      <c r="A1023" t="s">
        <v>2204</v>
      </c>
      <c r="B1023" t="s">
        <v>2205</v>
      </c>
      <c r="C1023" t="s">
        <v>3125</v>
      </c>
      <c r="D1023" t="s">
        <v>233</v>
      </c>
      <c r="E1023">
        <v>2533.3000000000002</v>
      </c>
      <c r="F1023">
        <v>575.75</v>
      </c>
      <c r="G1023">
        <v>115.21797664004301</v>
      </c>
      <c r="H1023">
        <v>-3.7743966623112701</v>
      </c>
      <c r="I1023">
        <v>61.073966662709701</v>
      </c>
      <c r="J1023">
        <v>-14.943186751992499</v>
      </c>
      <c r="K1023">
        <v>611.63986158550404</v>
      </c>
      <c r="L1023">
        <v>453.33459461905602</v>
      </c>
      <c r="M1023">
        <v>18.6994512349515</v>
      </c>
      <c r="N1023">
        <v>0.58161731541152095</v>
      </c>
      <c r="O1023">
        <v>31.619626574033799</v>
      </c>
      <c r="P1023">
        <v>153.13255660584699</v>
      </c>
      <c r="Q1023">
        <v>0.18863415669576999</v>
      </c>
    </row>
    <row r="1024" spans="1:17" hidden="1" x14ac:dyDescent="0.3">
      <c r="A1024" t="s">
        <v>2206</v>
      </c>
      <c r="B1024" t="s">
        <v>2207</v>
      </c>
      <c r="C1024" t="s">
        <v>3125</v>
      </c>
      <c r="D1024" t="s">
        <v>397</v>
      </c>
      <c r="E1024">
        <v>2531.05492</v>
      </c>
      <c r="F1024">
        <v>1477.6</v>
      </c>
      <c r="G1024">
        <v>201.26778817839701</v>
      </c>
      <c r="H1024">
        <v>1.23102270052951</v>
      </c>
      <c r="I1024">
        <v>55.199732207844498</v>
      </c>
      <c r="J1024">
        <v>-3.6981926938533398</v>
      </c>
      <c r="K1024">
        <v>1617.7208721235399</v>
      </c>
      <c r="L1024">
        <v>1302.7181078696401</v>
      </c>
      <c r="M1024">
        <v>32.575383359880099</v>
      </c>
      <c r="N1024">
        <v>0.86872992002628302</v>
      </c>
      <c r="O1024">
        <v>47.482403898213299</v>
      </c>
      <c r="P1024">
        <v>256.908212560386</v>
      </c>
      <c r="Q1024">
        <v>0.25678336713292699</v>
      </c>
    </row>
    <row r="1025" spans="1:17" hidden="1" x14ac:dyDescent="0.3">
      <c r="A1025" t="s">
        <v>2208</v>
      </c>
      <c r="B1025" t="s">
        <v>2209</v>
      </c>
      <c r="C1025" t="s">
        <v>3125</v>
      </c>
      <c r="D1025" t="s">
        <v>287</v>
      </c>
      <c r="E1025">
        <v>2524.2695810999999</v>
      </c>
      <c r="F1025">
        <v>1671</v>
      </c>
      <c r="G1025">
        <v>20.949644454684801</v>
      </c>
      <c r="H1025">
        <v>20.5759921289084</v>
      </c>
      <c r="I1025">
        <v>-1.2085288033306201</v>
      </c>
      <c r="J1025">
        <v>0.87624326318643697</v>
      </c>
      <c r="K1025">
        <v>1599.44029612399</v>
      </c>
      <c r="L1025">
        <v>1522.54403274231</v>
      </c>
      <c r="M1025">
        <v>52.223808087739698</v>
      </c>
      <c r="N1025">
        <v>1.46980018089616</v>
      </c>
      <c r="O1025">
        <v>17.007779772591199</v>
      </c>
      <c r="P1025">
        <v>53.980833026170203</v>
      </c>
      <c r="Q1025">
        <v>2.7426101037011E-2</v>
      </c>
    </row>
    <row r="1026" spans="1:17" hidden="1" x14ac:dyDescent="0.3">
      <c r="A1026" t="s">
        <v>2210</v>
      </c>
      <c r="B1026" t="s">
        <v>2211</v>
      </c>
      <c r="C1026" t="s">
        <v>3125</v>
      </c>
      <c r="D1026" t="s">
        <v>1564</v>
      </c>
      <c r="E1026">
        <v>2518.8449999999998</v>
      </c>
      <c r="F1026">
        <v>156.44999999999999</v>
      </c>
      <c r="G1026">
        <v>118.678017037648</v>
      </c>
      <c r="H1026">
        <v>-0.239234657007172</v>
      </c>
      <c r="I1026">
        <v>151.922722172493</v>
      </c>
      <c r="J1026">
        <v>-16.6320143742144</v>
      </c>
      <c r="K1026">
        <v>155.60699000613499</v>
      </c>
      <c r="L1026">
        <v>110.21041278747801</v>
      </c>
      <c r="M1026">
        <v>31.093662613003801</v>
      </c>
      <c r="N1026">
        <v>6.4005702863516298E-2</v>
      </c>
      <c r="O1026">
        <v>32.790028763183102</v>
      </c>
      <c r="P1026">
        <v>200.80753701211299</v>
      </c>
      <c r="Q1026">
        <v>0.18679291102906201</v>
      </c>
    </row>
    <row r="1027" spans="1:17" hidden="1" x14ac:dyDescent="0.3">
      <c r="A1027" t="s">
        <v>2212</v>
      </c>
      <c r="B1027" t="s">
        <v>2213</v>
      </c>
      <c r="C1027" t="s">
        <v>3125</v>
      </c>
      <c r="D1027" t="s">
        <v>1024</v>
      </c>
      <c r="E1027">
        <v>2504.84626665</v>
      </c>
      <c r="F1027">
        <v>380.1</v>
      </c>
      <c r="G1027">
        <v>-8.3143580458406898</v>
      </c>
      <c r="H1027">
        <v>-0.36644076739093701</v>
      </c>
      <c r="I1027">
        <v>3.4915136228644701</v>
      </c>
      <c r="J1027">
        <v>-0.22294620552772301</v>
      </c>
      <c r="K1027">
        <v>388.93432864836899</v>
      </c>
      <c r="M1027">
        <v>47.6767230067233</v>
      </c>
      <c r="N1027">
        <v>0.47427931980921101</v>
      </c>
      <c r="O1027">
        <v>24.940805051302199</v>
      </c>
      <c r="P1027">
        <v>34.691708008504598</v>
      </c>
    </row>
    <row r="1028" spans="1:17" hidden="1" x14ac:dyDescent="0.3">
      <c r="A1028" t="s">
        <v>2214</v>
      </c>
      <c r="B1028" t="s">
        <v>2215</v>
      </c>
      <c r="C1028" t="s">
        <v>3125</v>
      </c>
      <c r="D1028" t="s">
        <v>402</v>
      </c>
      <c r="E1028">
        <v>2501.2957166000001</v>
      </c>
      <c r="F1028">
        <v>1927</v>
      </c>
      <c r="G1028">
        <v>373.97806182045099</v>
      </c>
      <c r="H1028">
        <v>14.9201209168946</v>
      </c>
      <c r="I1028">
        <v>144.03930763447099</v>
      </c>
      <c r="J1028">
        <v>11.3845754835209</v>
      </c>
      <c r="K1028">
        <v>1634.66069331569</v>
      </c>
      <c r="L1028">
        <v>1179.0491752146499</v>
      </c>
      <c r="M1028">
        <v>79.518410775382193</v>
      </c>
      <c r="N1028">
        <v>4.54365612965021</v>
      </c>
      <c r="O1028">
        <v>4.15153087701014E-2</v>
      </c>
      <c r="P1028">
        <v>426.50273224043701</v>
      </c>
      <c r="Q1028">
        <v>0.13360610858375899</v>
      </c>
    </row>
    <row r="1029" spans="1:17" hidden="1" x14ac:dyDescent="0.3">
      <c r="A1029" t="s">
        <v>2216</v>
      </c>
      <c r="B1029" t="s">
        <v>2217</v>
      </c>
      <c r="C1029" t="s">
        <v>3125</v>
      </c>
      <c r="D1029" t="s">
        <v>51</v>
      </c>
      <c r="E1029">
        <v>2499.3494586000002</v>
      </c>
      <c r="F1029">
        <v>271.55</v>
      </c>
      <c r="G1029">
        <v>48.482751458882802</v>
      </c>
      <c r="H1029">
        <v>3.5129196924045401</v>
      </c>
      <c r="I1029">
        <v>20.703914948764801</v>
      </c>
      <c r="J1029">
        <v>0.68417161702873697</v>
      </c>
      <c r="K1029">
        <v>263.64901237382202</v>
      </c>
      <c r="L1029">
        <v>231.64310869667401</v>
      </c>
      <c r="M1029">
        <v>50.8372683963957</v>
      </c>
      <c r="N1029">
        <v>0.346728935877824</v>
      </c>
      <c r="O1029">
        <v>11.581660835941801</v>
      </c>
      <c r="P1029">
        <v>91.232394366197099</v>
      </c>
      <c r="Q1029">
        <v>0.134411504487532</v>
      </c>
    </row>
    <row r="1030" spans="1:17" x14ac:dyDescent="0.3">
      <c r="A1030" t="s">
        <v>2218</v>
      </c>
      <c r="B1030" t="s">
        <v>2219</v>
      </c>
      <c r="C1030" t="s">
        <v>3116</v>
      </c>
      <c r="D1030" t="s">
        <v>280</v>
      </c>
      <c r="E1030">
        <v>2498.1800149999999</v>
      </c>
      <c r="F1030">
        <v>257.75</v>
      </c>
      <c r="G1030">
        <v>-24.784608592435902</v>
      </c>
      <c r="H1030">
        <v>-13.235171189856899</v>
      </c>
      <c r="I1030">
        <v>-29.3003238621565</v>
      </c>
      <c r="J1030">
        <v>-6.1739598799690603</v>
      </c>
      <c r="K1030">
        <v>297.21918923167999</v>
      </c>
      <c r="L1030">
        <v>303.146955248788</v>
      </c>
      <c r="M1030">
        <v>10.280671993394799</v>
      </c>
      <c r="N1030">
        <v>1.0495326472636</v>
      </c>
      <c r="O1030">
        <v>55.790494665373402</v>
      </c>
      <c r="P1030">
        <v>5.1397103813991301</v>
      </c>
      <c r="Q1030">
        <v>7.2976106174910002E-2</v>
      </c>
    </row>
    <row r="1031" spans="1:17" hidden="1" x14ac:dyDescent="0.3">
      <c r="A1031" t="s">
        <v>2220</v>
      </c>
      <c r="B1031" t="s">
        <v>2221</v>
      </c>
      <c r="C1031" t="s">
        <v>3125</v>
      </c>
      <c r="D1031" t="s">
        <v>233</v>
      </c>
      <c r="E1031">
        <v>2496.2740705000001</v>
      </c>
      <c r="F1031">
        <v>1599.5</v>
      </c>
      <c r="G1031">
        <v>32.755464081570601</v>
      </c>
      <c r="H1031">
        <v>-4.8755651101941</v>
      </c>
      <c r="I1031">
        <v>10.4291826048989</v>
      </c>
      <c r="J1031">
        <v>-0.82762156600484005</v>
      </c>
      <c r="K1031">
        <v>1715.9181207086499</v>
      </c>
      <c r="L1031">
        <v>1605.00726521878</v>
      </c>
      <c r="M1031">
        <v>48.000060510099502</v>
      </c>
      <c r="N1031">
        <v>0.70932252460914802</v>
      </c>
      <c r="O1031">
        <v>57.549234135667298</v>
      </c>
      <c r="P1031">
        <v>72.7228551374115</v>
      </c>
      <c r="Q1031">
        <v>0.29060065400194302</v>
      </c>
    </row>
    <row r="1032" spans="1:17" hidden="1" x14ac:dyDescent="0.3">
      <c r="A1032" t="s">
        <v>2222</v>
      </c>
      <c r="B1032" t="s">
        <v>2223</v>
      </c>
      <c r="C1032" t="s">
        <v>3125</v>
      </c>
      <c r="D1032" t="s">
        <v>277</v>
      </c>
      <c r="E1032">
        <v>2494.3217785000002</v>
      </c>
      <c r="F1032">
        <v>872.45</v>
      </c>
      <c r="G1032">
        <v>290.59938933348297</v>
      </c>
      <c r="H1032">
        <v>-7.7958273230025696</v>
      </c>
      <c r="I1032">
        <v>134.82093506563899</v>
      </c>
      <c r="J1032">
        <v>-17.128916532511301</v>
      </c>
      <c r="K1032">
        <v>934.40945759461204</v>
      </c>
      <c r="L1032">
        <v>622.09575549793101</v>
      </c>
      <c r="M1032">
        <v>39.049188015907703</v>
      </c>
      <c r="N1032">
        <v>0.50545198057825502</v>
      </c>
      <c r="O1032">
        <v>36.397501289472103</v>
      </c>
      <c r="P1032">
        <v>356.24264609752902</v>
      </c>
    </row>
    <row r="1033" spans="1:17" hidden="1" x14ac:dyDescent="0.3">
      <c r="A1033" t="s">
        <v>2224</v>
      </c>
      <c r="B1033" t="s">
        <v>2225</v>
      </c>
      <c r="C1033" t="s">
        <v>3125</v>
      </c>
      <c r="D1033" t="s">
        <v>200</v>
      </c>
      <c r="E1033">
        <v>2486.3734992599998</v>
      </c>
      <c r="F1033">
        <v>1718.1</v>
      </c>
      <c r="G1033">
        <v>9.3143516722200701</v>
      </c>
      <c r="H1033">
        <v>-3.9314455537569302</v>
      </c>
      <c r="I1033">
        <v>-33.046520570465702</v>
      </c>
      <c r="J1033">
        <v>-4.5184580519232798</v>
      </c>
      <c r="K1033">
        <v>1895.3035317179899</v>
      </c>
      <c r="L1033">
        <v>1856.72626593533</v>
      </c>
      <c r="M1033">
        <v>26.772181151378899</v>
      </c>
      <c r="N1033">
        <v>0.42202496653025401</v>
      </c>
      <c r="O1033">
        <v>44.345497933764001</v>
      </c>
      <c r="P1033">
        <v>43.7800744801037</v>
      </c>
      <c r="Q1033">
        <v>9.3394879631937003E-2</v>
      </c>
    </row>
    <row r="1034" spans="1:17" hidden="1" x14ac:dyDescent="0.3">
      <c r="A1034" t="s">
        <v>2226</v>
      </c>
      <c r="B1034" t="s">
        <v>2227</v>
      </c>
      <c r="C1034" t="s">
        <v>3125</v>
      </c>
      <c r="D1034" t="s">
        <v>149</v>
      </c>
      <c r="E1034">
        <v>2482.2969499999999</v>
      </c>
      <c r="F1034">
        <v>444.1</v>
      </c>
      <c r="G1034">
        <v>-40.533865682664</v>
      </c>
      <c r="H1034">
        <v>-2.6874650338169301</v>
      </c>
      <c r="I1034">
        <v>-8.93673585786612</v>
      </c>
      <c r="J1034">
        <v>-3.4841369748861801</v>
      </c>
      <c r="K1034">
        <v>465.63855027260399</v>
      </c>
      <c r="L1034">
        <v>450.65244890801802</v>
      </c>
      <c r="M1034">
        <v>21.947613080443499</v>
      </c>
      <c r="N1034">
        <v>0.58547862862390998</v>
      </c>
      <c r="O1034">
        <v>29.700517901373502</v>
      </c>
      <c r="P1034">
        <v>36.646153846153801</v>
      </c>
      <c r="Q1034">
        <v>0.224789905548858</v>
      </c>
    </row>
    <row r="1035" spans="1:17" x14ac:dyDescent="0.3">
      <c r="A1035" t="s">
        <v>2228</v>
      </c>
      <c r="B1035" t="s">
        <v>2229</v>
      </c>
      <c r="C1035" t="s">
        <v>3116</v>
      </c>
      <c r="D1035" t="s">
        <v>1582</v>
      </c>
      <c r="E1035">
        <v>2480.2679091</v>
      </c>
      <c r="F1035">
        <v>600.1</v>
      </c>
      <c r="G1035">
        <v>-41.805468402502399</v>
      </c>
      <c r="H1035">
        <v>3.07717556501122</v>
      </c>
      <c r="I1035">
        <v>-32.802865748869799</v>
      </c>
      <c r="J1035">
        <v>-7.3422710829651496</v>
      </c>
      <c r="K1035">
        <v>628.40449323351299</v>
      </c>
      <c r="L1035">
        <v>671.92411153394198</v>
      </c>
      <c r="M1035">
        <v>27.203283932187201</v>
      </c>
      <c r="N1035">
        <v>0.44579314744403098</v>
      </c>
      <c r="O1035">
        <v>50.808198633560998</v>
      </c>
      <c r="P1035">
        <v>10.883222468588301</v>
      </c>
    </row>
    <row r="1036" spans="1:17" hidden="1" x14ac:dyDescent="0.3">
      <c r="A1036" t="s">
        <v>2230</v>
      </c>
      <c r="B1036" t="s">
        <v>2231</v>
      </c>
      <c r="C1036" t="s">
        <v>3125</v>
      </c>
      <c r="D1036" t="s">
        <v>1582</v>
      </c>
      <c r="E1036">
        <v>2473.9383387150001</v>
      </c>
      <c r="F1036">
        <v>331.55</v>
      </c>
      <c r="G1036">
        <v>-43.6539186990288</v>
      </c>
      <c r="H1036">
        <v>0.79531240812404802</v>
      </c>
      <c r="I1036">
        <v>-26.026723476056102</v>
      </c>
      <c r="J1036">
        <v>-4.1212219050597296</v>
      </c>
      <c r="M1036">
        <v>34.296829834651199</v>
      </c>
      <c r="O1036">
        <v>30.040717840446298</v>
      </c>
      <c r="P1036">
        <v>2.2828937220422598</v>
      </c>
    </row>
    <row r="1037" spans="1:17" hidden="1" x14ac:dyDescent="0.3">
      <c r="A1037" t="s">
        <v>2232</v>
      </c>
      <c r="B1037" t="s">
        <v>2233</v>
      </c>
      <c r="C1037" t="s">
        <v>3125</v>
      </c>
      <c r="D1037" t="s">
        <v>2234</v>
      </c>
      <c r="E1037">
        <v>2473.75128</v>
      </c>
      <c r="F1037">
        <v>1001</v>
      </c>
      <c r="G1037">
        <v>1244.55729962598</v>
      </c>
      <c r="H1037">
        <v>11.5611620474972</v>
      </c>
      <c r="I1037">
        <v>151.55936486638399</v>
      </c>
      <c r="J1037">
        <v>0.16596817758490201</v>
      </c>
      <c r="K1037">
        <v>888.95739603407696</v>
      </c>
      <c r="L1037">
        <v>635.39572940818005</v>
      </c>
      <c r="M1037">
        <v>51.288456631569801</v>
      </c>
      <c r="N1037">
        <v>0.65171119699770297</v>
      </c>
      <c r="O1037">
        <v>14.2107892107892</v>
      </c>
      <c r="P1037">
        <v>1343.25437693099</v>
      </c>
    </row>
    <row r="1038" spans="1:17" hidden="1" x14ac:dyDescent="0.3">
      <c r="A1038" t="s">
        <v>2235</v>
      </c>
      <c r="B1038" t="s">
        <v>2236</v>
      </c>
      <c r="C1038" t="s">
        <v>3125</v>
      </c>
      <c r="D1038" t="s">
        <v>366</v>
      </c>
      <c r="E1038">
        <v>2467.7959422499998</v>
      </c>
      <c r="F1038">
        <v>1033.7</v>
      </c>
      <c r="G1038">
        <v>-0.96284857207752494</v>
      </c>
      <c r="H1038">
        <v>23.773305129011099</v>
      </c>
      <c r="I1038">
        <v>5.4394465278157504</v>
      </c>
      <c r="J1038">
        <v>-10.808608093601499</v>
      </c>
      <c r="K1038">
        <v>986.56760176288606</v>
      </c>
      <c r="L1038">
        <v>941.77003701701994</v>
      </c>
      <c r="M1038">
        <v>36.569852742388498</v>
      </c>
      <c r="N1038">
        <v>0.39523720648375898</v>
      </c>
      <c r="O1038">
        <v>40.272806423527101</v>
      </c>
      <c r="P1038">
        <v>38.435784116780503</v>
      </c>
      <c r="Q1038">
        <v>3.5686072310884998E-2</v>
      </c>
    </row>
    <row r="1039" spans="1:17" hidden="1" x14ac:dyDescent="0.3">
      <c r="A1039" t="s">
        <v>2237</v>
      </c>
      <c r="B1039" t="s">
        <v>2238</v>
      </c>
      <c r="C1039" t="s">
        <v>3125</v>
      </c>
      <c r="D1039" t="s">
        <v>280</v>
      </c>
      <c r="E1039">
        <v>2466.0904650000002</v>
      </c>
      <c r="F1039">
        <v>361.25</v>
      </c>
      <c r="G1039">
        <v>-55.680296690398002</v>
      </c>
      <c r="H1039">
        <v>-4.6466701250508198</v>
      </c>
      <c r="I1039">
        <v>-29.995599773161501</v>
      </c>
      <c r="J1039">
        <v>-5.4278425806782096</v>
      </c>
      <c r="K1039">
        <v>398.98087028196801</v>
      </c>
      <c r="L1039">
        <v>450.43460572401699</v>
      </c>
      <c r="M1039">
        <v>19.623057664586302</v>
      </c>
      <c r="N1039">
        <v>0.56379050652146001</v>
      </c>
      <c r="O1039">
        <v>59.944636678200602</v>
      </c>
      <c r="P1039">
        <v>2.1634615384615401</v>
      </c>
      <c r="Q1039">
        <v>-0.20418853506489201</v>
      </c>
    </row>
    <row r="1040" spans="1:17" hidden="1" x14ac:dyDescent="0.3">
      <c r="A1040" t="s">
        <v>2239</v>
      </c>
      <c r="B1040" t="s">
        <v>2240</v>
      </c>
      <c r="C1040" t="s">
        <v>3125</v>
      </c>
      <c r="D1040" t="s">
        <v>249</v>
      </c>
      <c r="E1040">
        <v>2460.2384999999999</v>
      </c>
      <c r="F1040">
        <v>5234.55</v>
      </c>
      <c r="G1040">
        <v>60.624041209793802</v>
      </c>
      <c r="H1040">
        <v>32.885778719129704</v>
      </c>
      <c r="I1040">
        <v>38.5067439251971</v>
      </c>
      <c r="J1040">
        <v>-2.51736515574843</v>
      </c>
      <c r="K1040">
        <v>4592.92224349146</v>
      </c>
      <c r="L1040">
        <v>3661.99001202519</v>
      </c>
      <c r="M1040">
        <v>54.423074611854801</v>
      </c>
      <c r="N1040">
        <v>0.78674711795748498</v>
      </c>
      <c r="O1040">
        <v>9.6350211575015798</v>
      </c>
      <c r="P1040">
        <v>107.013762556355</v>
      </c>
      <c r="Q1040">
        <v>0.21470543682079199</v>
      </c>
    </row>
    <row r="1041" spans="1:17" hidden="1" x14ac:dyDescent="0.3">
      <c r="A1041" t="s">
        <v>2241</v>
      </c>
      <c r="B1041" t="s">
        <v>2242</v>
      </c>
      <c r="C1041" t="s">
        <v>3125</v>
      </c>
      <c r="D1041" t="s">
        <v>450</v>
      </c>
      <c r="E1041">
        <v>2456.0008067099998</v>
      </c>
      <c r="F1041">
        <v>366.85</v>
      </c>
      <c r="G1041">
        <v>11.814229047529601</v>
      </c>
      <c r="H1041">
        <v>1.1374538756213299</v>
      </c>
      <c r="I1041">
        <v>9.3291286593185596</v>
      </c>
      <c r="J1041">
        <v>-3.6145600942494398</v>
      </c>
      <c r="K1041">
        <v>363.029314261568</v>
      </c>
      <c r="L1041">
        <v>332.77456669486799</v>
      </c>
      <c r="M1041">
        <v>47.037965635389902</v>
      </c>
      <c r="N1041">
        <v>0.41849298775736299</v>
      </c>
      <c r="O1041">
        <v>10.344827586206801</v>
      </c>
      <c r="P1041">
        <v>55.907352316192103</v>
      </c>
    </row>
    <row r="1042" spans="1:17" hidden="1" x14ac:dyDescent="0.3">
      <c r="A1042" t="s">
        <v>2243</v>
      </c>
      <c r="B1042" t="s">
        <v>2244</v>
      </c>
      <c r="C1042" t="s">
        <v>3125</v>
      </c>
      <c r="D1042" t="s">
        <v>117</v>
      </c>
      <c r="E1042">
        <v>2455.5351855599902</v>
      </c>
      <c r="F1042">
        <v>189.88</v>
      </c>
      <c r="G1042">
        <v>-0.58453644363916601</v>
      </c>
      <c r="H1042">
        <v>7.6587348783376399</v>
      </c>
      <c r="I1042">
        <v>18.9941631861196</v>
      </c>
      <c r="J1042">
        <v>-7.5061288336840803</v>
      </c>
      <c r="K1042">
        <v>183.544070472692</v>
      </c>
      <c r="L1042">
        <v>164.74389930938199</v>
      </c>
      <c r="M1042">
        <v>46.459511297211101</v>
      </c>
      <c r="N1042">
        <v>1.20650041111415</v>
      </c>
      <c r="O1042">
        <v>12.7027596376658</v>
      </c>
      <c r="P1042">
        <v>65.113043478260806</v>
      </c>
    </row>
    <row r="1043" spans="1:17" hidden="1" x14ac:dyDescent="0.3">
      <c r="A1043" t="s">
        <v>2245</v>
      </c>
      <c r="B1043" t="s">
        <v>2246</v>
      </c>
      <c r="C1043" t="s">
        <v>3125</v>
      </c>
      <c r="D1043" t="s">
        <v>51</v>
      </c>
      <c r="E1043">
        <v>2450.2530083500001</v>
      </c>
      <c r="F1043">
        <v>289.45</v>
      </c>
      <c r="G1043">
        <v>123.307523899158</v>
      </c>
      <c r="H1043">
        <v>-14.910915814753301</v>
      </c>
      <c r="I1043">
        <v>29.479274013783598</v>
      </c>
      <c r="J1043">
        <v>-12.367233545315299</v>
      </c>
      <c r="K1043">
        <v>327.63070981862802</v>
      </c>
      <c r="L1043">
        <v>250.92982658416599</v>
      </c>
      <c r="M1043">
        <v>22.771105113880399</v>
      </c>
      <c r="N1043">
        <v>0.478091007030089</v>
      </c>
      <c r="O1043">
        <v>37.502159267576403</v>
      </c>
      <c r="P1043">
        <v>158.78408582923501</v>
      </c>
      <c r="Q1043">
        <v>7.3000403849589002E-2</v>
      </c>
    </row>
    <row r="1044" spans="1:17" hidden="1" x14ac:dyDescent="0.3">
      <c r="A1044" t="s">
        <v>2247</v>
      </c>
      <c r="B1044" t="s">
        <v>2248</v>
      </c>
      <c r="C1044" t="s">
        <v>3125</v>
      </c>
      <c r="D1044" t="s">
        <v>48</v>
      </c>
      <c r="E1044">
        <v>2445.6904887850001</v>
      </c>
      <c r="F1044">
        <v>2255.35</v>
      </c>
      <c r="G1044">
        <v>-0.14879372704951499</v>
      </c>
      <c r="H1044">
        <v>-13.0953669019322</v>
      </c>
      <c r="I1044">
        <v>-30.9499673919853</v>
      </c>
      <c r="J1044">
        <v>-6.3807123203404101</v>
      </c>
      <c r="K1044">
        <v>2582.3227050195901</v>
      </c>
      <c r="L1044">
        <v>2558.0649275885999</v>
      </c>
      <c r="M1044">
        <v>37.281511697056303</v>
      </c>
      <c r="N1044">
        <v>0.79365317941232505</v>
      </c>
      <c r="O1044">
        <v>64.404637861085803</v>
      </c>
      <c r="P1044">
        <v>32.259199530860499</v>
      </c>
      <c r="Q1044">
        <v>8.5359627490862997E-2</v>
      </c>
    </row>
    <row r="1045" spans="1:17" hidden="1" x14ac:dyDescent="0.3">
      <c r="A1045" t="s">
        <v>2249</v>
      </c>
      <c r="B1045" t="s">
        <v>2250</v>
      </c>
      <c r="C1045" t="s">
        <v>3125</v>
      </c>
      <c r="D1045" t="s">
        <v>617</v>
      </c>
      <c r="E1045">
        <v>2442.4986874799902</v>
      </c>
      <c r="F1045">
        <v>538.35</v>
      </c>
      <c r="G1045">
        <v>-24.203237917734299</v>
      </c>
      <c r="H1045">
        <v>9.2430097596941607</v>
      </c>
      <c r="I1045">
        <v>4.7216604289570601</v>
      </c>
      <c r="J1045">
        <v>-6.1169538225992799</v>
      </c>
      <c r="K1045">
        <v>500.896519972671</v>
      </c>
      <c r="L1045">
        <v>498.00214850034803</v>
      </c>
      <c r="M1045">
        <v>65.233680918461999</v>
      </c>
      <c r="N1045">
        <v>1.63950786298245</v>
      </c>
      <c r="O1045">
        <v>6.2877310299990601</v>
      </c>
      <c r="P1045">
        <v>31.43310546875</v>
      </c>
      <c r="Q1045">
        <v>7.9718332822299991E-3</v>
      </c>
    </row>
    <row r="1046" spans="1:17" hidden="1" x14ac:dyDescent="0.3">
      <c r="A1046" t="s">
        <v>2251</v>
      </c>
      <c r="B1046" t="s">
        <v>2252</v>
      </c>
      <c r="C1046" t="s">
        <v>3125</v>
      </c>
      <c r="D1046" t="s">
        <v>117</v>
      </c>
      <c r="E1046">
        <v>2433.1512320000002</v>
      </c>
      <c r="F1046">
        <v>503.95</v>
      </c>
      <c r="G1046">
        <v>-9.8728227967253694</v>
      </c>
      <c r="H1046">
        <v>-9.0657224241250098</v>
      </c>
      <c r="I1046">
        <v>-13.3469736775447</v>
      </c>
      <c r="J1046">
        <v>-7.1949683403283604</v>
      </c>
      <c r="K1046">
        <v>570.07086623952603</v>
      </c>
      <c r="L1046">
        <v>550.15018719423699</v>
      </c>
      <c r="M1046">
        <v>16.7537259952624</v>
      </c>
      <c r="N1046">
        <v>0.57182198052982303</v>
      </c>
      <c r="O1046">
        <v>44.815953963686802</v>
      </c>
      <c r="P1046">
        <v>22.169696969696901</v>
      </c>
      <c r="Q1046">
        <v>2.676159321751E-3</v>
      </c>
    </row>
    <row r="1047" spans="1:17" hidden="1" x14ac:dyDescent="0.3">
      <c r="A1047" t="s">
        <v>2253</v>
      </c>
      <c r="B1047" t="s">
        <v>2254</v>
      </c>
      <c r="C1047" t="s">
        <v>3125</v>
      </c>
      <c r="D1047" t="s">
        <v>397</v>
      </c>
      <c r="E1047">
        <v>2432.7091607550001</v>
      </c>
      <c r="F1047">
        <v>1054.6500000000001</v>
      </c>
      <c r="G1047">
        <v>-43.672611287550502</v>
      </c>
      <c r="H1047">
        <v>-3.6360205394958198</v>
      </c>
      <c r="I1047">
        <v>-18.965396183945199</v>
      </c>
      <c r="J1047">
        <v>-5.2874740112941803</v>
      </c>
      <c r="K1047">
        <v>1139.1667342698199</v>
      </c>
      <c r="L1047">
        <v>1186.80104510603</v>
      </c>
      <c r="M1047">
        <v>20.013534247072801</v>
      </c>
      <c r="N1047">
        <v>0.94726241237108999</v>
      </c>
      <c r="O1047">
        <v>36.538188024462997</v>
      </c>
      <c r="P1047">
        <v>2.3932038834951501</v>
      </c>
      <c r="Q1047">
        <v>-2.9576399516958E-2</v>
      </c>
    </row>
    <row r="1048" spans="1:17" x14ac:dyDescent="0.3">
      <c r="A1048" t="s">
        <v>2255</v>
      </c>
      <c r="B1048" t="s">
        <v>2256</v>
      </c>
      <c r="C1048" t="s">
        <v>3122</v>
      </c>
      <c r="D1048" t="s">
        <v>617</v>
      </c>
      <c r="E1048">
        <v>2429.9483057970001</v>
      </c>
      <c r="F1048">
        <v>164.91</v>
      </c>
      <c r="G1048">
        <v>-57.685468803413002</v>
      </c>
      <c r="H1048">
        <v>-5.9818302127199097</v>
      </c>
      <c r="I1048">
        <v>-29.668668454431899</v>
      </c>
      <c r="J1048">
        <v>-1.4362157969595</v>
      </c>
      <c r="K1048">
        <v>172.619559039812</v>
      </c>
      <c r="L1048">
        <v>199.165919252549</v>
      </c>
      <c r="M1048">
        <v>42.326706067067001</v>
      </c>
      <c r="N1048">
        <v>0.41955943574663401</v>
      </c>
      <c r="O1048">
        <v>89.194105875932294</v>
      </c>
      <c r="P1048">
        <v>14.584491384102201</v>
      </c>
    </row>
    <row r="1049" spans="1:17" hidden="1" x14ac:dyDescent="0.3">
      <c r="A1049" t="s">
        <v>2257</v>
      </c>
      <c r="B1049" t="s">
        <v>2258</v>
      </c>
      <c r="C1049" t="s">
        <v>3125</v>
      </c>
      <c r="D1049" t="s">
        <v>2259</v>
      </c>
      <c r="E1049">
        <v>2424.87135592</v>
      </c>
      <c r="F1049">
        <v>487.15</v>
      </c>
      <c r="G1049">
        <v>71.849947621476005</v>
      </c>
      <c r="H1049">
        <v>3.91222452789812</v>
      </c>
      <c r="I1049">
        <v>18.963450759407799</v>
      </c>
      <c r="J1049">
        <v>4.3379091058549397</v>
      </c>
      <c r="K1049">
        <v>484.27858741436302</v>
      </c>
      <c r="L1049">
        <v>440.78802416632601</v>
      </c>
      <c r="M1049">
        <v>60.5107714319441</v>
      </c>
      <c r="N1049">
        <v>1.3638918203994801</v>
      </c>
      <c r="O1049">
        <v>26.860309966129499</v>
      </c>
      <c r="P1049">
        <v>118.208286674132</v>
      </c>
    </row>
    <row r="1050" spans="1:17" hidden="1" x14ac:dyDescent="0.3">
      <c r="A1050" t="s">
        <v>2260</v>
      </c>
      <c r="B1050" t="s">
        <v>2261</v>
      </c>
      <c r="C1050" t="s">
        <v>3125</v>
      </c>
      <c r="D1050" t="s">
        <v>233</v>
      </c>
      <c r="E1050">
        <v>2421.5556272059998</v>
      </c>
      <c r="F1050">
        <v>135.62</v>
      </c>
      <c r="G1050">
        <v>108.014098423074</v>
      </c>
      <c r="H1050">
        <v>-1.10464755165201</v>
      </c>
      <c r="I1050">
        <v>87.721995169731898</v>
      </c>
      <c r="J1050">
        <v>15.898726798274501</v>
      </c>
      <c r="K1050">
        <v>117.817400953462</v>
      </c>
      <c r="L1050">
        <v>87.767072266723801</v>
      </c>
      <c r="M1050">
        <v>49.149196091098197</v>
      </c>
      <c r="N1050">
        <v>0.79308783226627</v>
      </c>
      <c r="O1050">
        <v>22.688394042176601</v>
      </c>
      <c r="P1050">
        <v>162.524196670538</v>
      </c>
    </row>
    <row r="1051" spans="1:17" hidden="1" x14ac:dyDescent="0.3">
      <c r="A1051" t="s">
        <v>2262</v>
      </c>
      <c r="B1051" t="s">
        <v>2263</v>
      </c>
      <c r="C1051" t="s">
        <v>3125</v>
      </c>
      <c r="D1051" t="s">
        <v>277</v>
      </c>
      <c r="E1051">
        <v>2410.9207897749998</v>
      </c>
      <c r="F1051">
        <v>448.45</v>
      </c>
      <c r="G1051">
        <v>69.117394564496394</v>
      </c>
      <c r="H1051">
        <v>-12.7383552223028</v>
      </c>
      <c r="I1051">
        <v>-15.2842752549103</v>
      </c>
      <c r="J1051">
        <v>-9.3456692945916107</v>
      </c>
      <c r="K1051">
        <v>539.72761706499205</v>
      </c>
      <c r="L1051">
        <v>489.90924243911797</v>
      </c>
      <c r="M1051">
        <v>17.167376137731399</v>
      </c>
      <c r="N1051">
        <v>0.91868521960877703</v>
      </c>
      <c r="O1051">
        <v>102.653584569071</v>
      </c>
      <c r="P1051">
        <v>101.822682268226</v>
      </c>
      <c r="Q1051">
        <v>0.17617320975938999</v>
      </c>
    </row>
    <row r="1052" spans="1:17" x14ac:dyDescent="0.3">
      <c r="A1052" t="s">
        <v>2264</v>
      </c>
      <c r="B1052" t="s">
        <v>2265</v>
      </c>
      <c r="C1052" t="s">
        <v>3119</v>
      </c>
      <c r="D1052" t="s">
        <v>1236</v>
      </c>
      <c r="E1052">
        <v>2399.8788320250001</v>
      </c>
      <c r="F1052">
        <v>316.75952109463998</v>
      </c>
      <c r="G1052">
        <v>-58.6371535870313</v>
      </c>
      <c r="H1052">
        <v>5.6252253085763702</v>
      </c>
      <c r="I1052">
        <v>-20.323350777897598</v>
      </c>
      <c r="J1052">
        <v>-1.52262831364317</v>
      </c>
      <c r="K1052">
        <v>329.23048251775401</v>
      </c>
      <c r="L1052">
        <v>377.80516625021397</v>
      </c>
      <c r="M1052">
        <v>55.285574196299997</v>
      </c>
      <c r="N1052">
        <v>1.3874349205583201</v>
      </c>
      <c r="O1052">
        <v>67.013104383190196</v>
      </c>
      <c r="P1052">
        <v>18.110656466820799</v>
      </c>
      <c r="Q1052">
        <v>-4.6314703841757003E-2</v>
      </c>
    </row>
    <row r="1053" spans="1:17" hidden="1" x14ac:dyDescent="0.3">
      <c r="A1053" t="s">
        <v>2266</v>
      </c>
      <c r="B1053" t="s">
        <v>2267</v>
      </c>
      <c r="C1053" t="s">
        <v>3125</v>
      </c>
      <c r="D1053" t="s">
        <v>407</v>
      </c>
      <c r="E1053">
        <v>2396.71625928</v>
      </c>
      <c r="F1053">
        <v>1080.8</v>
      </c>
      <c r="G1053">
        <v>-11.470883697698</v>
      </c>
      <c r="H1053">
        <v>2.5401029871301999</v>
      </c>
      <c r="I1053">
        <v>-10.359534195064001</v>
      </c>
      <c r="J1053">
        <v>-2.9015141580169801</v>
      </c>
      <c r="K1053">
        <v>1117.3350555269301</v>
      </c>
      <c r="L1053">
        <v>1067.2957981557699</v>
      </c>
      <c r="M1053">
        <v>33.703725883208101</v>
      </c>
      <c r="N1053">
        <v>0.60849865781957002</v>
      </c>
      <c r="O1053">
        <v>20.077720207253801</v>
      </c>
      <c r="P1053">
        <v>25.674418604651098</v>
      </c>
      <c r="Q1053">
        <v>0.10535981310619801</v>
      </c>
    </row>
    <row r="1054" spans="1:17" x14ac:dyDescent="0.3">
      <c r="A1054" t="s">
        <v>2268</v>
      </c>
      <c r="B1054" t="s">
        <v>2269</v>
      </c>
      <c r="C1054" t="s">
        <v>3112</v>
      </c>
      <c r="D1054" t="s">
        <v>366</v>
      </c>
      <c r="E1054">
        <v>2379.21017704</v>
      </c>
      <c r="F1054">
        <v>1688.9</v>
      </c>
      <c r="G1054">
        <v>-38.239847580423799</v>
      </c>
      <c r="H1054">
        <v>-17.011538942111901</v>
      </c>
      <c r="I1054">
        <v>-14.5253563213028</v>
      </c>
      <c r="J1054">
        <v>-8.88167123397856</v>
      </c>
      <c r="K1054">
        <v>2010.40899274976</v>
      </c>
      <c r="L1054">
        <v>1970.66694361445</v>
      </c>
      <c r="M1054">
        <v>12.560160281121201</v>
      </c>
      <c r="N1054">
        <v>0.45797209096911501</v>
      </c>
      <c r="O1054">
        <v>51.574989638226</v>
      </c>
      <c r="P1054">
        <v>10.313520574787701</v>
      </c>
      <c r="Q1054">
        <v>-8.1490350055049995E-2</v>
      </c>
    </row>
    <row r="1055" spans="1:17" hidden="1" x14ac:dyDescent="0.3">
      <c r="A1055" t="s">
        <v>2270</v>
      </c>
      <c r="B1055" t="s">
        <v>2271</v>
      </c>
      <c r="C1055" t="s">
        <v>3125</v>
      </c>
      <c r="D1055" t="s">
        <v>287</v>
      </c>
      <c r="E1055">
        <v>2378.94747818</v>
      </c>
      <c r="F1055">
        <v>1593.8</v>
      </c>
      <c r="G1055">
        <v>-11.867173276860999</v>
      </c>
      <c r="H1055">
        <v>-8.4057547833734692</v>
      </c>
      <c r="I1055">
        <v>-17.5239886642782</v>
      </c>
      <c r="J1055">
        <v>-7.6530617788112698</v>
      </c>
      <c r="K1055">
        <v>1749.08125417305</v>
      </c>
      <c r="L1055">
        <v>1711.79998114042</v>
      </c>
      <c r="M1055">
        <v>26.758024702052602</v>
      </c>
      <c r="N1055">
        <v>1.00932084496298</v>
      </c>
      <c r="O1055">
        <v>33.4797339691304</v>
      </c>
      <c r="P1055">
        <v>21.664122137404501</v>
      </c>
      <c r="Q1055">
        <v>2.1009999681377001E-2</v>
      </c>
    </row>
    <row r="1056" spans="1:17" hidden="1" x14ac:dyDescent="0.3">
      <c r="A1056" t="s">
        <v>2272</v>
      </c>
      <c r="B1056" t="s">
        <v>2273</v>
      </c>
      <c r="C1056" t="s">
        <v>3125</v>
      </c>
      <c r="D1056" t="s">
        <v>887</v>
      </c>
      <c r="E1056">
        <v>2358.6</v>
      </c>
      <c r="F1056">
        <v>393.1</v>
      </c>
      <c r="G1056">
        <v>-37.835562893996702</v>
      </c>
      <c r="H1056">
        <v>-10.382179501894401</v>
      </c>
      <c r="I1056">
        <v>-20.2083676710239</v>
      </c>
      <c r="J1056">
        <v>-3.30597430870804</v>
      </c>
      <c r="M1056">
        <v>28.212991263072301</v>
      </c>
      <c r="O1056">
        <v>51.030272195370102</v>
      </c>
      <c r="P1056">
        <v>3.4473684210526399</v>
      </c>
    </row>
    <row r="1057" spans="1:17" hidden="1" x14ac:dyDescent="0.3">
      <c r="A1057" t="s">
        <v>2274</v>
      </c>
      <c r="B1057" t="s">
        <v>2275</v>
      </c>
      <c r="C1057" t="s">
        <v>3125</v>
      </c>
      <c r="D1057" t="s">
        <v>128</v>
      </c>
      <c r="E1057">
        <v>2351.3357676759902</v>
      </c>
      <c r="F1057">
        <v>197.26</v>
      </c>
      <c r="G1057">
        <v>-27.812689970300099</v>
      </c>
      <c r="H1057">
        <v>19.470117298968699</v>
      </c>
      <c r="I1057">
        <v>-18.469473361429799</v>
      </c>
      <c r="J1057">
        <v>-9.7380467412391507</v>
      </c>
      <c r="K1057">
        <v>200.35967893582799</v>
      </c>
      <c r="L1057">
        <v>196.38877696022399</v>
      </c>
      <c r="M1057">
        <v>35.608904337497897</v>
      </c>
      <c r="N1057">
        <v>1.85619538432064</v>
      </c>
      <c r="O1057">
        <v>46.8873567879955</v>
      </c>
      <c r="P1057">
        <v>31.6822429906541</v>
      </c>
      <c r="Q1057">
        <v>3.9282964946325001E-2</v>
      </c>
    </row>
    <row r="1058" spans="1:17" hidden="1" x14ac:dyDescent="0.3">
      <c r="A1058" t="s">
        <v>2276</v>
      </c>
      <c r="B1058" t="s">
        <v>2277</v>
      </c>
      <c r="C1058" t="s">
        <v>3125</v>
      </c>
      <c r="D1058" t="s">
        <v>407</v>
      </c>
      <c r="E1058">
        <v>2342.8045815700002</v>
      </c>
      <c r="F1058">
        <v>705.05</v>
      </c>
      <c r="G1058">
        <v>-44.382122538683902</v>
      </c>
      <c r="H1058">
        <v>-3.9347326177181898</v>
      </c>
      <c r="I1058">
        <v>-25.893911436020801</v>
      </c>
      <c r="J1058">
        <v>-3.0024144761720799</v>
      </c>
      <c r="K1058">
        <v>756.92582400238598</v>
      </c>
      <c r="L1058">
        <v>806.65735114878896</v>
      </c>
      <c r="M1058">
        <v>24.585874244067099</v>
      </c>
      <c r="N1058">
        <v>0.69028378794144296</v>
      </c>
      <c r="O1058">
        <v>33.281327565420902</v>
      </c>
      <c r="P1058">
        <v>1.29301055958623</v>
      </c>
      <c r="Q1058">
        <v>-2.8180287985287999E-2</v>
      </c>
    </row>
    <row r="1059" spans="1:17" hidden="1" x14ac:dyDescent="0.3">
      <c r="A1059" t="s">
        <v>2278</v>
      </c>
      <c r="B1059" t="s">
        <v>2279</v>
      </c>
      <c r="C1059" t="s">
        <v>3125</v>
      </c>
      <c r="D1059" t="s">
        <v>48</v>
      </c>
      <c r="E1059">
        <v>2341.0459675050001</v>
      </c>
      <c r="F1059">
        <v>590.54999999999995</v>
      </c>
      <c r="G1059">
        <v>-43.802364408310801</v>
      </c>
      <c r="H1059">
        <v>-8.5990277214320407</v>
      </c>
      <c r="I1059">
        <v>-23.9613356101279</v>
      </c>
      <c r="J1059">
        <v>-6.4487646231596703</v>
      </c>
      <c r="K1059">
        <v>657.01647279567703</v>
      </c>
      <c r="L1059">
        <v>682.93075177777598</v>
      </c>
      <c r="M1059">
        <v>17.709309108476901</v>
      </c>
      <c r="N1059">
        <v>0.36098633233159899</v>
      </c>
      <c r="O1059">
        <v>36.652273304546597</v>
      </c>
      <c r="P1059">
        <v>0.54481995403079497</v>
      </c>
      <c r="Q1059">
        <v>-9.840293471188E-3</v>
      </c>
    </row>
    <row r="1060" spans="1:17" x14ac:dyDescent="0.3">
      <c r="A1060" t="s">
        <v>2280</v>
      </c>
      <c r="B1060" t="s">
        <v>2281</v>
      </c>
      <c r="C1060" t="s">
        <v>3127</v>
      </c>
      <c r="D1060" t="s">
        <v>1982</v>
      </c>
      <c r="E1060">
        <v>2336.5540594259901</v>
      </c>
      <c r="F1060">
        <v>12.69</v>
      </c>
      <c r="G1060">
        <v>-48.449111006721097</v>
      </c>
      <c r="H1060">
        <v>-1.3216235010175299</v>
      </c>
      <c r="I1060">
        <v>-38.217844645972498</v>
      </c>
      <c r="J1060">
        <v>-7.1083871232747002</v>
      </c>
      <c r="K1060">
        <v>14.183198074495101</v>
      </c>
      <c r="L1060">
        <v>15.9624036177264</v>
      </c>
      <c r="M1060">
        <v>23.657020728221202</v>
      </c>
      <c r="N1060">
        <v>0.61843026440346405</v>
      </c>
      <c r="O1060">
        <v>105.27974783293899</v>
      </c>
      <c r="P1060">
        <v>0.31620553359683601</v>
      </c>
      <c r="Q1060">
        <v>-2.1842087087648E-2</v>
      </c>
    </row>
    <row r="1061" spans="1:17" hidden="1" x14ac:dyDescent="0.3">
      <c r="A1061" t="s">
        <v>2282</v>
      </c>
      <c r="B1061" t="s">
        <v>2283</v>
      </c>
      <c r="C1061" t="s">
        <v>3125</v>
      </c>
      <c r="D1061" t="s">
        <v>617</v>
      </c>
      <c r="E1061">
        <v>2331.1983780800001</v>
      </c>
      <c r="F1061">
        <v>1630.6</v>
      </c>
      <c r="G1061">
        <v>190.928636807836</v>
      </c>
      <c r="H1061">
        <v>-10.5218420623999</v>
      </c>
      <c r="I1061">
        <v>-3.5476763531844999</v>
      </c>
      <c r="J1061">
        <v>-6.55578323484447</v>
      </c>
      <c r="K1061">
        <v>1827.9839346500401</v>
      </c>
      <c r="L1061">
        <v>1571.2002472029901</v>
      </c>
      <c r="M1061">
        <v>29.2953752554393</v>
      </c>
      <c r="N1061">
        <v>0.66717703994968702</v>
      </c>
      <c r="O1061">
        <v>37.703912670182703</v>
      </c>
      <c r="P1061">
        <v>236.20618556701001</v>
      </c>
      <c r="Q1061">
        <v>0.24809114846932401</v>
      </c>
    </row>
    <row r="1062" spans="1:17" hidden="1" x14ac:dyDescent="0.3">
      <c r="A1062" t="s">
        <v>2284</v>
      </c>
      <c r="B1062" t="s">
        <v>2285</v>
      </c>
      <c r="C1062" t="s">
        <v>3125</v>
      </c>
      <c r="D1062" t="s">
        <v>418</v>
      </c>
      <c r="E1062">
        <v>2327.681470815</v>
      </c>
      <c r="F1062">
        <v>799.95</v>
      </c>
      <c r="G1062">
        <v>38.311749770832002</v>
      </c>
      <c r="H1062">
        <v>-6.4493272175180003</v>
      </c>
      <c r="I1062">
        <v>29.389718432657499</v>
      </c>
      <c r="J1062">
        <v>-4.5644123920877098</v>
      </c>
      <c r="K1062">
        <v>843.99918059156903</v>
      </c>
      <c r="L1062">
        <v>725.674741834202</v>
      </c>
      <c r="M1062">
        <v>39.482805192619502</v>
      </c>
      <c r="N1062">
        <v>0.57168928714873402</v>
      </c>
      <c r="O1062">
        <v>35.539721232577001</v>
      </c>
      <c r="P1062">
        <v>71.995269834444201</v>
      </c>
      <c r="Q1062">
        <v>6.3258137347404E-2</v>
      </c>
    </row>
    <row r="1063" spans="1:17" hidden="1" x14ac:dyDescent="0.3">
      <c r="A1063" t="s">
        <v>2286</v>
      </c>
      <c r="B1063" t="s">
        <v>2287</v>
      </c>
      <c r="C1063" t="s">
        <v>3125</v>
      </c>
      <c r="D1063" t="s">
        <v>740</v>
      </c>
      <c r="E1063">
        <v>2326.5614241599901</v>
      </c>
      <c r="F1063">
        <v>1963.2</v>
      </c>
      <c r="G1063">
        <v>-37.899359775899804</v>
      </c>
      <c r="H1063">
        <v>-12.872048789556001</v>
      </c>
      <c r="I1063">
        <v>-34.7009813719867</v>
      </c>
      <c r="J1063">
        <v>-7.51342201040225</v>
      </c>
      <c r="K1063">
        <v>2295.3669742052398</v>
      </c>
      <c r="L1063">
        <v>2368.48616682593</v>
      </c>
      <c r="M1063">
        <v>17.6317525906348</v>
      </c>
      <c r="N1063">
        <v>0.37768983116134203</v>
      </c>
      <c r="O1063">
        <v>64.527302363488104</v>
      </c>
      <c r="P1063">
        <v>0.829459952235445</v>
      </c>
      <c r="Q1063">
        <v>5.7557588591608998E-2</v>
      </c>
    </row>
    <row r="1064" spans="1:17" hidden="1" x14ac:dyDescent="0.3">
      <c r="A1064" t="s">
        <v>2288</v>
      </c>
      <c r="B1064" t="s">
        <v>2289</v>
      </c>
      <c r="C1064" t="s">
        <v>3125</v>
      </c>
      <c r="D1064" t="s">
        <v>277</v>
      </c>
      <c r="E1064">
        <v>2322.4982548049902</v>
      </c>
      <c r="F1064">
        <v>422.85</v>
      </c>
      <c r="G1064">
        <v>64.620425785600403</v>
      </c>
      <c r="H1064">
        <v>17.079717183629</v>
      </c>
      <c r="I1064">
        <v>90.402297853191996</v>
      </c>
      <c r="J1064">
        <v>-0.10596557353416799</v>
      </c>
      <c r="K1064">
        <v>387.35459219051899</v>
      </c>
      <c r="M1064">
        <v>50.232672986317098</v>
      </c>
      <c r="N1064">
        <v>0.90760165973917695</v>
      </c>
      <c r="O1064">
        <v>14.6505853139411</v>
      </c>
      <c r="P1064">
        <v>153.58320839580199</v>
      </c>
    </row>
    <row r="1065" spans="1:17" x14ac:dyDescent="0.3">
      <c r="A1065" t="s">
        <v>2290</v>
      </c>
      <c r="B1065" t="s">
        <v>2291</v>
      </c>
      <c r="C1065" t="s">
        <v>3120</v>
      </c>
      <c r="D1065" t="s">
        <v>447</v>
      </c>
      <c r="E1065">
        <v>2320.6852234500002</v>
      </c>
      <c r="F1065">
        <v>437.25</v>
      </c>
      <c r="G1065">
        <v>-40.332822484517799</v>
      </c>
      <c r="H1065">
        <v>-4.4133788568911898</v>
      </c>
      <c r="I1065">
        <v>-26.1722422100896</v>
      </c>
      <c r="J1065">
        <v>-2.9337396778576399</v>
      </c>
      <c r="K1065">
        <v>467.265165680172</v>
      </c>
      <c r="L1065">
        <v>487.02468569225698</v>
      </c>
      <c r="M1065">
        <v>20.159648679261899</v>
      </c>
      <c r="N1065">
        <v>0.28542564168968598</v>
      </c>
      <c r="O1065">
        <v>33.104631217838701</v>
      </c>
      <c r="P1065">
        <v>0.95820826598937903</v>
      </c>
      <c r="Q1065">
        <v>-1.8455075443286E-2</v>
      </c>
    </row>
    <row r="1066" spans="1:17" hidden="1" x14ac:dyDescent="0.3">
      <c r="A1066" t="s">
        <v>2292</v>
      </c>
      <c r="B1066" t="s">
        <v>2293</v>
      </c>
      <c r="C1066" t="s">
        <v>3125</v>
      </c>
      <c r="D1066" t="s">
        <v>767</v>
      </c>
      <c r="E1066">
        <v>2316.457837855</v>
      </c>
      <c r="F1066">
        <v>20.45</v>
      </c>
      <c r="G1066">
        <v>-27.269574038834701</v>
      </c>
      <c r="H1066">
        <v>-14.4977063880605</v>
      </c>
      <c r="I1066">
        <v>4.2567781841541503</v>
      </c>
      <c r="J1066">
        <v>4.3541125074818101</v>
      </c>
      <c r="K1066">
        <v>20.033053882485799</v>
      </c>
      <c r="L1066">
        <v>18.716036358920402</v>
      </c>
      <c r="M1066">
        <v>45.927756416375502</v>
      </c>
      <c r="N1066">
        <v>1.1119638413733799</v>
      </c>
      <c r="O1066">
        <v>34.474327628361799</v>
      </c>
      <c r="P1066">
        <v>44.932671863926203</v>
      </c>
      <c r="Q1066">
        <v>8.2198723930244993E-2</v>
      </c>
    </row>
    <row r="1067" spans="1:17" hidden="1" x14ac:dyDescent="0.3">
      <c r="A1067" t="s">
        <v>2294</v>
      </c>
      <c r="B1067" t="s">
        <v>2295</v>
      </c>
      <c r="C1067" t="s">
        <v>3125</v>
      </c>
      <c r="D1067" t="s">
        <v>366</v>
      </c>
      <c r="E1067">
        <v>2314.2271557599902</v>
      </c>
      <c r="F1067">
        <v>949.65</v>
      </c>
      <c r="G1067">
        <v>-6.7268842554255501</v>
      </c>
      <c r="H1067">
        <v>20.8202430298435</v>
      </c>
      <c r="I1067">
        <v>20.536430831468302</v>
      </c>
      <c r="J1067">
        <v>3.1642942483682002</v>
      </c>
      <c r="K1067">
        <v>870.69841459575105</v>
      </c>
      <c r="L1067">
        <v>823.27785177656597</v>
      </c>
      <c r="M1067">
        <v>59.206347356199501</v>
      </c>
      <c r="N1067">
        <v>1.7610653802341001</v>
      </c>
      <c r="O1067">
        <v>14.7791291528457</v>
      </c>
      <c r="P1067">
        <v>47.3582124292031</v>
      </c>
      <c r="Q1067">
        <v>-3.7320477326064E-2</v>
      </c>
    </row>
    <row r="1068" spans="1:17" x14ac:dyDescent="0.3">
      <c r="A1068" t="s">
        <v>2296</v>
      </c>
      <c r="B1068" t="s">
        <v>2297</v>
      </c>
      <c r="C1068" t="s">
        <v>3110</v>
      </c>
      <c r="D1068" t="s">
        <v>24</v>
      </c>
      <c r="E1068">
        <v>2295.0489288959998</v>
      </c>
      <c r="F1068">
        <v>44.57</v>
      </c>
      <c r="G1068">
        <v>-61.9939893000426</v>
      </c>
      <c r="H1068">
        <v>-4.0755819073457102</v>
      </c>
      <c r="I1068">
        <v>-36.3837108641765</v>
      </c>
      <c r="J1068">
        <v>-3.5840318224151</v>
      </c>
      <c r="K1068">
        <v>47.8308029020601</v>
      </c>
      <c r="L1068">
        <v>56.201034135342503</v>
      </c>
      <c r="M1068">
        <v>38.352014556429602</v>
      </c>
      <c r="N1068">
        <v>0.668169096547931</v>
      </c>
      <c r="O1068">
        <v>84.877720439757695</v>
      </c>
      <c r="P1068">
        <v>2.7905904059040498</v>
      </c>
    </row>
    <row r="1069" spans="1:17" hidden="1" x14ac:dyDescent="0.3">
      <c r="A1069" t="s">
        <v>2298</v>
      </c>
      <c r="B1069" t="s">
        <v>2299</v>
      </c>
      <c r="C1069" t="s">
        <v>3125</v>
      </c>
      <c r="D1069" t="s">
        <v>277</v>
      </c>
      <c r="E1069">
        <v>2294.7230249999998</v>
      </c>
      <c r="F1069">
        <v>459.45</v>
      </c>
      <c r="G1069">
        <v>-11.5927071653786</v>
      </c>
      <c r="H1069">
        <v>8.7912952354064995</v>
      </c>
      <c r="I1069">
        <v>-11.4595623242903</v>
      </c>
      <c r="J1069">
        <v>-2.26912394971828</v>
      </c>
      <c r="K1069">
        <v>464.62589413308001</v>
      </c>
      <c r="L1069">
        <v>448.23517032486802</v>
      </c>
      <c r="M1069">
        <v>34.087237014332601</v>
      </c>
      <c r="N1069">
        <v>0.34341958930136002</v>
      </c>
      <c r="O1069">
        <v>15.333550984873201</v>
      </c>
      <c r="P1069">
        <v>20.416721268509999</v>
      </c>
      <c r="Q1069">
        <v>2.5305408299199E-2</v>
      </c>
    </row>
    <row r="1070" spans="1:17" hidden="1" x14ac:dyDescent="0.3">
      <c r="A1070" t="s">
        <v>2300</v>
      </c>
      <c r="B1070" t="s">
        <v>2301</v>
      </c>
      <c r="C1070" t="s">
        <v>3125</v>
      </c>
      <c r="D1070" t="s">
        <v>537</v>
      </c>
      <c r="E1070">
        <v>2294.3359999999998</v>
      </c>
      <c r="F1070">
        <v>130.36000000000001</v>
      </c>
      <c r="G1070">
        <v>111.994720367759</v>
      </c>
      <c r="H1070">
        <v>-7.3041919530937198</v>
      </c>
      <c r="I1070">
        <v>16.1913427427538</v>
      </c>
      <c r="J1070">
        <v>-8.7055980793833196</v>
      </c>
      <c r="K1070">
        <v>146.11788276592401</v>
      </c>
      <c r="L1070">
        <v>123.424386008187</v>
      </c>
      <c r="M1070">
        <v>34.890263299415402</v>
      </c>
      <c r="N1070">
        <v>0.47827805874910001</v>
      </c>
      <c r="O1070">
        <v>43.065357471616998</v>
      </c>
      <c r="P1070">
        <v>149.25430210325001</v>
      </c>
      <c r="Q1070">
        <v>4.4422408467935E-2</v>
      </c>
    </row>
    <row r="1071" spans="1:17" hidden="1" x14ac:dyDescent="0.3">
      <c r="A1071" t="s">
        <v>2302</v>
      </c>
      <c r="B1071" t="s">
        <v>2303</v>
      </c>
      <c r="C1071" t="s">
        <v>3125</v>
      </c>
      <c r="D1071" t="s">
        <v>277</v>
      </c>
      <c r="E1071">
        <v>2281.0022802099902</v>
      </c>
      <c r="F1071">
        <v>388.55</v>
      </c>
      <c r="G1071">
        <v>-32.2560510698126</v>
      </c>
      <c r="H1071">
        <v>-15.9226151710414</v>
      </c>
      <c r="I1071">
        <v>-12.2479714546604</v>
      </c>
      <c r="J1071">
        <v>-8.3201765395484006</v>
      </c>
      <c r="K1071">
        <v>440.32448049953399</v>
      </c>
      <c r="L1071">
        <v>424.55316880645398</v>
      </c>
      <c r="M1071">
        <v>15.103351146796699</v>
      </c>
      <c r="N1071">
        <v>0.335825662084551</v>
      </c>
      <c r="O1071">
        <v>38.386308068459599</v>
      </c>
      <c r="P1071">
        <v>17.439927459573799</v>
      </c>
      <c r="Q1071">
        <v>-4.5232678211226E-2</v>
      </c>
    </row>
    <row r="1072" spans="1:17" hidden="1" x14ac:dyDescent="0.3">
      <c r="A1072" t="s">
        <v>2304</v>
      </c>
      <c r="B1072" t="s">
        <v>2305</v>
      </c>
      <c r="C1072" t="s">
        <v>3125</v>
      </c>
      <c r="D1072" t="s">
        <v>77</v>
      </c>
      <c r="E1072">
        <v>2279.1135447299998</v>
      </c>
      <c r="F1072">
        <v>828.85</v>
      </c>
      <c r="G1072">
        <v>97.351071846622105</v>
      </c>
      <c r="H1072">
        <v>-3.3840781124917498</v>
      </c>
      <c r="I1072">
        <v>-15.390951261669599</v>
      </c>
      <c r="J1072">
        <v>-0.19741164630257099</v>
      </c>
      <c r="K1072">
        <v>887.94709027163299</v>
      </c>
      <c r="L1072">
        <v>810.24730656456097</v>
      </c>
      <c r="M1072">
        <v>42.444801657920003</v>
      </c>
      <c r="N1072">
        <v>0.39515176590186102</v>
      </c>
      <c r="O1072">
        <v>31.953912046811801</v>
      </c>
      <c r="P1072">
        <v>135.268237297757</v>
      </c>
      <c r="Q1072">
        <v>7.7611223185260994E-2</v>
      </c>
    </row>
    <row r="1073" spans="1:17" hidden="1" x14ac:dyDescent="0.3">
      <c r="A1073" t="s">
        <v>2306</v>
      </c>
      <c r="B1073" t="s">
        <v>2307</v>
      </c>
      <c r="C1073" t="s">
        <v>3125</v>
      </c>
      <c r="D1073" t="s">
        <v>138</v>
      </c>
      <c r="E1073">
        <v>2278.3499246199999</v>
      </c>
      <c r="F1073">
        <v>1766.6</v>
      </c>
      <c r="G1073">
        <v>5.34361302922792</v>
      </c>
      <c r="H1073">
        <v>3.5005801019046299</v>
      </c>
      <c r="I1073">
        <v>-16.064776651889801</v>
      </c>
      <c r="J1073">
        <v>-1.9144675498952599</v>
      </c>
      <c r="K1073">
        <v>1765.6226911911101</v>
      </c>
      <c r="L1073">
        <v>1659.60213322697</v>
      </c>
      <c r="M1073">
        <v>40.788138997847597</v>
      </c>
      <c r="N1073">
        <v>0.52599497924967198</v>
      </c>
      <c r="O1073">
        <v>18.815804369976199</v>
      </c>
      <c r="P1073">
        <v>38.774548311076103</v>
      </c>
      <c r="Q1073">
        <v>0.117286634894503</v>
      </c>
    </row>
    <row r="1074" spans="1:17" hidden="1" x14ac:dyDescent="0.3">
      <c r="A1074" t="s">
        <v>2308</v>
      </c>
      <c r="B1074" t="s">
        <v>2309</v>
      </c>
      <c r="C1074" t="s">
        <v>3125</v>
      </c>
      <c r="D1074" t="s">
        <v>192</v>
      </c>
      <c r="E1074">
        <v>2273.1288318000002</v>
      </c>
      <c r="F1074">
        <v>408.6</v>
      </c>
      <c r="G1074">
        <v>-6.5590372572435296</v>
      </c>
      <c r="H1074">
        <v>-3.6186910847793401</v>
      </c>
      <c r="I1074">
        <v>-3.5098638733216898</v>
      </c>
      <c r="J1074">
        <v>-3.79697108236389</v>
      </c>
      <c r="K1074">
        <v>427.48978319148898</v>
      </c>
      <c r="L1074">
        <v>405.83973116168698</v>
      </c>
      <c r="M1074">
        <v>37.786787806689702</v>
      </c>
      <c r="N1074">
        <v>0.495412909779406</v>
      </c>
      <c r="O1074">
        <v>19.676945668135001</v>
      </c>
      <c r="P1074">
        <v>30.5222807858169</v>
      </c>
      <c r="Q1074">
        <v>3.9333588644741999E-2</v>
      </c>
    </row>
    <row r="1075" spans="1:17" hidden="1" x14ac:dyDescent="0.3">
      <c r="A1075" t="s">
        <v>2310</v>
      </c>
      <c r="B1075" t="s">
        <v>2311</v>
      </c>
      <c r="C1075" t="s">
        <v>3125</v>
      </c>
      <c r="D1075" t="s">
        <v>48</v>
      </c>
      <c r="E1075">
        <v>2269.2632836049902</v>
      </c>
      <c r="F1075">
        <v>337.55</v>
      </c>
      <c r="G1075">
        <v>66.454579013949896</v>
      </c>
      <c r="H1075">
        <v>-9.0350094983576898</v>
      </c>
      <c r="I1075">
        <v>-14.4153432968847</v>
      </c>
      <c r="J1075">
        <v>-13.1417713801546</v>
      </c>
      <c r="K1075">
        <v>400.36563270127402</v>
      </c>
      <c r="L1075">
        <v>360.49337709093101</v>
      </c>
      <c r="M1075">
        <v>22.119781961518601</v>
      </c>
      <c r="N1075">
        <v>1.3598516468052599</v>
      </c>
      <c r="O1075">
        <v>91.379054954821498</v>
      </c>
      <c r="P1075">
        <v>111.100687929956</v>
      </c>
      <c r="Q1075">
        <v>2.4714253335085E-2</v>
      </c>
    </row>
    <row r="1076" spans="1:17" hidden="1" x14ac:dyDescent="0.3">
      <c r="A1076" t="s">
        <v>2312</v>
      </c>
      <c r="B1076" t="s">
        <v>2313</v>
      </c>
      <c r="C1076" t="s">
        <v>3125</v>
      </c>
      <c r="D1076" t="s">
        <v>467</v>
      </c>
      <c r="E1076">
        <v>2267.30005304</v>
      </c>
      <c r="F1076">
        <v>374.8</v>
      </c>
      <c r="G1076">
        <v>-4.2176589079061504</v>
      </c>
      <c r="H1076">
        <v>1.0912943927359</v>
      </c>
      <c r="I1076">
        <v>1.8422777059769699</v>
      </c>
      <c r="J1076">
        <v>-3.1936036108281902</v>
      </c>
      <c r="K1076">
        <v>397.30082466934601</v>
      </c>
      <c r="L1076">
        <v>374.80024440083201</v>
      </c>
      <c r="M1076">
        <v>33.415827539855599</v>
      </c>
      <c r="N1076">
        <v>0.35573315131466399</v>
      </c>
      <c r="O1076">
        <v>20.731056563500498</v>
      </c>
      <c r="P1076">
        <v>28.797250859106502</v>
      </c>
      <c r="Q1076">
        <v>3.0460652652007002E-2</v>
      </c>
    </row>
    <row r="1077" spans="1:17" hidden="1" x14ac:dyDescent="0.3">
      <c r="A1077" t="s">
        <v>2314</v>
      </c>
      <c r="B1077" t="s">
        <v>2315</v>
      </c>
      <c r="C1077" t="s">
        <v>3125</v>
      </c>
      <c r="D1077" t="s">
        <v>1147</v>
      </c>
      <c r="E1077">
        <v>2266.3697453999998</v>
      </c>
      <c r="F1077">
        <v>430.2</v>
      </c>
      <c r="G1077">
        <v>69.404835001722603</v>
      </c>
      <c r="H1077">
        <v>-10.2748859440864</v>
      </c>
      <c r="I1077">
        <v>49.9190790899397</v>
      </c>
      <c r="J1077">
        <v>-8.4058347574255805</v>
      </c>
      <c r="K1077">
        <v>481.07806792157402</v>
      </c>
      <c r="L1077">
        <v>397.57094601256802</v>
      </c>
      <c r="M1077">
        <v>32.337046714233502</v>
      </c>
      <c r="N1077">
        <v>0.31758238328349198</v>
      </c>
      <c r="O1077">
        <v>42.654579265457897</v>
      </c>
      <c r="P1077">
        <v>103.26009922041101</v>
      </c>
      <c r="Q1077">
        <v>8.4603663162772E-2</v>
      </c>
    </row>
    <row r="1078" spans="1:17" hidden="1" x14ac:dyDescent="0.3">
      <c r="A1078" t="s">
        <v>2316</v>
      </c>
      <c r="B1078" t="s">
        <v>2317</v>
      </c>
      <c r="C1078" t="s">
        <v>3125</v>
      </c>
      <c r="D1078" t="s">
        <v>287</v>
      </c>
      <c r="E1078">
        <v>2259</v>
      </c>
      <c r="F1078">
        <v>3600</v>
      </c>
      <c r="G1078">
        <v>1655.6367991227501</v>
      </c>
      <c r="H1078">
        <v>-0.505495434394307</v>
      </c>
      <c r="I1078">
        <v>72.532816669101393</v>
      </c>
      <c r="J1078">
        <v>-4.3551761010220602</v>
      </c>
      <c r="K1078">
        <v>3763.5482684377598</v>
      </c>
      <c r="L1078">
        <v>2669.2489343718298</v>
      </c>
      <c r="M1078">
        <v>39.480861603684801</v>
      </c>
      <c r="N1078">
        <v>0.79740765643431899</v>
      </c>
      <c r="O1078">
        <v>33.302777777777699</v>
      </c>
      <c r="P1078">
        <v>1775</v>
      </c>
      <c r="Q1078">
        <v>0.23097157872094601</v>
      </c>
    </row>
    <row r="1079" spans="1:17" hidden="1" x14ac:dyDescent="0.3">
      <c r="A1079" t="s">
        <v>2318</v>
      </c>
      <c r="B1079" t="s">
        <v>2319</v>
      </c>
      <c r="C1079" t="s">
        <v>3125</v>
      </c>
      <c r="D1079" t="s">
        <v>192</v>
      </c>
      <c r="E1079">
        <v>2256.9631527400002</v>
      </c>
      <c r="F1079">
        <v>2414.4499999999998</v>
      </c>
      <c r="G1079">
        <v>-12.391122029761901</v>
      </c>
      <c r="H1079">
        <v>-6.7666022332511702</v>
      </c>
      <c r="I1079">
        <v>-12.411495603796499</v>
      </c>
      <c r="J1079">
        <v>-4.6774696585915301</v>
      </c>
      <c r="K1079">
        <v>2646.8856425816002</v>
      </c>
      <c r="L1079">
        <v>2603.4490682607602</v>
      </c>
      <c r="M1079">
        <v>28.1481390519839</v>
      </c>
      <c r="N1079">
        <v>0.390825179435695</v>
      </c>
      <c r="O1079">
        <v>25.6518047588477</v>
      </c>
      <c r="P1079">
        <v>15.0285850404954</v>
      </c>
      <c r="Q1079">
        <v>5.8694158412103001E-2</v>
      </c>
    </row>
    <row r="1080" spans="1:17" hidden="1" x14ac:dyDescent="0.3">
      <c r="A1080" t="s">
        <v>2320</v>
      </c>
      <c r="B1080" t="s">
        <v>2321</v>
      </c>
      <c r="C1080" t="s">
        <v>3125</v>
      </c>
      <c r="D1080" t="s">
        <v>1332</v>
      </c>
      <c r="E1080">
        <v>2244.1342688099999</v>
      </c>
      <c r="F1080">
        <v>297.14999999999998</v>
      </c>
      <c r="G1080">
        <v>-20.888085365695499</v>
      </c>
      <c r="H1080">
        <v>-10.5773165189654</v>
      </c>
      <c r="I1080">
        <v>-15.470827249640999</v>
      </c>
      <c r="J1080">
        <v>-15.851128270398901</v>
      </c>
      <c r="K1080">
        <v>385.33601697813998</v>
      </c>
      <c r="L1080">
        <v>355.04118314941798</v>
      </c>
      <c r="M1080">
        <v>9.7171728252768208</v>
      </c>
      <c r="N1080">
        <v>0.55786020211846898</v>
      </c>
      <c r="O1080">
        <v>52.061248527679602</v>
      </c>
      <c r="P1080">
        <v>13.5677431683546</v>
      </c>
      <c r="Q1080">
        <v>1.2683919220711E-2</v>
      </c>
    </row>
    <row r="1081" spans="1:17" hidden="1" x14ac:dyDescent="0.3">
      <c r="A1081" t="s">
        <v>2322</v>
      </c>
      <c r="B1081" t="s">
        <v>2323</v>
      </c>
      <c r="C1081" t="s">
        <v>3125</v>
      </c>
      <c r="D1081" t="s">
        <v>453</v>
      </c>
      <c r="E1081">
        <v>2234.4960299999998</v>
      </c>
      <c r="F1081">
        <v>890.5</v>
      </c>
      <c r="G1081">
        <v>30.721274457703998</v>
      </c>
      <c r="H1081">
        <v>-1.5588074856259</v>
      </c>
      <c r="I1081">
        <v>42.7764331971403</v>
      </c>
      <c r="J1081">
        <v>2.1142763415453798</v>
      </c>
      <c r="K1081">
        <v>899.259222588645</v>
      </c>
      <c r="L1081">
        <v>756.18880495965402</v>
      </c>
      <c r="M1081">
        <v>48.129669790419101</v>
      </c>
      <c r="N1081">
        <v>0.15980737347684301</v>
      </c>
      <c r="O1081">
        <v>27.2431218416619</v>
      </c>
      <c r="P1081">
        <v>72.661173048957806</v>
      </c>
      <c r="Q1081">
        <v>0.112282929147428</v>
      </c>
    </row>
    <row r="1082" spans="1:17" hidden="1" x14ac:dyDescent="0.3">
      <c r="A1082" t="s">
        <v>2324</v>
      </c>
      <c r="B1082" t="s">
        <v>2325</v>
      </c>
      <c r="C1082" t="s">
        <v>3125</v>
      </c>
      <c r="D1082" t="s">
        <v>554</v>
      </c>
      <c r="E1082">
        <v>2231.433429015</v>
      </c>
      <c r="F1082">
        <v>643.15</v>
      </c>
      <c r="G1082">
        <v>3.36163118988244</v>
      </c>
      <c r="H1082">
        <v>-3.67540140509381</v>
      </c>
      <c r="I1082">
        <v>0.140460712159205</v>
      </c>
      <c r="J1082">
        <v>-4.7597501916042102</v>
      </c>
      <c r="K1082">
        <v>677.62632521840396</v>
      </c>
      <c r="L1082">
        <v>629.39140976107899</v>
      </c>
      <c r="M1082">
        <v>46.648444258063101</v>
      </c>
      <c r="N1082">
        <v>0.28055838924519699</v>
      </c>
      <c r="O1082">
        <v>45.844670761097703</v>
      </c>
      <c r="P1082">
        <v>67.051948051948003</v>
      </c>
      <c r="Q1082">
        <v>0.15702459531205101</v>
      </c>
    </row>
    <row r="1083" spans="1:17" hidden="1" x14ac:dyDescent="0.3">
      <c r="A1083" t="s">
        <v>2326</v>
      </c>
      <c r="B1083" t="s">
        <v>2327</v>
      </c>
      <c r="C1083" t="s">
        <v>3125</v>
      </c>
      <c r="D1083" t="s">
        <v>18</v>
      </c>
      <c r="E1083">
        <v>2227.0277996099999</v>
      </c>
      <c r="F1083">
        <v>227.55</v>
      </c>
      <c r="G1083">
        <v>-51.043741194051997</v>
      </c>
      <c r="H1083">
        <v>11.556163391217201</v>
      </c>
      <c r="I1083">
        <v>-6.4603738587666104</v>
      </c>
      <c r="J1083">
        <v>-8.7889398972510797</v>
      </c>
      <c r="K1083">
        <v>220.812199558674</v>
      </c>
      <c r="L1083">
        <v>228.93584197564701</v>
      </c>
      <c r="M1083">
        <v>48.436113075594299</v>
      </c>
      <c r="N1083">
        <v>2.1856264400313798</v>
      </c>
      <c r="O1083">
        <v>51.197539002417003</v>
      </c>
      <c r="P1083">
        <v>24.7191011235955</v>
      </c>
    </row>
    <row r="1084" spans="1:17" hidden="1" x14ac:dyDescent="0.3">
      <c r="A1084" t="s">
        <v>2328</v>
      </c>
      <c r="B1084" t="s">
        <v>2329</v>
      </c>
      <c r="C1084" t="s">
        <v>3125</v>
      </c>
      <c r="D1084" t="s">
        <v>117</v>
      </c>
      <c r="E1084">
        <v>2225.3142768880002</v>
      </c>
      <c r="F1084">
        <v>41.98</v>
      </c>
      <c r="G1084">
        <v>-19.175689798773099</v>
      </c>
      <c r="H1084">
        <v>-21.3180800657634</v>
      </c>
      <c r="I1084">
        <v>0.665520716060788</v>
      </c>
      <c r="J1084">
        <v>-13.1791735228199</v>
      </c>
      <c r="K1084">
        <v>49.199972829902201</v>
      </c>
      <c r="L1084">
        <v>43.663213568264197</v>
      </c>
      <c r="M1084">
        <v>15.129235561011001</v>
      </c>
      <c r="N1084">
        <v>0.90138541085601398</v>
      </c>
      <c r="O1084">
        <v>40.304907098618401</v>
      </c>
      <c r="P1084">
        <v>36.831812255541003</v>
      </c>
      <c r="Q1084">
        <v>0.10969595249330701</v>
      </c>
    </row>
    <row r="1085" spans="1:17" hidden="1" x14ac:dyDescent="0.3">
      <c r="A1085" t="s">
        <v>2330</v>
      </c>
      <c r="B1085" t="s">
        <v>2331</v>
      </c>
      <c r="C1085" t="s">
        <v>3125</v>
      </c>
      <c r="D1085" t="s">
        <v>467</v>
      </c>
      <c r="E1085">
        <v>2212.6544824500002</v>
      </c>
      <c r="F1085">
        <v>945.9</v>
      </c>
      <c r="G1085">
        <v>-61.644845682665803</v>
      </c>
      <c r="H1085">
        <v>-1.25810620959917</v>
      </c>
      <c r="I1085">
        <v>-33.414363157582201</v>
      </c>
      <c r="J1085">
        <v>-4.6376176403038798</v>
      </c>
      <c r="K1085">
        <v>1001.7045679653201</v>
      </c>
      <c r="L1085">
        <v>1155.4032989003399</v>
      </c>
      <c r="M1085">
        <v>35.606418724847799</v>
      </c>
      <c r="N1085">
        <v>0.44313096522207301</v>
      </c>
      <c r="O1085">
        <v>74.526905592557299</v>
      </c>
      <c r="P1085">
        <v>2.70358306188924</v>
      </c>
      <c r="Q1085">
        <v>-0.189481060944553</v>
      </c>
    </row>
    <row r="1086" spans="1:17" hidden="1" x14ac:dyDescent="0.3">
      <c r="A1086" t="s">
        <v>2332</v>
      </c>
      <c r="B1086" t="s">
        <v>2333</v>
      </c>
      <c r="C1086" t="s">
        <v>3125</v>
      </c>
      <c r="D1086" t="s">
        <v>192</v>
      </c>
      <c r="E1086">
        <v>2211.4368724800001</v>
      </c>
      <c r="F1086">
        <v>702.6</v>
      </c>
      <c r="G1086">
        <v>-7.9691463169513996</v>
      </c>
      <c r="H1086">
        <v>11.273676980812899</v>
      </c>
      <c r="I1086">
        <v>27.248567221618199</v>
      </c>
      <c r="J1086">
        <v>2.0440113643748301</v>
      </c>
      <c r="K1086">
        <v>657.76713900124605</v>
      </c>
      <c r="L1086">
        <v>578.18819867954596</v>
      </c>
      <c r="M1086">
        <v>58.594940381729302</v>
      </c>
      <c r="N1086">
        <v>0.72168104810539102</v>
      </c>
      <c r="O1086">
        <v>12.7455166524338</v>
      </c>
      <c r="P1086">
        <v>74.776119402985003</v>
      </c>
      <c r="Q1086">
        <v>2.9771757695488999E-2</v>
      </c>
    </row>
    <row r="1087" spans="1:17" hidden="1" x14ac:dyDescent="0.3">
      <c r="A1087" t="s">
        <v>2334</v>
      </c>
      <c r="B1087" t="s">
        <v>2335</v>
      </c>
      <c r="C1087" t="s">
        <v>3125</v>
      </c>
      <c r="D1087" t="s">
        <v>280</v>
      </c>
      <c r="E1087">
        <v>2209.4613924</v>
      </c>
      <c r="F1087">
        <v>1269.5999999999999</v>
      </c>
      <c r="G1087">
        <v>-19.789547850630601</v>
      </c>
      <c r="H1087">
        <v>-0.96028281121725401</v>
      </c>
      <c r="I1087">
        <v>-21.521347895260998</v>
      </c>
      <c r="J1087">
        <v>-6.9998024317340999</v>
      </c>
      <c r="K1087">
        <v>1346.9925362526601</v>
      </c>
      <c r="L1087">
        <v>1351.1229346682901</v>
      </c>
      <c r="M1087">
        <v>22.586873394880499</v>
      </c>
      <c r="N1087">
        <v>0.39833702934295001</v>
      </c>
      <c r="O1087">
        <v>39.413988657845003</v>
      </c>
      <c r="P1087">
        <v>14.6831669752947</v>
      </c>
      <c r="Q1087">
        <v>6.7871635215821E-2</v>
      </c>
    </row>
    <row r="1088" spans="1:17" hidden="1" x14ac:dyDescent="0.3">
      <c r="A1088" t="s">
        <v>2336</v>
      </c>
      <c r="B1088" t="s">
        <v>2337</v>
      </c>
      <c r="C1088" t="s">
        <v>3125</v>
      </c>
      <c r="D1088" t="s">
        <v>1236</v>
      </c>
      <c r="E1088">
        <v>2208.88713241</v>
      </c>
      <c r="F1088">
        <v>777.35</v>
      </c>
      <c r="G1088">
        <v>2.63001454169672</v>
      </c>
      <c r="H1088">
        <v>1.38218766850921</v>
      </c>
      <c r="I1088">
        <v>-28.230223268468801</v>
      </c>
      <c r="J1088">
        <v>1.0880993251258799</v>
      </c>
      <c r="K1088">
        <v>815.14960338574497</v>
      </c>
      <c r="L1088">
        <v>831.36516555676303</v>
      </c>
      <c r="M1088">
        <v>37.9556903053249</v>
      </c>
      <c r="N1088">
        <v>0.73747172683588302</v>
      </c>
      <c r="O1088">
        <v>48.060719109796104</v>
      </c>
      <c r="P1088">
        <v>31.076637720259601</v>
      </c>
      <c r="Q1088">
        <v>-5.2686259457410001E-3</v>
      </c>
    </row>
    <row r="1089" spans="1:17" hidden="1" x14ac:dyDescent="0.3">
      <c r="A1089" t="s">
        <v>2338</v>
      </c>
      <c r="B1089" t="s">
        <v>2339</v>
      </c>
      <c r="C1089" t="s">
        <v>3125</v>
      </c>
      <c r="D1089" t="s">
        <v>537</v>
      </c>
      <c r="E1089">
        <v>2206.7305734500001</v>
      </c>
      <c r="F1089">
        <v>240.5</v>
      </c>
      <c r="G1089">
        <v>-43.567466654868099</v>
      </c>
      <c r="H1089">
        <v>-4.7911850165560601</v>
      </c>
      <c r="I1089">
        <v>-15.279806501168</v>
      </c>
      <c r="J1089">
        <v>-10.5655133038965</v>
      </c>
      <c r="K1089">
        <v>249.78795273266499</v>
      </c>
      <c r="L1089">
        <v>255.53603719912201</v>
      </c>
      <c r="M1089">
        <v>39.262806456234003</v>
      </c>
      <c r="N1089">
        <v>1.07578909415794</v>
      </c>
      <c r="O1089">
        <v>31.8087318087318</v>
      </c>
      <c r="P1089">
        <v>12.9107981220657</v>
      </c>
      <c r="Q1089">
        <v>3.1988866206529E-2</v>
      </c>
    </row>
    <row r="1090" spans="1:17" hidden="1" x14ac:dyDescent="0.3">
      <c r="A1090" t="s">
        <v>2340</v>
      </c>
      <c r="B1090" t="s">
        <v>2341</v>
      </c>
      <c r="C1090" t="s">
        <v>3125</v>
      </c>
      <c r="D1090" t="s">
        <v>163</v>
      </c>
      <c r="E1090">
        <v>2202.5349000000001</v>
      </c>
      <c r="F1090">
        <v>2073.9499999999998</v>
      </c>
      <c r="G1090">
        <v>300.109476178568</v>
      </c>
      <c r="H1090">
        <v>22.956058003893201</v>
      </c>
      <c r="I1090">
        <v>-4.3039992698570497</v>
      </c>
      <c r="J1090">
        <v>-11.247804750625001</v>
      </c>
      <c r="K1090">
        <v>2026.80178350749</v>
      </c>
      <c r="L1090">
        <v>1589.4904934286101</v>
      </c>
      <c r="M1090">
        <v>41.542859683207197</v>
      </c>
      <c r="N1090">
        <v>1.2182137529897401</v>
      </c>
      <c r="O1090">
        <v>26.550784734443901</v>
      </c>
      <c r="P1090">
        <v>335.33795130142698</v>
      </c>
      <c r="Q1090">
        <v>0.18361545381838401</v>
      </c>
    </row>
    <row r="1091" spans="1:17" hidden="1" x14ac:dyDescent="0.3">
      <c r="A1091" t="s">
        <v>2342</v>
      </c>
      <c r="B1091" t="s">
        <v>2343</v>
      </c>
      <c r="C1091" t="s">
        <v>3125</v>
      </c>
      <c r="D1091" t="s">
        <v>617</v>
      </c>
      <c r="E1091">
        <v>2201.5752000000002</v>
      </c>
      <c r="F1091">
        <v>391.6</v>
      </c>
      <c r="G1091">
        <v>19.0889271544482</v>
      </c>
      <c r="H1091">
        <v>6.3425506741429496</v>
      </c>
      <c r="I1091">
        <v>1.14760901410687</v>
      </c>
      <c r="J1091">
        <v>-1.14438295628488</v>
      </c>
      <c r="K1091">
        <v>400.72547365881599</v>
      </c>
      <c r="L1091">
        <v>370.86758046718398</v>
      </c>
      <c r="M1091">
        <v>39.043328996716397</v>
      </c>
      <c r="N1091">
        <v>0.49149025448144301</v>
      </c>
      <c r="O1091">
        <v>21.0418794688457</v>
      </c>
      <c r="P1091">
        <v>50.326295585412602</v>
      </c>
      <c r="Q1091">
        <v>5.5139757461600998E-2</v>
      </c>
    </row>
    <row r="1092" spans="1:17" hidden="1" x14ac:dyDescent="0.3">
      <c r="A1092" t="s">
        <v>2344</v>
      </c>
      <c r="B1092" t="s">
        <v>2345</v>
      </c>
      <c r="C1092" t="s">
        <v>3125</v>
      </c>
      <c r="D1092" t="s">
        <v>51</v>
      </c>
      <c r="E1092">
        <v>2200.2341514300001</v>
      </c>
      <c r="F1092">
        <v>1557.1</v>
      </c>
      <c r="G1092">
        <v>0.45474800841749602</v>
      </c>
      <c r="H1092">
        <v>-1.42075122515597</v>
      </c>
      <c r="I1092">
        <v>-11.9228194645948</v>
      </c>
      <c r="J1092">
        <v>-5.49380357705133</v>
      </c>
      <c r="K1092">
        <v>1631.5462694063201</v>
      </c>
      <c r="L1092">
        <v>1522.3778115934999</v>
      </c>
      <c r="M1092">
        <v>26.427924533639001</v>
      </c>
      <c r="N1092">
        <v>0.49790220742181701</v>
      </c>
      <c r="O1092">
        <v>21.633164215528801</v>
      </c>
      <c r="P1092">
        <v>32.192885643942503</v>
      </c>
      <c r="Q1092">
        <v>8.7339253456044E-2</v>
      </c>
    </row>
    <row r="1093" spans="1:17" x14ac:dyDescent="0.3">
      <c r="A1093" t="s">
        <v>2346</v>
      </c>
      <c r="B1093" t="s">
        <v>2347</v>
      </c>
      <c r="C1093" t="s">
        <v>3124</v>
      </c>
      <c r="D1093" t="s">
        <v>418</v>
      </c>
      <c r="E1093">
        <v>2190.2947586519999</v>
      </c>
      <c r="F1093">
        <v>190.19</v>
      </c>
      <c r="G1093">
        <v>-55.654351982666597</v>
      </c>
      <c r="H1093">
        <v>-3.0878953950656598</v>
      </c>
      <c r="I1093">
        <v>-26.060814632666901</v>
      </c>
      <c r="J1093">
        <v>-3.4651021891148099</v>
      </c>
      <c r="K1093">
        <v>207.70512303896001</v>
      </c>
      <c r="L1093">
        <v>238.30304033958799</v>
      </c>
      <c r="M1093">
        <v>24.2279529261208</v>
      </c>
      <c r="N1093">
        <v>0.45575924703438497</v>
      </c>
      <c r="O1093">
        <v>127.00983227299</v>
      </c>
      <c r="P1093">
        <v>0.25301776395549802</v>
      </c>
      <c r="Q1093">
        <v>-5.5751713633996003E-2</v>
      </c>
    </row>
    <row r="1094" spans="1:17" hidden="1" x14ac:dyDescent="0.3">
      <c r="A1094" t="s">
        <v>2348</v>
      </c>
      <c r="B1094" t="s">
        <v>2349</v>
      </c>
      <c r="C1094" t="s">
        <v>3125</v>
      </c>
      <c r="D1094" t="s">
        <v>21</v>
      </c>
      <c r="E1094">
        <v>2189.6520782399998</v>
      </c>
      <c r="F1094">
        <v>475.2</v>
      </c>
      <c r="G1094">
        <v>61.284668257492797</v>
      </c>
      <c r="H1094">
        <v>23.5999314242369</v>
      </c>
      <c r="I1094">
        <v>2.2046821710852198</v>
      </c>
      <c r="J1094">
        <v>-6.1503949303399104</v>
      </c>
      <c r="K1094">
        <v>415.96830002077297</v>
      </c>
      <c r="L1094">
        <v>385.364180279099</v>
      </c>
      <c r="M1094">
        <v>55.485154774280304</v>
      </c>
      <c r="N1094">
        <v>2.5607640918459098</v>
      </c>
      <c r="O1094">
        <v>45.359848484848399</v>
      </c>
      <c r="P1094">
        <v>97.711670480549202</v>
      </c>
      <c r="Q1094">
        <v>0.13886460954919499</v>
      </c>
    </row>
    <row r="1095" spans="1:17" hidden="1" x14ac:dyDescent="0.3">
      <c r="A1095" t="s">
        <v>2350</v>
      </c>
      <c r="B1095" t="s">
        <v>2351</v>
      </c>
      <c r="C1095" t="s">
        <v>3125</v>
      </c>
      <c r="D1095" t="s">
        <v>135</v>
      </c>
      <c r="E1095">
        <v>2186.43447552</v>
      </c>
      <c r="F1095">
        <v>123.94</v>
      </c>
      <c r="G1095">
        <v>241.99857535390001</v>
      </c>
      <c r="H1095">
        <v>22.2290482793058</v>
      </c>
      <c r="I1095">
        <v>24.211447845103901</v>
      </c>
      <c r="J1095">
        <v>-4.8372848523801499</v>
      </c>
      <c r="K1095">
        <v>122.034425366566</v>
      </c>
      <c r="L1095">
        <v>103.62758533479401</v>
      </c>
      <c r="M1095">
        <v>45.791905359441699</v>
      </c>
      <c r="N1095">
        <v>2.2276846990233699</v>
      </c>
      <c r="O1095">
        <v>14.9265773761497</v>
      </c>
      <c r="P1095">
        <v>293.46031746031701</v>
      </c>
    </row>
    <row r="1096" spans="1:17" hidden="1" x14ac:dyDescent="0.3">
      <c r="A1096" t="s">
        <v>2352</v>
      </c>
      <c r="B1096" t="s">
        <v>2353</v>
      </c>
      <c r="C1096" t="s">
        <v>3125</v>
      </c>
      <c r="D1096" t="s">
        <v>970</v>
      </c>
      <c r="E1096">
        <v>2186.2020229999998</v>
      </c>
      <c r="F1096">
        <v>119.96</v>
      </c>
      <c r="G1096">
        <v>-22.291831491242299</v>
      </c>
      <c r="H1096">
        <v>-6.9443922596055403</v>
      </c>
      <c r="I1096">
        <v>-4.6646362682695699</v>
      </c>
      <c r="J1096">
        <v>-4.2138918535192902</v>
      </c>
      <c r="K1096">
        <v>128.55954871639801</v>
      </c>
      <c r="M1096">
        <v>22.0363537370377</v>
      </c>
      <c r="O1096">
        <v>32.377459153050999</v>
      </c>
      <c r="P1096">
        <v>12.0074696545284</v>
      </c>
    </row>
    <row r="1097" spans="1:17" hidden="1" x14ac:dyDescent="0.3">
      <c r="A1097" t="s">
        <v>2354</v>
      </c>
      <c r="B1097" t="s">
        <v>2355</v>
      </c>
      <c r="C1097" t="s">
        <v>3125</v>
      </c>
      <c r="D1097" t="s">
        <v>731</v>
      </c>
      <c r="E1097">
        <v>2180.653534008</v>
      </c>
      <c r="F1097">
        <v>270.64</v>
      </c>
      <c r="G1097">
        <v>2.0836466495762198</v>
      </c>
      <c r="H1097">
        <v>0.94385084375996697</v>
      </c>
      <c r="I1097">
        <v>0.78542388319155299</v>
      </c>
      <c r="J1097">
        <v>-0.32115655662061399</v>
      </c>
      <c r="K1097">
        <v>276.97933544242102</v>
      </c>
      <c r="L1097">
        <v>259.27571226543301</v>
      </c>
      <c r="M1097">
        <v>58.290846172297002</v>
      </c>
      <c r="N1097">
        <v>1.8115443929062101</v>
      </c>
      <c r="O1097">
        <v>9.1117351463198393</v>
      </c>
      <c r="P1097">
        <v>30.617760617760599</v>
      </c>
      <c r="Q1097">
        <v>3.2968413234804997E-2</v>
      </c>
    </row>
    <row r="1098" spans="1:17" hidden="1" x14ac:dyDescent="0.3">
      <c r="A1098" t="s">
        <v>2356</v>
      </c>
      <c r="B1098" t="s">
        <v>2357</v>
      </c>
      <c r="C1098" t="s">
        <v>3125</v>
      </c>
      <c r="D1098" t="s">
        <v>269</v>
      </c>
      <c r="E1098">
        <v>2177.86314756</v>
      </c>
      <c r="F1098">
        <v>357.4</v>
      </c>
      <c r="G1098">
        <v>31.0076225176341</v>
      </c>
      <c r="H1098">
        <v>-5.6291981636883897</v>
      </c>
      <c r="I1098">
        <v>-13.905251587972099</v>
      </c>
      <c r="J1098">
        <v>-7.3896226737492698</v>
      </c>
      <c r="K1098">
        <v>398.964181825097</v>
      </c>
      <c r="L1098">
        <v>378.63389260249397</v>
      </c>
      <c r="M1098">
        <v>23.5560924385689</v>
      </c>
      <c r="N1098">
        <v>0.65411754748864603</v>
      </c>
      <c r="O1098">
        <v>52.196418578623401</v>
      </c>
      <c r="P1098">
        <v>72.740454325761206</v>
      </c>
      <c r="Q1098">
        <v>6.2370274642992003E-2</v>
      </c>
    </row>
    <row r="1099" spans="1:17" hidden="1" x14ac:dyDescent="0.3">
      <c r="A1099" t="s">
        <v>2358</v>
      </c>
      <c r="B1099" t="s">
        <v>2359</v>
      </c>
      <c r="C1099" t="s">
        <v>3125</v>
      </c>
      <c r="D1099" t="s">
        <v>117</v>
      </c>
      <c r="E1099">
        <v>2169.0370844099998</v>
      </c>
      <c r="F1099">
        <v>265.95</v>
      </c>
      <c r="G1099">
        <v>3.0954323855433699</v>
      </c>
      <c r="H1099">
        <v>-1.4870274182505301</v>
      </c>
      <c r="I1099">
        <v>-9.4378816021081402</v>
      </c>
      <c r="J1099">
        <v>-7.3255931864448698</v>
      </c>
      <c r="K1099">
        <v>284.00863641078701</v>
      </c>
      <c r="L1099">
        <v>265.76705734462502</v>
      </c>
      <c r="M1099">
        <v>25.570271842869602</v>
      </c>
      <c r="N1099">
        <v>0.56808900126948403</v>
      </c>
      <c r="O1099">
        <v>27.918781725888302</v>
      </c>
      <c r="P1099">
        <v>43.446601941747502</v>
      </c>
      <c r="Q1099">
        <v>7.0818465232750996E-2</v>
      </c>
    </row>
    <row r="1100" spans="1:17" hidden="1" x14ac:dyDescent="0.3">
      <c r="A1100" t="s">
        <v>2360</v>
      </c>
      <c r="B1100" t="s">
        <v>2361</v>
      </c>
      <c r="C1100" t="s">
        <v>3125</v>
      </c>
      <c r="D1100" t="s">
        <v>105</v>
      </c>
      <c r="E1100">
        <v>2163.0703976360001</v>
      </c>
      <c r="F1100">
        <v>18.440000000000001</v>
      </c>
      <c r="G1100">
        <v>35.826051552657901</v>
      </c>
      <c r="H1100">
        <v>-1.1464583985912</v>
      </c>
      <c r="I1100">
        <v>-13.5858762306376</v>
      </c>
      <c r="J1100">
        <v>-4.6146793755539903</v>
      </c>
      <c r="K1100">
        <v>20.111775000999501</v>
      </c>
      <c r="L1100">
        <v>19.308315475143502</v>
      </c>
      <c r="M1100">
        <v>33.107790523205502</v>
      </c>
      <c r="N1100">
        <v>0.95741919703508505</v>
      </c>
      <c r="O1100">
        <v>72.910304907325795</v>
      </c>
      <c r="P1100">
        <v>65.341282774211294</v>
      </c>
      <c r="Q1100">
        <v>0.13432397247688699</v>
      </c>
    </row>
    <row r="1101" spans="1:17" hidden="1" x14ac:dyDescent="0.3">
      <c r="A1101" t="s">
        <v>2362</v>
      </c>
      <c r="B1101" t="s">
        <v>2363</v>
      </c>
      <c r="C1101" t="s">
        <v>3125</v>
      </c>
      <c r="D1101" t="s">
        <v>467</v>
      </c>
      <c r="E1101">
        <v>2161.8012840000001</v>
      </c>
      <c r="F1101">
        <v>1879.05</v>
      </c>
      <c r="G1101">
        <v>-16.953456141072401</v>
      </c>
      <c r="H1101">
        <v>1.8231041756281701</v>
      </c>
      <c r="I1101">
        <v>-9.5881847827481703</v>
      </c>
      <c r="J1101">
        <v>-5.7820516243953</v>
      </c>
      <c r="K1101">
        <v>1952.38583753738</v>
      </c>
      <c r="L1101">
        <v>1864.7167608457701</v>
      </c>
      <c r="M1101">
        <v>32.885097290009099</v>
      </c>
      <c r="N1101">
        <v>0.531835367206281</v>
      </c>
      <c r="O1101">
        <v>29.1423857800484</v>
      </c>
      <c r="P1101">
        <v>24.029702970296999</v>
      </c>
    </row>
    <row r="1102" spans="1:17" hidden="1" x14ac:dyDescent="0.3">
      <c r="A1102" t="s">
        <v>2364</v>
      </c>
      <c r="B1102" t="s">
        <v>2365</v>
      </c>
      <c r="C1102" t="s">
        <v>3125</v>
      </c>
      <c r="D1102" t="s">
        <v>944</v>
      </c>
      <c r="E1102">
        <v>2158.57263496</v>
      </c>
      <c r="F1102">
        <v>324.10000000000002</v>
      </c>
      <c r="G1102">
        <v>228.82008982887299</v>
      </c>
      <c r="H1102">
        <v>-2.4472740930369401</v>
      </c>
      <c r="I1102">
        <v>35.7732765239438</v>
      </c>
      <c r="J1102">
        <v>-10.8876270288065</v>
      </c>
      <c r="K1102">
        <v>344.77382516721201</v>
      </c>
      <c r="L1102">
        <v>267.20240684776297</v>
      </c>
      <c r="M1102">
        <v>36.869802583194101</v>
      </c>
      <c r="N1102">
        <v>0.464692845498065</v>
      </c>
      <c r="O1102">
        <v>34.264116013576</v>
      </c>
      <c r="Q1102">
        <v>0.163968972515524</v>
      </c>
    </row>
    <row r="1103" spans="1:17" hidden="1" x14ac:dyDescent="0.3">
      <c r="A1103" t="s">
        <v>2366</v>
      </c>
      <c r="B1103" t="s">
        <v>2367</v>
      </c>
      <c r="C1103" t="s">
        <v>3125</v>
      </c>
      <c r="D1103" t="s">
        <v>515</v>
      </c>
      <c r="E1103">
        <v>2152.1376453599901</v>
      </c>
      <c r="F1103">
        <v>550.79999999999995</v>
      </c>
      <c r="G1103">
        <v>-42.737691045928798</v>
      </c>
      <c r="H1103">
        <v>-4.5279693607473197</v>
      </c>
      <c r="I1103">
        <v>-10.7848808785147</v>
      </c>
      <c r="J1103">
        <v>-9.9511242798360193</v>
      </c>
      <c r="K1103">
        <v>624.11839647476302</v>
      </c>
      <c r="L1103">
        <v>608.93176688744097</v>
      </c>
      <c r="M1103">
        <v>14.1487542355051</v>
      </c>
      <c r="N1103">
        <v>0.90029388327876403</v>
      </c>
      <c r="O1103">
        <v>30.718954248366</v>
      </c>
      <c r="P1103">
        <v>19.466435310703801</v>
      </c>
      <c r="Q1103">
        <v>-0.113650786598154</v>
      </c>
    </row>
    <row r="1104" spans="1:17" hidden="1" x14ac:dyDescent="0.3">
      <c r="A1104" t="s">
        <v>2368</v>
      </c>
      <c r="B1104" t="s">
        <v>2369</v>
      </c>
      <c r="C1104" t="s">
        <v>3125</v>
      </c>
      <c r="D1104" t="s">
        <v>146</v>
      </c>
      <c r="E1104">
        <v>2145.5229639999998</v>
      </c>
      <c r="F1104">
        <v>1180</v>
      </c>
      <c r="G1104">
        <v>322.98239082478</v>
      </c>
      <c r="H1104">
        <v>-4.2113619178439103</v>
      </c>
      <c r="I1104">
        <v>57.988181050110697</v>
      </c>
      <c r="J1104">
        <v>-2.1514248813335799</v>
      </c>
      <c r="K1104">
        <v>1299.7868504476401</v>
      </c>
      <c r="M1104">
        <v>34.115652796463898</v>
      </c>
      <c r="N1104">
        <v>0.70295184858291604</v>
      </c>
      <c r="O1104">
        <v>32.966101694915203</v>
      </c>
      <c r="P1104">
        <v>410.04970823427698</v>
      </c>
    </row>
    <row r="1105" spans="1:17" hidden="1" x14ac:dyDescent="0.3">
      <c r="A1105" t="s">
        <v>2370</v>
      </c>
      <c r="B1105" t="s">
        <v>2371</v>
      </c>
      <c r="C1105" t="s">
        <v>3125</v>
      </c>
      <c r="D1105" t="s">
        <v>554</v>
      </c>
      <c r="E1105">
        <v>2143.0822663599902</v>
      </c>
      <c r="F1105">
        <v>70.28</v>
      </c>
      <c r="G1105">
        <v>3.1264779799379001</v>
      </c>
      <c r="H1105">
        <v>-19.094454530625299</v>
      </c>
      <c r="I1105">
        <v>-18.288820510227598</v>
      </c>
      <c r="J1105">
        <v>-9.7830114142518294</v>
      </c>
      <c r="K1105">
        <v>81.095795791500393</v>
      </c>
      <c r="L1105">
        <v>77.516849072402806</v>
      </c>
      <c r="M1105">
        <v>21.4821220245963</v>
      </c>
      <c r="N1105">
        <v>0.38581842067434102</v>
      </c>
      <c r="O1105">
        <v>66.263517359134795</v>
      </c>
      <c r="P1105">
        <v>36.4660194174757</v>
      </c>
      <c r="Q1105">
        <v>0.14453493872010001</v>
      </c>
    </row>
    <row r="1106" spans="1:17" hidden="1" x14ac:dyDescent="0.3">
      <c r="A1106" t="s">
        <v>2372</v>
      </c>
      <c r="B1106" t="s">
        <v>2373</v>
      </c>
      <c r="C1106" t="s">
        <v>3125</v>
      </c>
      <c r="D1106" t="s">
        <v>51</v>
      </c>
      <c r="E1106">
        <v>2140.7714702399999</v>
      </c>
      <c r="F1106">
        <v>740.8</v>
      </c>
      <c r="G1106">
        <v>-0.84361603507708305</v>
      </c>
      <c r="H1106">
        <v>0.148087793703016</v>
      </c>
      <c r="I1106">
        <v>7.5036491576629005E-2</v>
      </c>
      <c r="J1106">
        <v>-4.2459539788579601</v>
      </c>
      <c r="K1106">
        <v>769.79305290220805</v>
      </c>
      <c r="L1106">
        <v>725.89360212245697</v>
      </c>
      <c r="M1106">
        <v>39.994123153484097</v>
      </c>
      <c r="N1106">
        <v>0.232107563621956</v>
      </c>
      <c r="O1106">
        <v>16.441684665226699</v>
      </c>
      <c r="P1106">
        <v>31.3708104273807</v>
      </c>
      <c r="Q1106">
        <v>-7.5166756448659E-2</v>
      </c>
    </row>
    <row r="1107" spans="1:17" hidden="1" x14ac:dyDescent="0.3">
      <c r="A1107" t="s">
        <v>2374</v>
      </c>
      <c r="B1107" t="s">
        <v>2375</v>
      </c>
      <c r="C1107" t="s">
        <v>3125</v>
      </c>
      <c r="D1107" t="s">
        <v>1564</v>
      </c>
      <c r="E1107">
        <v>2137.9657341520001</v>
      </c>
      <c r="F1107">
        <v>157.84</v>
      </c>
      <c r="G1107">
        <v>14.0106739100539</v>
      </c>
      <c r="H1107">
        <v>-2.5767007554186501</v>
      </c>
      <c r="I1107">
        <v>37.845423199908502</v>
      </c>
      <c r="J1107">
        <v>-6.7688388824600798</v>
      </c>
      <c r="K1107">
        <v>160.185086330258</v>
      </c>
      <c r="L1107">
        <v>131.828981468828</v>
      </c>
      <c r="M1107">
        <v>34.378793669687198</v>
      </c>
      <c r="N1107">
        <v>0.60314549246678595</v>
      </c>
      <c r="O1107">
        <v>29.181449569183901</v>
      </c>
      <c r="P1107">
        <v>74.312534511319697</v>
      </c>
      <c r="Q1107">
        <v>8.3094866018291996E-2</v>
      </c>
    </row>
    <row r="1108" spans="1:17" hidden="1" x14ac:dyDescent="0.3">
      <c r="A1108" t="s">
        <v>2376</v>
      </c>
      <c r="B1108" t="s">
        <v>2377</v>
      </c>
      <c r="C1108" t="s">
        <v>3125</v>
      </c>
      <c r="D1108" t="s">
        <v>366</v>
      </c>
      <c r="E1108">
        <v>2133.2792202000001</v>
      </c>
      <c r="F1108">
        <v>42.6</v>
      </c>
      <c r="G1108">
        <v>-63.388153288195397</v>
      </c>
      <c r="H1108">
        <v>-7.0291563458052799</v>
      </c>
      <c r="I1108">
        <v>-39.926369225043899</v>
      </c>
      <c r="J1108">
        <v>-4.1103476118887796</v>
      </c>
      <c r="K1108">
        <v>48.007444921022099</v>
      </c>
      <c r="L1108">
        <v>55.536250393517598</v>
      </c>
      <c r="M1108">
        <v>16.938608874575799</v>
      </c>
      <c r="N1108">
        <v>0.65575486678428196</v>
      </c>
      <c r="O1108">
        <v>97.300469483567994</v>
      </c>
      <c r="P1108">
        <v>0.35335689045936602</v>
      </c>
    </row>
    <row r="1109" spans="1:17" hidden="1" x14ac:dyDescent="0.3">
      <c r="A1109" t="s">
        <v>2378</v>
      </c>
      <c r="B1109" t="s">
        <v>2379</v>
      </c>
      <c r="C1109" t="s">
        <v>3125</v>
      </c>
      <c r="D1109" t="s">
        <v>680</v>
      </c>
      <c r="E1109">
        <v>2131.44361686</v>
      </c>
      <c r="F1109">
        <v>400.6</v>
      </c>
      <c r="G1109">
        <v>-40.140038347470501</v>
      </c>
      <c r="H1109">
        <v>-8.9112600772662809</v>
      </c>
      <c r="I1109">
        <v>-23.888223263809401</v>
      </c>
      <c r="J1109">
        <v>-2.5845109217084201</v>
      </c>
      <c r="K1109">
        <v>442.33133657354</v>
      </c>
      <c r="L1109">
        <v>469.95122657192502</v>
      </c>
      <c r="M1109">
        <v>21.953173323560801</v>
      </c>
      <c r="N1109">
        <v>0.56883112129912095</v>
      </c>
      <c r="O1109">
        <v>43.384922616075798</v>
      </c>
      <c r="P1109">
        <v>2.9555384219994898</v>
      </c>
      <c r="Q1109">
        <v>-0.112902707388983</v>
      </c>
    </row>
    <row r="1110" spans="1:17" hidden="1" x14ac:dyDescent="0.3">
      <c r="A1110" t="s">
        <v>2380</v>
      </c>
      <c r="B1110" t="s">
        <v>2381</v>
      </c>
      <c r="C1110" t="s">
        <v>3125</v>
      </c>
      <c r="D1110" t="s">
        <v>135</v>
      </c>
      <c r="E1110">
        <v>2125.6700758799998</v>
      </c>
      <c r="F1110">
        <v>116.22</v>
      </c>
      <c r="G1110">
        <v>24.688249485746599</v>
      </c>
      <c r="H1110">
        <v>5.6301957963054798</v>
      </c>
      <c r="I1110">
        <v>9.1955326215048299</v>
      </c>
      <c r="J1110">
        <v>-12.1500681479999</v>
      </c>
      <c r="K1110">
        <v>119.61355556945099</v>
      </c>
      <c r="L1110">
        <v>107.668604942873</v>
      </c>
      <c r="M1110">
        <v>40.706514082017399</v>
      </c>
      <c r="N1110">
        <v>0.80889389523073396</v>
      </c>
      <c r="O1110">
        <v>39.778007227671601</v>
      </c>
      <c r="P1110">
        <v>60.082644628099096</v>
      </c>
      <c r="Q1110">
        <v>4.8369891633032E-2</v>
      </c>
    </row>
    <row r="1111" spans="1:17" hidden="1" x14ac:dyDescent="0.3">
      <c r="A1111" t="s">
        <v>2382</v>
      </c>
      <c r="B1111" t="s">
        <v>2383</v>
      </c>
      <c r="C1111" t="s">
        <v>3125</v>
      </c>
      <c r="D1111" t="s">
        <v>77</v>
      </c>
      <c r="E1111">
        <v>2121.26619016</v>
      </c>
      <c r="F1111">
        <v>244.36</v>
      </c>
      <c r="G1111">
        <v>-8.89096130856184</v>
      </c>
      <c r="H1111">
        <v>6.7100896516120097</v>
      </c>
      <c r="I1111">
        <v>-3.5639324650623698</v>
      </c>
      <c r="J1111">
        <v>0.66617192656615598</v>
      </c>
      <c r="K1111">
        <v>241.314397504585</v>
      </c>
      <c r="L1111">
        <v>231.653464948303</v>
      </c>
      <c r="M1111">
        <v>55.629546017136299</v>
      </c>
      <c r="N1111">
        <v>1.4335351748179599</v>
      </c>
      <c r="O1111">
        <v>12.3342609265018</v>
      </c>
      <c r="P1111">
        <v>26.611398963730501</v>
      </c>
      <c r="Q1111">
        <v>-5.2182336777313001E-2</v>
      </c>
    </row>
    <row r="1112" spans="1:17" hidden="1" x14ac:dyDescent="0.3">
      <c r="A1112" t="s">
        <v>2384</v>
      </c>
      <c r="B1112" t="s">
        <v>2385</v>
      </c>
      <c r="C1112" t="s">
        <v>3125</v>
      </c>
      <c r="D1112" t="s">
        <v>537</v>
      </c>
      <c r="E1112">
        <v>2103.7784360579999</v>
      </c>
      <c r="F1112">
        <v>116.87</v>
      </c>
      <c r="G1112">
        <v>10.388868354281</v>
      </c>
      <c r="H1112">
        <v>-2.7393140390069699</v>
      </c>
      <c r="I1112">
        <v>-2.62045358064913</v>
      </c>
      <c r="J1112">
        <v>-3.9000636348889399</v>
      </c>
      <c r="K1112">
        <v>121.105519295557</v>
      </c>
      <c r="L1112">
        <v>113.455499812059</v>
      </c>
      <c r="M1112">
        <v>45.674445383772401</v>
      </c>
      <c r="N1112">
        <v>1.1791835273081099</v>
      </c>
      <c r="O1112">
        <v>27.492085222897199</v>
      </c>
      <c r="P1112">
        <v>46.821608040200999</v>
      </c>
      <c r="Q1112">
        <v>6.1608155963731003E-2</v>
      </c>
    </row>
    <row r="1113" spans="1:17" hidden="1" x14ac:dyDescent="0.3">
      <c r="A1113" t="s">
        <v>2386</v>
      </c>
      <c r="B1113" t="s">
        <v>2387</v>
      </c>
      <c r="C1113" t="s">
        <v>3125</v>
      </c>
      <c r="D1113" t="s">
        <v>287</v>
      </c>
      <c r="E1113">
        <v>2103.2836622</v>
      </c>
      <c r="F1113">
        <v>3299.9</v>
      </c>
      <c r="G1113">
        <v>1297.0565105503199</v>
      </c>
      <c r="H1113">
        <v>-11.1879124147823</v>
      </c>
      <c r="I1113">
        <v>288.664089776955</v>
      </c>
      <c r="J1113">
        <v>3.3787851172898802</v>
      </c>
      <c r="K1113">
        <v>3349.7422060765298</v>
      </c>
      <c r="L1113">
        <v>2311.2950774952901</v>
      </c>
      <c r="M1113">
        <v>57.343110256135503</v>
      </c>
      <c r="N1113">
        <v>1.6406545791089899</v>
      </c>
      <c r="O1113">
        <v>26.5189854238007</v>
      </c>
      <c r="P1113">
        <v>1434.8372093023199</v>
      </c>
    </row>
    <row r="1114" spans="1:17" hidden="1" x14ac:dyDescent="0.3">
      <c r="A1114" t="s">
        <v>2388</v>
      </c>
      <c r="B1114" t="s">
        <v>2389</v>
      </c>
      <c r="C1114" t="s">
        <v>3125</v>
      </c>
      <c r="D1114" t="s">
        <v>418</v>
      </c>
      <c r="E1114">
        <v>2102.8292554750001</v>
      </c>
      <c r="F1114">
        <v>1072.25</v>
      </c>
      <c r="G1114">
        <v>-37.465613922289499</v>
      </c>
      <c r="H1114">
        <v>-5.6329206600262296</v>
      </c>
      <c r="I1114">
        <v>-24.033954329014701</v>
      </c>
      <c r="J1114">
        <v>-1.3228853255998001</v>
      </c>
      <c r="K1114">
        <v>1161.4466635476199</v>
      </c>
      <c r="L1114">
        <v>1198.20293385586</v>
      </c>
      <c r="M1114">
        <v>25.580146332832101</v>
      </c>
      <c r="N1114">
        <v>0.70275806748799596</v>
      </c>
      <c r="O1114">
        <v>37.505245978083401</v>
      </c>
      <c r="P1114">
        <v>29.961820495727501</v>
      </c>
      <c r="Q1114">
        <v>-4.2383924721881003E-2</v>
      </c>
    </row>
    <row r="1115" spans="1:17" x14ac:dyDescent="0.3">
      <c r="A1115" t="s">
        <v>2390</v>
      </c>
      <c r="B1115" t="s">
        <v>2391</v>
      </c>
      <c r="C1115" t="s">
        <v>3127</v>
      </c>
      <c r="D1115" t="s">
        <v>1982</v>
      </c>
      <c r="E1115">
        <v>2100.1538511700001</v>
      </c>
      <c r="F1115">
        <v>44.05</v>
      </c>
      <c r="G1115">
        <v>-27.217856128566599</v>
      </c>
      <c r="H1115">
        <v>-10.6556733073709</v>
      </c>
      <c r="I1115">
        <v>-27.0369000559817</v>
      </c>
      <c r="J1115">
        <v>-8.6335858362902194</v>
      </c>
      <c r="K1115">
        <v>51.209343062106498</v>
      </c>
      <c r="L1115">
        <v>51.692889295086701</v>
      </c>
      <c r="M1115">
        <v>12.732589446025701</v>
      </c>
      <c r="N1115">
        <v>0.65826482298857103</v>
      </c>
      <c r="O1115">
        <v>57.548240635641299</v>
      </c>
      <c r="P1115">
        <v>3.7691401648998601</v>
      </c>
      <c r="Q1115">
        <v>-1.9256673844624001E-2</v>
      </c>
    </row>
    <row r="1116" spans="1:17" hidden="1" x14ac:dyDescent="0.3">
      <c r="A1116" t="s">
        <v>2392</v>
      </c>
      <c r="B1116" t="s">
        <v>2393</v>
      </c>
      <c r="C1116" t="s">
        <v>3125</v>
      </c>
      <c r="D1116" t="s">
        <v>467</v>
      </c>
      <c r="E1116">
        <v>2099.2024304000001</v>
      </c>
      <c r="F1116">
        <v>404.9</v>
      </c>
      <c r="G1116">
        <v>-44.035050894647803</v>
      </c>
      <c r="H1116">
        <v>0.131936989201098</v>
      </c>
      <c r="I1116">
        <v>-19.5224583805709</v>
      </c>
      <c r="J1116">
        <v>-2.0156355960000001</v>
      </c>
      <c r="K1116">
        <v>428.30025177031303</v>
      </c>
      <c r="L1116">
        <v>446.96912284236402</v>
      </c>
      <c r="M1116">
        <v>23.559755990052999</v>
      </c>
      <c r="N1116">
        <v>0.86885724418815402</v>
      </c>
      <c r="O1116">
        <v>39.133119288713203</v>
      </c>
      <c r="P1116">
        <v>5.7180156657963197</v>
      </c>
      <c r="Q1116">
        <v>-1.4702284507130001E-2</v>
      </c>
    </row>
    <row r="1117" spans="1:17" hidden="1" x14ac:dyDescent="0.3">
      <c r="A1117" t="s">
        <v>1857</v>
      </c>
      <c r="B1117" t="s">
        <v>2394</v>
      </c>
      <c r="C1117" t="s">
        <v>3125</v>
      </c>
      <c r="D1117" t="s">
        <v>1859</v>
      </c>
      <c r="E1117">
        <v>2091.9342556299998</v>
      </c>
      <c r="F1117">
        <v>29.16</v>
      </c>
      <c r="G1117">
        <v>-28.359600517210598</v>
      </c>
      <c r="H1117">
        <v>-13.426828965453399</v>
      </c>
      <c r="I1117">
        <v>-22.257462703396399</v>
      </c>
      <c r="J1117">
        <v>-12.0701884166395</v>
      </c>
      <c r="K1117">
        <v>35.017457201526497</v>
      </c>
      <c r="L1117">
        <v>35.1490436717446</v>
      </c>
      <c r="M1117">
        <v>49.333103027404697</v>
      </c>
      <c r="N1117">
        <v>0.84793720903918202</v>
      </c>
      <c r="O1117">
        <v>57.578875171467701</v>
      </c>
      <c r="P1117">
        <v>7.4033149171270596</v>
      </c>
      <c r="Q1117">
        <v>7.0291434656782004E-2</v>
      </c>
    </row>
    <row r="1118" spans="1:17" hidden="1" x14ac:dyDescent="0.3">
      <c r="A1118" t="s">
        <v>2395</v>
      </c>
      <c r="B1118" t="s">
        <v>2396</v>
      </c>
      <c r="C1118" t="s">
        <v>3125</v>
      </c>
      <c r="D1118" t="s">
        <v>48</v>
      </c>
      <c r="E1118">
        <v>2068.2795356500001</v>
      </c>
      <c r="F1118">
        <v>489.7</v>
      </c>
      <c r="G1118">
        <v>-27.881199095926199</v>
      </c>
      <c r="H1118">
        <v>-10.8643144919301</v>
      </c>
      <c r="I1118">
        <v>-29.987637933304899</v>
      </c>
      <c r="J1118">
        <v>-7.6214149999851903</v>
      </c>
      <c r="K1118">
        <v>546.03296818176</v>
      </c>
      <c r="L1118">
        <v>563.68162279097703</v>
      </c>
      <c r="M1118">
        <v>27.969060382521299</v>
      </c>
      <c r="N1118">
        <v>0.449002698513844</v>
      </c>
      <c r="O1118">
        <v>73.575658566469201</v>
      </c>
      <c r="P1118">
        <v>13.212345393596101</v>
      </c>
      <c r="Q1118">
        <v>0.165284616453542</v>
      </c>
    </row>
    <row r="1119" spans="1:17" hidden="1" x14ac:dyDescent="0.3">
      <c r="A1119" t="s">
        <v>2397</v>
      </c>
      <c r="B1119" t="s">
        <v>2398</v>
      </c>
      <c r="C1119" t="s">
        <v>3125</v>
      </c>
      <c r="D1119" t="s">
        <v>117</v>
      </c>
      <c r="E1119">
        <v>2067.0090287150001</v>
      </c>
      <c r="F1119">
        <v>143.05000000000001</v>
      </c>
      <c r="G1119">
        <v>-34.280857589709299</v>
      </c>
      <c r="H1119">
        <v>-9.5337757425009304</v>
      </c>
      <c r="I1119">
        <v>-26.082723765575501</v>
      </c>
      <c r="J1119">
        <v>-5.2957435341268102</v>
      </c>
      <c r="K1119">
        <v>158.07365450120199</v>
      </c>
      <c r="L1119">
        <v>161.99852907579401</v>
      </c>
      <c r="M1119">
        <v>12.0128594104242</v>
      </c>
      <c r="N1119">
        <v>0.31138153975217803</v>
      </c>
      <c r="O1119">
        <v>48.759175113596598</v>
      </c>
      <c r="P1119">
        <v>5.9629629629629699</v>
      </c>
      <c r="Q1119">
        <v>2.6636594705209998E-3</v>
      </c>
    </row>
    <row r="1120" spans="1:17" hidden="1" x14ac:dyDescent="0.3">
      <c r="A1120" t="s">
        <v>2399</v>
      </c>
      <c r="B1120" t="s">
        <v>2400</v>
      </c>
      <c r="C1120" t="s">
        <v>3125</v>
      </c>
      <c r="D1120" t="s">
        <v>453</v>
      </c>
      <c r="E1120">
        <v>2066.8433144000001</v>
      </c>
      <c r="F1120">
        <v>259.89999999999998</v>
      </c>
      <c r="G1120">
        <v>-18.743824339841801</v>
      </c>
      <c r="H1120">
        <v>-9.1932793274465006</v>
      </c>
      <c r="I1120">
        <v>-13.116213892569199</v>
      </c>
      <c r="J1120">
        <v>-7.2751312988548804</v>
      </c>
      <c r="K1120">
        <v>292.33000241484802</v>
      </c>
      <c r="L1120">
        <v>284.64250264143101</v>
      </c>
      <c r="M1120">
        <v>20.6954843673875</v>
      </c>
      <c r="N1120">
        <v>0.18489372658084799</v>
      </c>
      <c r="O1120">
        <v>39.284340130819501</v>
      </c>
      <c r="P1120">
        <v>14.569098523253199</v>
      </c>
      <c r="Q1120">
        <v>-8.1951017794993003E-2</v>
      </c>
    </row>
    <row r="1121" spans="1:17" hidden="1" x14ac:dyDescent="0.3">
      <c r="A1121" t="s">
        <v>2401</v>
      </c>
      <c r="B1121" t="s">
        <v>2402</v>
      </c>
      <c r="C1121" t="s">
        <v>3125</v>
      </c>
      <c r="D1121" t="s">
        <v>166</v>
      </c>
      <c r="E1121">
        <v>2066.1716249999999</v>
      </c>
      <c r="F1121">
        <v>2071.35</v>
      </c>
      <c r="G1121">
        <v>-15.738487277182299</v>
      </c>
      <c r="H1121">
        <v>6.9848703855392102E-2</v>
      </c>
      <c r="I1121">
        <v>-14.898700600239099</v>
      </c>
      <c r="J1121">
        <v>-4.66780870415597E-2</v>
      </c>
      <c r="K1121">
        <v>2058.2833969591802</v>
      </c>
      <c r="L1121">
        <v>2074.81003652646</v>
      </c>
      <c r="M1121">
        <v>71.448134651915694</v>
      </c>
      <c r="N1121">
        <v>2.1513321361709701</v>
      </c>
      <c r="O1121">
        <v>34.149226349964998</v>
      </c>
      <c r="P1121">
        <v>22.565088757396399</v>
      </c>
      <c r="Q1121">
        <v>0.12675114267400001</v>
      </c>
    </row>
    <row r="1122" spans="1:17" hidden="1" x14ac:dyDescent="0.3">
      <c r="A1122" t="s">
        <v>2403</v>
      </c>
      <c r="B1122" t="s">
        <v>2404</v>
      </c>
      <c r="C1122" t="s">
        <v>3125</v>
      </c>
      <c r="D1122" t="s">
        <v>51</v>
      </c>
      <c r="E1122">
        <v>2064.5327205799999</v>
      </c>
      <c r="F1122">
        <v>987.8</v>
      </c>
      <c r="G1122">
        <v>180.94496262392801</v>
      </c>
      <c r="H1122">
        <v>15.947445906432799</v>
      </c>
      <c r="I1122">
        <v>67.399921994715797</v>
      </c>
      <c r="J1122">
        <v>-3.6823241178876902</v>
      </c>
      <c r="K1122">
        <v>886.03125482566895</v>
      </c>
      <c r="L1122">
        <v>696.67167134724605</v>
      </c>
      <c r="M1122">
        <v>59.891897650874299</v>
      </c>
      <c r="N1122">
        <v>0.82867081204847104</v>
      </c>
      <c r="O1122">
        <v>7.4255922251467998</v>
      </c>
      <c r="P1122">
        <v>217.00898587933199</v>
      </c>
      <c r="Q1122">
        <v>0.1287419930849</v>
      </c>
    </row>
    <row r="1123" spans="1:17" hidden="1" x14ac:dyDescent="0.3">
      <c r="A1123" t="s">
        <v>2405</v>
      </c>
      <c r="B1123" t="s">
        <v>2406</v>
      </c>
      <c r="C1123" t="s">
        <v>3125</v>
      </c>
      <c r="D1123" t="s">
        <v>460</v>
      </c>
      <c r="E1123">
        <v>2061.61877736</v>
      </c>
      <c r="F1123">
        <v>500.6</v>
      </c>
      <c r="G1123">
        <v>-51.841724600692601</v>
      </c>
      <c r="H1123">
        <v>-10.385137872976699</v>
      </c>
      <c r="I1123">
        <v>-32.416668463831101</v>
      </c>
      <c r="J1123">
        <v>-8.1508188260251995</v>
      </c>
      <c r="K1123">
        <v>577.78485528869498</v>
      </c>
      <c r="L1123">
        <v>622.72167491465302</v>
      </c>
      <c r="M1123">
        <v>10.9525502917003</v>
      </c>
      <c r="N1123">
        <v>0.46508026038835498</v>
      </c>
      <c r="O1123">
        <v>59.538553735517297</v>
      </c>
      <c r="P1123">
        <v>1.1006765626577899</v>
      </c>
      <c r="Q1123">
        <v>-4.3886339251941998E-2</v>
      </c>
    </row>
    <row r="1124" spans="1:17" hidden="1" x14ac:dyDescent="0.3">
      <c r="A1124" t="s">
        <v>2407</v>
      </c>
      <c r="B1124" t="s">
        <v>2408</v>
      </c>
      <c r="C1124" t="s">
        <v>3125</v>
      </c>
      <c r="D1124" t="s">
        <v>233</v>
      </c>
      <c r="E1124">
        <v>2054.6235489999999</v>
      </c>
      <c r="F1124">
        <v>85.25</v>
      </c>
      <c r="G1124">
        <v>74.757282599672394</v>
      </c>
      <c r="H1124">
        <v>-9.7074284283326797</v>
      </c>
      <c r="I1124">
        <v>51.7832317548581</v>
      </c>
      <c r="J1124">
        <v>-8.012899942872</v>
      </c>
      <c r="K1124">
        <v>90.546396169479806</v>
      </c>
      <c r="L1124">
        <v>68.365645267449295</v>
      </c>
      <c r="M1124">
        <v>26.529647176907002</v>
      </c>
      <c r="N1124">
        <v>0.64977663611340297</v>
      </c>
      <c r="O1124">
        <v>34.651026392961803</v>
      </c>
      <c r="P1124">
        <v>166.82316118935799</v>
      </c>
      <c r="Q1124">
        <v>0.13512179832457699</v>
      </c>
    </row>
    <row r="1125" spans="1:17" hidden="1" x14ac:dyDescent="0.3">
      <c r="A1125" t="s">
        <v>2409</v>
      </c>
      <c r="B1125" t="s">
        <v>2410</v>
      </c>
      <c r="C1125" t="s">
        <v>3125</v>
      </c>
      <c r="D1125" t="s">
        <v>2411</v>
      </c>
      <c r="E1125">
        <v>2054.5</v>
      </c>
      <c r="F1125">
        <v>733.75</v>
      </c>
      <c r="G1125">
        <v>278.95733786355697</v>
      </c>
      <c r="H1125">
        <v>54.3928724439494</v>
      </c>
      <c r="I1125">
        <v>68.856824373731797</v>
      </c>
      <c r="J1125">
        <v>9.6452445428624607</v>
      </c>
      <c r="K1125">
        <v>521.51478055940197</v>
      </c>
      <c r="L1125">
        <v>414.45451921956601</v>
      </c>
      <c r="M1125">
        <v>99.8694363189027</v>
      </c>
      <c r="N1125">
        <v>2.2499018563176398</v>
      </c>
      <c r="O1125">
        <v>28.6678023850085</v>
      </c>
      <c r="P1125">
        <v>351.53846153846098</v>
      </c>
    </row>
    <row r="1126" spans="1:17" hidden="1" x14ac:dyDescent="0.3">
      <c r="A1126" t="s">
        <v>2412</v>
      </c>
      <c r="B1126" t="s">
        <v>2413</v>
      </c>
      <c r="C1126" t="s">
        <v>3125</v>
      </c>
      <c r="D1126" t="s">
        <v>1378</v>
      </c>
      <c r="E1126">
        <v>2054.3270923300001</v>
      </c>
      <c r="F1126">
        <v>724.3</v>
      </c>
      <c r="G1126">
        <v>69.9855111612342</v>
      </c>
      <c r="H1126">
        <v>9.7684916261188608</v>
      </c>
      <c r="I1126">
        <v>32.206088262862501</v>
      </c>
      <c r="J1126">
        <v>-9.7864127747960499</v>
      </c>
      <c r="K1126">
        <v>731.09530538217803</v>
      </c>
      <c r="L1126">
        <v>603.29929999662795</v>
      </c>
      <c r="M1126">
        <v>39.6617764775201</v>
      </c>
      <c r="N1126">
        <v>0.68432633786400299</v>
      </c>
      <c r="O1126">
        <v>24.534032859312401</v>
      </c>
      <c r="P1126">
        <v>104.056909423862</v>
      </c>
      <c r="Q1126">
        <v>8.8055004418268995E-2</v>
      </c>
    </row>
    <row r="1127" spans="1:17" hidden="1" x14ac:dyDescent="0.3">
      <c r="A1127" t="s">
        <v>2414</v>
      </c>
      <c r="B1127" t="s">
        <v>2415</v>
      </c>
      <c r="C1127" t="s">
        <v>3125</v>
      </c>
      <c r="D1127" t="s">
        <v>1989</v>
      </c>
      <c r="E1127">
        <v>2051.0348165999999</v>
      </c>
      <c r="F1127">
        <v>512.70000000000005</v>
      </c>
      <c r="G1127">
        <v>845.77035827802399</v>
      </c>
      <c r="H1127">
        <v>-2.9180624425478299</v>
      </c>
      <c r="I1127">
        <v>27.532882312367001</v>
      </c>
      <c r="J1127">
        <v>-8.6529509684900603</v>
      </c>
      <c r="K1127">
        <v>581.90958201931005</v>
      </c>
      <c r="L1127">
        <v>472.43231980025803</v>
      </c>
      <c r="M1127">
        <v>37.794857527930503</v>
      </c>
      <c r="N1127">
        <v>0.69345914705962897</v>
      </c>
      <c r="O1127">
        <v>85.039984396333097</v>
      </c>
    </row>
    <row r="1128" spans="1:17" hidden="1" x14ac:dyDescent="0.3">
      <c r="A1128" t="s">
        <v>2416</v>
      </c>
      <c r="B1128" t="s">
        <v>2417</v>
      </c>
      <c r="C1128" t="s">
        <v>3125</v>
      </c>
      <c r="D1128" t="s">
        <v>77</v>
      </c>
      <c r="E1128">
        <v>2045.92130769</v>
      </c>
      <c r="F1128">
        <v>2713.1</v>
      </c>
      <c r="G1128">
        <v>-30.243413445958598</v>
      </c>
      <c r="H1128">
        <v>0.77189100553232703</v>
      </c>
      <c r="I1128">
        <v>-8.0929674374087899</v>
      </c>
      <c r="J1128">
        <v>1.8299318348014899</v>
      </c>
      <c r="K1128">
        <v>2854.7979595864399</v>
      </c>
      <c r="L1128">
        <v>2830.5976109427502</v>
      </c>
      <c r="M1128">
        <v>37.947024843749702</v>
      </c>
      <c r="N1128">
        <v>0.60774472909064503</v>
      </c>
      <c r="O1128">
        <v>16.882901478013999</v>
      </c>
      <c r="P1128">
        <v>15.6651674375972</v>
      </c>
      <c r="Q1128">
        <v>-0.121510737371819</v>
      </c>
    </row>
    <row r="1129" spans="1:17" hidden="1" x14ac:dyDescent="0.3">
      <c r="A1129" t="s">
        <v>2418</v>
      </c>
      <c r="B1129" t="s">
        <v>2419</v>
      </c>
      <c r="C1129" t="s">
        <v>3125</v>
      </c>
      <c r="D1129" t="s">
        <v>233</v>
      </c>
      <c r="E1129">
        <v>2039.8241028949999</v>
      </c>
      <c r="F1129">
        <v>263.95</v>
      </c>
      <c r="G1129">
        <v>-46.580800704481703</v>
      </c>
      <c r="H1129">
        <v>-5.5398219138726503</v>
      </c>
      <c r="I1129">
        <v>-22.529016472292401</v>
      </c>
      <c r="J1129">
        <v>-6.26826077392918</v>
      </c>
      <c r="K1129">
        <v>288.05318875944801</v>
      </c>
      <c r="L1129">
        <v>307.04149548813399</v>
      </c>
      <c r="M1129">
        <v>19.245748031015498</v>
      </c>
      <c r="N1129">
        <v>0.44416654220332402</v>
      </c>
      <c r="O1129">
        <v>42.072362189808601</v>
      </c>
      <c r="P1129">
        <v>7.5371766143817496</v>
      </c>
    </row>
    <row r="1130" spans="1:17" hidden="1" x14ac:dyDescent="0.3">
      <c r="A1130" t="s">
        <v>2420</v>
      </c>
      <c r="B1130" t="s">
        <v>2421</v>
      </c>
      <c r="C1130" t="s">
        <v>3125</v>
      </c>
      <c r="D1130" t="s">
        <v>274</v>
      </c>
      <c r="E1130">
        <v>2037.6552839999999</v>
      </c>
      <c r="F1130">
        <v>832.6</v>
      </c>
      <c r="G1130">
        <v>114.47754207677001</v>
      </c>
      <c r="H1130">
        <v>11.859290623891599</v>
      </c>
      <c r="I1130">
        <v>54.1009502880163</v>
      </c>
      <c r="J1130">
        <v>-15.9197715424287</v>
      </c>
      <c r="K1130">
        <v>859.22576074106598</v>
      </c>
      <c r="M1130">
        <v>35.777052955740402</v>
      </c>
      <c r="N1130">
        <v>1.34909656516473</v>
      </c>
      <c r="O1130">
        <v>35.923612779245701</v>
      </c>
      <c r="P1130">
        <v>254.29787234042499</v>
      </c>
    </row>
    <row r="1131" spans="1:17" x14ac:dyDescent="0.3">
      <c r="A1131" t="s">
        <v>2422</v>
      </c>
      <c r="B1131" t="s">
        <v>2423</v>
      </c>
      <c r="C1131" t="s">
        <v>3110</v>
      </c>
      <c r="D1131" t="s">
        <v>54</v>
      </c>
      <c r="E1131">
        <v>2018.3080926599901</v>
      </c>
      <c r="F1131">
        <v>200.52</v>
      </c>
      <c r="G1131">
        <v>-90.512310802164194</v>
      </c>
      <c r="H1131">
        <v>-18.466302767723199</v>
      </c>
      <c r="I1131">
        <v>-68.854289403535901</v>
      </c>
      <c r="J1131">
        <v>-7.8620101617652702</v>
      </c>
      <c r="K1131">
        <v>273.74846457740102</v>
      </c>
      <c r="L1131">
        <v>399.203683057901</v>
      </c>
      <c r="M1131">
        <v>12.7951405009293</v>
      </c>
      <c r="N1131">
        <v>0.51834509238119297</v>
      </c>
      <c r="O1131">
        <v>236.54997007779701</v>
      </c>
      <c r="P1131">
        <v>2.83076923076923</v>
      </c>
    </row>
    <row r="1132" spans="1:17" hidden="1" x14ac:dyDescent="0.3">
      <c r="A1132" t="s">
        <v>2424</v>
      </c>
      <c r="B1132" t="s">
        <v>2425</v>
      </c>
      <c r="C1132" t="s">
        <v>3125</v>
      </c>
      <c r="D1132" t="s">
        <v>287</v>
      </c>
      <c r="E1132">
        <v>2017.9507455999999</v>
      </c>
      <c r="F1132">
        <v>197</v>
      </c>
      <c r="G1132">
        <v>-32.767618242060102</v>
      </c>
      <c r="H1132">
        <v>-4.2458230124719396</v>
      </c>
      <c r="I1132">
        <v>-15.140423019087301</v>
      </c>
      <c r="J1132">
        <v>-8.4138132307115292</v>
      </c>
      <c r="K1132">
        <v>213.493784313725</v>
      </c>
      <c r="M1132">
        <v>33.428791075969102</v>
      </c>
      <c r="O1132">
        <v>34.005076142131898</v>
      </c>
      <c r="P1132">
        <v>5.2912880812399701</v>
      </c>
    </row>
    <row r="1133" spans="1:17" hidden="1" x14ac:dyDescent="0.3">
      <c r="A1133" t="s">
        <v>2426</v>
      </c>
      <c r="B1133" t="s">
        <v>2427</v>
      </c>
      <c r="C1133" t="s">
        <v>3125</v>
      </c>
      <c r="D1133" t="s">
        <v>280</v>
      </c>
      <c r="E1133">
        <v>2017.3004891999999</v>
      </c>
      <c r="F1133">
        <v>559.75</v>
      </c>
      <c r="G1133">
        <v>-4.33860241259727</v>
      </c>
      <c r="H1133">
        <v>0.18455505485267401</v>
      </c>
      <c r="I1133">
        <v>-21.582918382054999</v>
      </c>
      <c r="J1133">
        <v>-7.50637730577483</v>
      </c>
      <c r="K1133">
        <v>605.39127208283298</v>
      </c>
      <c r="L1133">
        <v>608.33312225841098</v>
      </c>
      <c r="M1133">
        <v>38.417508841748401</v>
      </c>
      <c r="N1133">
        <v>1.1200236771102901</v>
      </c>
      <c r="O1133">
        <v>67.038856632425194</v>
      </c>
      <c r="P1133">
        <v>28.781778442424901</v>
      </c>
      <c r="Q1133">
        <v>6.5972053203215003E-2</v>
      </c>
    </row>
    <row r="1134" spans="1:17" hidden="1" x14ac:dyDescent="0.3">
      <c r="A1134" t="s">
        <v>2428</v>
      </c>
      <c r="B1134" t="s">
        <v>2429</v>
      </c>
      <c r="C1134" t="s">
        <v>3125</v>
      </c>
      <c r="D1134" t="s">
        <v>1011</v>
      </c>
      <c r="E1134">
        <v>2016.9183760000001</v>
      </c>
      <c r="F1134">
        <v>883.9</v>
      </c>
      <c r="G1134">
        <v>-0.233902265762225</v>
      </c>
      <c r="H1134">
        <v>-11.9438404402357</v>
      </c>
      <c r="I1134">
        <v>4.5808972224543902</v>
      </c>
      <c r="J1134">
        <v>-7.1192685772155402</v>
      </c>
      <c r="K1134">
        <v>1009.43566656243</v>
      </c>
      <c r="L1134">
        <v>893.44552069257998</v>
      </c>
      <c r="M1134">
        <v>22.381584312835201</v>
      </c>
      <c r="N1134">
        <v>0.37895277650727299</v>
      </c>
      <c r="O1134">
        <v>51.035184975675897</v>
      </c>
      <c r="P1134">
        <v>37.561279277877198</v>
      </c>
      <c r="Q1134">
        <v>2.1423821348148998E-2</v>
      </c>
    </row>
    <row r="1135" spans="1:17" hidden="1" x14ac:dyDescent="0.3">
      <c r="A1135" t="s">
        <v>2430</v>
      </c>
      <c r="B1135" t="s">
        <v>2431</v>
      </c>
      <c r="C1135" t="s">
        <v>3125</v>
      </c>
      <c r="D1135" t="s">
        <v>617</v>
      </c>
      <c r="E1135">
        <v>2016.2969997599901</v>
      </c>
      <c r="F1135">
        <v>405.2</v>
      </c>
      <c r="G1135">
        <v>11.6577627470829</v>
      </c>
      <c r="H1135">
        <v>-6.9460573142526396</v>
      </c>
      <c r="I1135">
        <v>-16.244126277656999</v>
      </c>
      <c r="J1135">
        <v>-8.5446526238975995</v>
      </c>
      <c r="K1135">
        <v>422.746268653615</v>
      </c>
      <c r="L1135">
        <v>409.80885064528599</v>
      </c>
      <c r="M1135">
        <v>42.798900001913303</v>
      </c>
      <c r="N1135">
        <v>0.39872002564528197</v>
      </c>
      <c r="O1135">
        <v>55.466436327739402</v>
      </c>
      <c r="P1135">
        <v>48.018264840182603</v>
      </c>
      <c r="Q1135">
        <v>4.0241937459440998E-2</v>
      </c>
    </row>
    <row r="1136" spans="1:17" hidden="1" x14ac:dyDescent="0.3">
      <c r="A1136" t="s">
        <v>2432</v>
      </c>
      <c r="B1136" t="s">
        <v>2433</v>
      </c>
      <c r="C1136" t="s">
        <v>3125</v>
      </c>
      <c r="D1136" t="s">
        <v>185</v>
      </c>
      <c r="E1136">
        <v>2016.0354224939999</v>
      </c>
      <c r="F1136">
        <v>179.67</v>
      </c>
      <c r="G1136">
        <v>33.236260269401498</v>
      </c>
      <c r="H1136">
        <v>-2.5335334501823801</v>
      </c>
      <c r="I1136">
        <v>10.865776523943801</v>
      </c>
      <c r="J1136">
        <v>-7.5749476093043597</v>
      </c>
      <c r="K1136">
        <v>187.73069868761101</v>
      </c>
      <c r="L1136">
        <v>160.138820506363</v>
      </c>
      <c r="M1136">
        <v>33.098203448412796</v>
      </c>
      <c r="N1136">
        <v>0.52464279045342899</v>
      </c>
      <c r="O1136">
        <v>21.016307675182301</v>
      </c>
      <c r="P1136">
        <v>65.823719427780304</v>
      </c>
      <c r="Q1136">
        <v>5.3072162774287002E-2</v>
      </c>
    </row>
    <row r="1137" spans="1:17" hidden="1" x14ac:dyDescent="0.3">
      <c r="A1137" t="s">
        <v>2434</v>
      </c>
      <c r="B1137" t="s">
        <v>2435</v>
      </c>
      <c r="C1137" t="s">
        <v>3125</v>
      </c>
      <c r="D1137" t="s">
        <v>418</v>
      </c>
      <c r="E1137">
        <v>2014.89385835999</v>
      </c>
      <c r="F1137">
        <v>229.94</v>
      </c>
      <c r="G1137">
        <v>-52.223383792758597</v>
      </c>
      <c r="H1137">
        <v>13.138697305919299</v>
      </c>
      <c r="I1137">
        <v>-11.2751576586463</v>
      </c>
      <c r="J1137">
        <v>1.2571630786536101</v>
      </c>
      <c r="K1137">
        <v>221.48953500113299</v>
      </c>
      <c r="L1137">
        <v>237.15174472699701</v>
      </c>
      <c r="M1137">
        <v>63.5832678225254</v>
      </c>
      <c r="N1137">
        <v>1.2421573325520101</v>
      </c>
      <c r="O1137">
        <v>49.604244585544002</v>
      </c>
      <c r="P1137">
        <v>16.720812182741099</v>
      </c>
      <c r="Q1137">
        <v>0.157803841150745</v>
      </c>
    </row>
    <row r="1138" spans="1:17" hidden="1" x14ac:dyDescent="0.3">
      <c r="A1138" t="s">
        <v>2436</v>
      </c>
      <c r="B1138" t="s">
        <v>2437</v>
      </c>
      <c r="C1138" t="s">
        <v>3125</v>
      </c>
      <c r="D1138" t="s">
        <v>197</v>
      </c>
      <c r="E1138">
        <v>2011.8572850599901</v>
      </c>
      <c r="F1138">
        <v>74.97</v>
      </c>
      <c r="G1138">
        <v>159.986385619717</v>
      </c>
      <c r="H1138">
        <v>-6.5308552571151699</v>
      </c>
      <c r="I1138">
        <v>-42.244592528968496</v>
      </c>
      <c r="J1138">
        <v>-1.7118018616705</v>
      </c>
      <c r="K1138">
        <v>83.129930025937</v>
      </c>
      <c r="L1138">
        <v>82.865491557463301</v>
      </c>
      <c r="M1138">
        <v>30.325722895592602</v>
      </c>
      <c r="N1138">
        <v>0.49446532915378399</v>
      </c>
      <c r="O1138">
        <v>86.741363211951395</v>
      </c>
      <c r="P1138">
        <v>196.763978228599</v>
      </c>
      <c r="Q1138">
        <v>0.17745555632256799</v>
      </c>
    </row>
    <row r="1139" spans="1:17" hidden="1" x14ac:dyDescent="0.3">
      <c r="A1139" t="s">
        <v>2438</v>
      </c>
      <c r="B1139" t="s">
        <v>2439</v>
      </c>
      <c r="C1139" t="s">
        <v>3125</v>
      </c>
      <c r="D1139" t="s">
        <v>1564</v>
      </c>
      <c r="E1139">
        <v>2007.9923973499999</v>
      </c>
      <c r="F1139">
        <v>281.3</v>
      </c>
      <c r="G1139">
        <v>35.218213273369003</v>
      </c>
      <c r="H1139">
        <v>-3.7850250958964602</v>
      </c>
      <c r="I1139">
        <v>45.731186089639301</v>
      </c>
      <c r="J1139">
        <v>11.2577959455989</v>
      </c>
      <c r="K1139">
        <v>288.53778629129602</v>
      </c>
      <c r="L1139">
        <v>255.936219909253</v>
      </c>
      <c r="M1139">
        <v>53.040518692556297</v>
      </c>
      <c r="N1139">
        <v>1.32593995661042</v>
      </c>
      <c r="O1139">
        <v>28.066121578385999</v>
      </c>
      <c r="P1139">
        <v>108.37037037037</v>
      </c>
      <c r="Q1139">
        <v>7.0440728988501997E-2</v>
      </c>
    </row>
    <row r="1140" spans="1:17" hidden="1" x14ac:dyDescent="0.3">
      <c r="A1140" t="s">
        <v>2440</v>
      </c>
      <c r="B1140" t="s">
        <v>2441</v>
      </c>
      <c r="C1140" t="s">
        <v>3125</v>
      </c>
      <c r="D1140" t="s">
        <v>21</v>
      </c>
      <c r="E1140">
        <v>2007.8247275199999</v>
      </c>
      <c r="F1140">
        <v>1151.2</v>
      </c>
      <c r="G1140">
        <v>191.99759624286301</v>
      </c>
      <c r="H1140">
        <v>54.763755387197399</v>
      </c>
      <c r="I1140">
        <v>71.609533776570402</v>
      </c>
      <c r="J1140">
        <v>-5.3763266297852699</v>
      </c>
      <c r="K1140">
        <v>828.42272397923796</v>
      </c>
      <c r="L1140">
        <v>612.61446829077204</v>
      </c>
      <c r="M1140">
        <v>66.8980358231439</v>
      </c>
      <c r="N1140">
        <v>2.1324054531492398</v>
      </c>
      <c r="O1140">
        <v>5.8764767199444004</v>
      </c>
      <c r="P1140">
        <v>283.60546484505102</v>
      </c>
      <c r="Q1140">
        <v>0.15955054014716</v>
      </c>
    </row>
    <row r="1141" spans="1:17" x14ac:dyDescent="0.3">
      <c r="A1141" t="s">
        <v>2442</v>
      </c>
      <c r="B1141" t="s">
        <v>2443</v>
      </c>
      <c r="C1141" t="s">
        <v>3118</v>
      </c>
      <c r="D1141" t="s">
        <v>77</v>
      </c>
      <c r="E1141">
        <v>1996.085002</v>
      </c>
      <c r="F1141">
        <v>77.27</v>
      </c>
      <c r="G1141">
        <v>-58.701207987878703</v>
      </c>
      <c r="H1141">
        <v>-5.6111835140393396</v>
      </c>
      <c r="I1141">
        <v>-25.917445817624301</v>
      </c>
      <c r="J1141">
        <v>-4.39798531078719</v>
      </c>
      <c r="K1141">
        <v>85.317755612244795</v>
      </c>
      <c r="L1141">
        <v>93.9424494433256</v>
      </c>
      <c r="M1141">
        <v>21.176116811241201</v>
      </c>
      <c r="N1141">
        <v>0.61542065752986397</v>
      </c>
      <c r="O1141">
        <v>101.88947845218</v>
      </c>
      <c r="P1141">
        <v>2.2631021704605501</v>
      </c>
      <c r="Q1141">
        <v>2.0566032044247E-2</v>
      </c>
    </row>
    <row r="1142" spans="1:17" hidden="1" x14ac:dyDescent="0.3">
      <c r="A1142" t="s">
        <v>2444</v>
      </c>
      <c r="B1142" t="s">
        <v>2445</v>
      </c>
      <c r="C1142" t="s">
        <v>3125</v>
      </c>
      <c r="D1142" t="s">
        <v>467</v>
      </c>
      <c r="E1142">
        <v>1995.0987813900001</v>
      </c>
      <c r="F1142">
        <v>384.9</v>
      </c>
      <c r="G1142">
        <v>16.5440831597071</v>
      </c>
      <c r="H1142">
        <v>15.4609819875923</v>
      </c>
      <c r="I1142">
        <v>-7.4110589190941099</v>
      </c>
      <c r="J1142">
        <v>1.0427858329703099</v>
      </c>
      <c r="K1142">
        <v>362.55384980789</v>
      </c>
      <c r="L1142">
        <v>350.72986324807101</v>
      </c>
      <c r="M1142">
        <v>62.129914658006001</v>
      </c>
      <c r="N1142">
        <v>1.4105871164208099</v>
      </c>
      <c r="O1142">
        <v>17.5630033775006</v>
      </c>
      <c r="P1142">
        <v>46.266387991639697</v>
      </c>
      <c r="Q1142">
        <v>-2.989352663171E-2</v>
      </c>
    </row>
    <row r="1143" spans="1:17" hidden="1" x14ac:dyDescent="0.3">
      <c r="A1143" t="s">
        <v>2446</v>
      </c>
      <c r="B1143" t="s">
        <v>2447</v>
      </c>
      <c r="C1143" t="s">
        <v>3125</v>
      </c>
      <c r="D1143" t="s">
        <v>280</v>
      </c>
      <c r="E1143">
        <v>1991.4592319999999</v>
      </c>
      <c r="F1143">
        <v>1461.6</v>
      </c>
      <c r="G1143">
        <v>-3.5318243546424202</v>
      </c>
      <c r="H1143">
        <v>-2.5103390273616202</v>
      </c>
      <c r="I1143">
        <v>-3.5964543450574298</v>
      </c>
      <c r="J1143">
        <v>-6.2355065216643899</v>
      </c>
      <c r="K1143">
        <v>1521.1507964746299</v>
      </c>
      <c r="L1143">
        <v>1410.90539441807</v>
      </c>
      <c r="M1143">
        <v>35.422520805665101</v>
      </c>
      <c r="N1143">
        <v>0.52219325402965</v>
      </c>
      <c r="O1143">
        <v>18.425013683634301</v>
      </c>
      <c r="P1143">
        <v>42.158245392209203</v>
      </c>
      <c r="Q1143">
        <v>2.403647372428E-2</v>
      </c>
    </row>
    <row r="1144" spans="1:17" hidden="1" x14ac:dyDescent="0.3">
      <c r="A1144" t="s">
        <v>2448</v>
      </c>
      <c r="B1144" t="s">
        <v>2449</v>
      </c>
      <c r="C1144" t="s">
        <v>3125</v>
      </c>
      <c r="D1144" t="s">
        <v>1667</v>
      </c>
      <c r="E1144">
        <v>1984.1380216</v>
      </c>
      <c r="F1144">
        <v>66.260000000000005</v>
      </c>
      <c r="G1144">
        <v>1.9690545360370599</v>
      </c>
      <c r="H1144">
        <v>10.842037865814399</v>
      </c>
      <c r="I1144">
        <v>-0.50453761218177795</v>
      </c>
      <c r="J1144">
        <v>4.2589842468061603</v>
      </c>
      <c r="K1144">
        <v>63.213506061424503</v>
      </c>
      <c r="L1144">
        <v>59.613126631761098</v>
      </c>
      <c r="M1144">
        <v>58.880462682991599</v>
      </c>
      <c r="N1144">
        <v>0.74379712983492596</v>
      </c>
      <c r="O1144">
        <v>2.6260187141563498</v>
      </c>
      <c r="P1144">
        <v>31.3379583746283</v>
      </c>
      <c r="Q1144">
        <v>-2.8254867209200001E-2</v>
      </c>
    </row>
    <row r="1145" spans="1:17" hidden="1" x14ac:dyDescent="0.3">
      <c r="A1145" t="s">
        <v>2450</v>
      </c>
      <c r="B1145" t="s">
        <v>2451</v>
      </c>
      <c r="C1145" t="s">
        <v>3125</v>
      </c>
      <c r="D1145" t="s">
        <v>467</v>
      </c>
      <c r="E1145">
        <v>1982.3638942799901</v>
      </c>
      <c r="F1145">
        <v>589.04999999999995</v>
      </c>
      <c r="G1145">
        <v>46.989292745955602</v>
      </c>
      <c r="H1145">
        <v>19.299016209441501</v>
      </c>
      <c r="I1145">
        <v>47.664723892364897</v>
      </c>
      <c r="J1145">
        <v>13.5392625724018</v>
      </c>
      <c r="K1145">
        <v>507.04169167872698</v>
      </c>
      <c r="L1145">
        <v>438.57646202589001</v>
      </c>
      <c r="M1145">
        <v>67.756466073088703</v>
      </c>
      <c r="N1145">
        <v>1.6597917087432099</v>
      </c>
      <c r="O1145">
        <v>3.5565741448094501</v>
      </c>
      <c r="P1145">
        <v>101.040955631399</v>
      </c>
      <c r="Q1145">
        <v>-4.4962454830961E-2</v>
      </c>
    </row>
    <row r="1146" spans="1:17" hidden="1" x14ac:dyDescent="0.3">
      <c r="A1146" t="s">
        <v>2452</v>
      </c>
      <c r="B1146" t="s">
        <v>2453</v>
      </c>
      <c r="C1146" t="s">
        <v>3125</v>
      </c>
      <c r="D1146" t="s">
        <v>537</v>
      </c>
      <c r="E1146">
        <v>1981.6647816</v>
      </c>
      <c r="F1146">
        <v>392</v>
      </c>
      <c r="G1146">
        <v>1.8148353939639199</v>
      </c>
      <c r="H1146">
        <v>9.9932951231360896</v>
      </c>
      <c r="I1146">
        <v>-16.4722944582516</v>
      </c>
      <c r="J1146">
        <v>4.84352518973839</v>
      </c>
      <c r="K1146">
        <v>427.67734056808001</v>
      </c>
      <c r="L1146">
        <v>420.678290550773</v>
      </c>
      <c r="M1146">
        <v>57.939079094626798</v>
      </c>
      <c r="N1146">
        <v>0.90843112213191501</v>
      </c>
      <c r="O1146">
        <v>59.438775510204003</v>
      </c>
      <c r="P1146">
        <v>50.769230769230703</v>
      </c>
    </row>
    <row r="1147" spans="1:17" hidden="1" x14ac:dyDescent="0.3">
      <c r="A1147" t="s">
        <v>2454</v>
      </c>
      <c r="B1147" t="s">
        <v>2455</v>
      </c>
      <c r="C1147" t="s">
        <v>3125</v>
      </c>
      <c r="D1147" t="s">
        <v>1332</v>
      </c>
      <c r="E1147">
        <v>1980.177823925</v>
      </c>
      <c r="F1147">
        <v>762.35</v>
      </c>
      <c r="G1147">
        <v>-4.2621661527140198</v>
      </c>
      <c r="H1147">
        <v>4.55291256008673</v>
      </c>
      <c r="I1147">
        <v>12.382514789655801</v>
      </c>
      <c r="J1147">
        <v>-0.90274207997821099</v>
      </c>
      <c r="K1147">
        <v>780.31055129542995</v>
      </c>
      <c r="L1147">
        <v>726.29335259780396</v>
      </c>
      <c r="M1147">
        <v>50.5638415088453</v>
      </c>
      <c r="N1147">
        <v>0.23866509850154699</v>
      </c>
      <c r="O1147">
        <v>30.976585557814602</v>
      </c>
      <c r="P1147">
        <v>68.848283499446296</v>
      </c>
      <c r="Q1147">
        <v>-3.9080589373692E-2</v>
      </c>
    </row>
    <row r="1148" spans="1:17" hidden="1" x14ac:dyDescent="0.3">
      <c r="A1148" t="s">
        <v>2456</v>
      </c>
      <c r="B1148" t="s">
        <v>2457</v>
      </c>
      <c r="C1148" t="s">
        <v>3125</v>
      </c>
      <c r="D1148" t="s">
        <v>280</v>
      </c>
      <c r="E1148">
        <v>1978.076457975</v>
      </c>
      <c r="F1148">
        <v>439.75</v>
      </c>
      <c r="G1148">
        <v>-46.695753696759198</v>
      </c>
      <c r="H1148">
        <v>-3.0759367069853898</v>
      </c>
      <c r="I1148">
        <v>-30.120100559016102</v>
      </c>
      <c r="J1148">
        <v>-2.5174660130353601</v>
      </c>
      <c r="K1148">
        <v>474.29485165226401</v>
      </c>
      <c r="L1148">
        <v>512.31142192177003</v>
      </c>
      <c r="M1148">
        <v>18.071199562750301</v>
      </c>
      <c r="N1148">
        <v>0.47877978614404498</v>
      </c>
      <c r="O1148">
        <v>45.116543490619598</v>
      </c>
      <c r="P1148">
        <v>1.0919540229884901</v>
      </c>
    </row>
    <row r="1149" spans="1:17" hidden="1" x14ac:dyDescent="0.3">
      <c r="A1149" t="s">
        <v>2458</v>
      </c>
      <c r="B1149" t="s">
        <v>2459</v>
      </c>
      <c r="C1149" t="s">
        <v>3125</v>
      </c>
      <c r="D1149" t="s">
        <v>300</v>
      </c>
      <c r="E1149">
        <v>1969.716588</v>
      </c>
      <c r="F1149">
        <v>1469.85</v>
      </c>
      <c r="G1149">
        <v>426.03376927089499</v>
      </c>
      <c r="H1149">
        <v>4.4478576970624104</v>
      </c>
      <c r="I1149">
        <v>20.519556023767699</v>
      </c>
      <c r="J1149">
        <v>3.5468559350952602</v>
      </c>
      <c r="K1149">
        <v>1417.17389573022</v>
      </c>
      <c r="L1149">
        <v>1048.3888358833101</v>
      </c>
      <c r="M1149">
        <v>47.9134147711369</v>
      </c>
      <c r="N1149">
        <v>0.69346738837916</v>
      </c>
      <c r="O1149">
        <v>10.208524679389001</v>
      </c>
      <c r="P1149">
        <v>460.90440755580897</v>
      </c>
      <c r="Q1149">
        <v>0.199716696093691</v>
      </c>
    </row>
    <row r="1150" spans="1:17" hidden="1" x14ac:dyDescent="0.3">
      <c r="A1150" t="s">
        <v>2460</v>
      </c>
      <c r="B1150" t="s">
        <v>2461</v>
      </c>
      <c r="C1150" t="s">
        <v>3125</v>
      </c>
      <c r="D1150" t="s">
        <v>277</v>
      </c>
      <c r="E1150">
        <v>1968.27571545</v>
      </c>
      <c r="F1150">
        <v>397.05</v>
      </c>
      <c r="G1150">
        <v>-56.036224700982103</v>
      </c>
      <c r="H1150">
        <v>-1.1874870577692</v>
      </c>
      <c r="I1150">
        <v>-17.280251632068101</v>
      </c>
      <c r="J1150">
        <v>-4.0769895688939597</v>
      </c>
      <c r="K1150">
        <v>429.86323475950201</v>
      </c>
      <c r="L1150">
        <v>440.20658108714099</v>
      </c>
      <c r="M1150">
        <v>34.500280743002797</v>
      </c>
      <c r="N1150">
        <v>0.33417466361250198</v>
      </c>
      <c r="O1150">
        <v>61.402845989170103</v>
      </c>
      <c r="P1150">
        <v>20.318181818181799</v>
      </c>
      <c r="Q1150">
        <v>2.3495870814777001E-2</v>
      </c>
    </row>
    <row r="1151" spans="1:17" hidden="1" x14ac:dyDescent="0.3">
      <c r="A1151" t="s">
        <v>2462</v>
      </c>
      <c r="B1151" t="s">
        <v>2463</v>
      </c>
      <c r="C1151" t="s">
        <v>3125</v>
      </c>
      <c r="D1151" t="s">
        <v>192</v>
      </c>
      <c r="E1151">
        <v>1963.8611076</v>
      </c>
      <c r="F1151">
        <v>1207.6500000000001</v>
      </c>
      <c r="G1151">
        <v>21.727457912389099</v>
      </c>
      <c r="H1151">
        <v>-5.45483338830475</v>
      </c>
      <c r="I1151">
        <v>20.509203809336601</v>
      </c>
      <c r="J1151">
        <v>-4.9627110964733596</v>
      </c>
      <c r="K1151">
        <v>1325.155333252</v>
      </c>
      <c r="L1151">
        <v>1162.8398453111699</v>
      </c>
      <c r="M1151">
        <v>22.866189446426599</v>
      </c>
      <c r="N1151">
        <v>0.40950005823105001</v>
      </c>
      <c r="O1151">
        <v>27.677721194054499</v>
      </c>
      <c r="P1151">
        <v>55.715298820192103</v>
      </c>
      <c r="Q1151">
        <v>4.3019185071460998E-2</v>
      </c>
    </row>
    <row r="1152" spans="1:17" hidden="1" x14ac:dyDescent="0.3">
      <c r="A1152" t="s">
        <v>2464</v>
      </c>
      <c r="B1152" t="s">
        <v>2465</v>
      </c>
      <c r="C1152" t="s">
        <v>3125</v>
      </c>
      <c r="D1152" t="s">
        <v>238</v>
      </c>
      <c r="E1152">
        <v>1947.154481952</v>
      </c>
      <c r="F1152">
        <v>99.86</v>
      </c>
      <c r="G1152">
        <v>-42.114634796424802</v>
      </c>
      <c r="H1152">
        <v>-9.9137265529507594</v>
      </c>
      <c r="I1152">
        <v>-36.551904635476397</v>
      </c>
      <c r="J1152">
        <v>-6.3688996437460004</v>
      </c>
      <c r="K1152">
        <v>111.172688601396</v>
      </c>
      <c r="L1152">
        <v>112.86575409773199</v>
      </c>
      <c r="M1152">
        <v>20.434493665442901</v>
      </c>
      <c r="N1152">
        <v>0.42464933005118299</v>
      </c>
      <c r="O1152">
        <v>49.1087522531544</v>
      </c>
      <c r="P1152">
        <v>15.498496414526899</v>
      </c>
      <c r="Q1152">
        <v>0.17561166827174701</v>
      </c>
    </row>
    <row r="1153" spans="1:17" hidden="1" x14ac:dyDescent="0.3">
      <c r="A1153" t="s">
        <v>2466</v>
      </c>
      <c r="B1153" t="s">
        <v>2467</v>
      </c>
      <c r="C1153" t="s">
        <v>3125</v>
      </c>
      <c r="D1153" t="s">
        <v>402</v>
      </c>
      <c r="E1153">
        <v>1944.5593859999999</v>
      </c>
      <c r="F1153">
        <v>866.05</v>
      </c>
      <c r="G1153">
        <v>155.192478503313</v>
      </c>
      <c r="H1153">
        <v>2.6842149913284299</v>
      </c>
      <c r="I1153">
        <v>9.2049800154877595</v>
      </c>
      <c r="J1153">
        <v>-9.3953908487842597</v>
      </c>
      <c r="K1153">
        <v>882.93241706762205</v>
      </c>
      <c r="L1153">
        <v>744.26436959307102</v>
      </c>
      <c r="M1153">
        <v>39.1255450035884</v>
      </c>
      <c r="N1153">
        <v>0.68367738895246799</v>
      </c>
      <c r="O1153">
        <v>19.5081115409041</v>
      </c>
      <c r="P1153">
        <v>188.683333333333</v>
      </c>
      <c r="Q1153">
        <v>0.15971445704676601</v>
      </c>
    </row>
    <row r="1154" spans="1:17" hidden="1" x14ac:dyDescent="0.3">
      <c r="A1154" t="s">
        <v>2468</v>
      </c>
      <c r="B1154" t="s">
        <v>2469</v>
      </c>
      <c r="C1154" t="s">
        <v>3125</v>
      </c>
      <c r="D1154" t="s">
        <v>256</v>
      </c>
      <c r="E1154">
        <v>1923.5331474520001</v>
      </c>
      <c r="F1154">
        <v>39.340000000000003</v>
      </c>
      <c r="G1154">
        <v>-1.0549753178486501</v>
      </c>
      <c r="H1154">
        <v>-9.9091678623963695</v>
      </c>
      <c r="I1154">
        <v>-19.748312324650801</v>
      </c>
      <c r="J1154">
        <v>-13.2918453483507</v>
      </c>
      <c r="K1154">
        <v>46.373937287723002</v>
      </c>
      <c r="L1154">
        <v>44.477952431682603</v>
      </c>
      <c r="M1154">
        <v>24.888556220533498</v>
      </c>
      <c r="N1154">
        <v>0.38337061495184899</v>
      </c>
      <c r="O1154">
        <v>75.088967971530195</v>
      </c>
      <c r="P1154">
        <v>34.818368745716199</v>
      </c>
      <c r="Q1154">
        <v>5.4011007665626998E-2</v>
      </c>
    </row>
    <row r="1155" spans="1:17" hidden="1" x14ac:dyDescent="0.3">
      <c r="A1155" t="s">
        <v>2470</v>
      </c>
      <c r="B1155" t="s">
        <v>2471</v>
      </c>
      <c r="C1155" t="s">
        <v>3125</v>
      </c>
      <c r="D1155" t="s">
        <v>460</v>
      </c>
      <c r="E1155">
        <v>1907.041529025</v>
      </c>
      <c r="F1155">
        <v>12.27</v>
      </c>
      <c r="G1155">
        <v>-18.1172655326076</v>
      </c>
      <c r="H1155">
        <v>-8.4425541273012108</v>
      </c>
      <c r="I1155">
        <v>-21.271366333198898</v>
      </c>
      <c r="J1155">
        <v>-7.9635412019244596</v>
      </c>
      <c r="K1155">
        <v>13.410345499204</v>
      </c>
      <c r="L1155">
        <v>12.659316840433</v>
      </c>
      <c r="M1155">
        <v>21.2508496786607</v>
      </c>
      <c r="N1155">
        <v>0.25622960065793599</v>
      </c>
      <c r="O1155">
        <v>43.031784841075797</v>
      </c>
      <c r="P1155">
        <v>23.939393939393899</v>
      </c>
      <c r="Q1155">
        <v>0.110607803220379</v>
      </c>
    </row>
    <row r="1156" spans="1:17" hidden="1" x14ac:dyDescent="0.3">
      <c r="A1156" t="s">
        <v>2472</v>
      </c>
      <c r="B1156" t="s">
        <v>2473</v>
      </c>
      <c r="C1156" t="s">
        <v>3125</v>
      </c>
      <c r="D1156" t="s">
        <v>1617</v>
      </c>
      <c r="E1156">
        <v>1906.4337684479999</v>
      </c>
      <c r="F1156">
        <v>87.59</v>
      </c>
      <c r="G1156">
        <v>-38.245047731286903</v>
      </c>
      <c r="H1156">
        <v>0.80713614150107904</v>
      </c>
      <c r="I1156">
        <v>-23.041674456448199</v>
      </c>
      <c r="J1156">
        <v>-1.2982706316522601</v>
      </c>
      <c r="K1156">
        <v>93.420981664410903</v>
      </c>
      <c r="L1156">
        <v>95.701724032325302</v>
      </c>
      <c r="M1156">
        <v>36.684008714305897</v>
      </c>
      <c r="N1156">
        <v>0.29420641839078998</v>
      </c>
      <c r="O1156">
        <v>47.847927845644399</v>
      </c>
      <c r="P1156">
        <v>5.5301204819277103</v>
      </c>
      <c r="Q1156">
        <v>3.0026143763699002E-2</v>
      </c>
    </row>
    <row r="1157" spans="1:17" hidden="1" x14ac:dyDescent="0.3">
      <c r="A1157" t="s">
        <v>2474</v>
      </c>
      <c r="B1157" t="s">
        <v>2475</v>
      </c>
      <c r="C1157" t="s">
        <v>3125</v>
      </c>
      <c r="D1157" t="s">
        <v>1667</v>
      </c>
      <c r="E1157">
        <v>1906.0882018</v>
      </c>
      <c r="F1157">
        <v>67.81</v>
      </c>
      <c r="G1157">
        <v>2.18661002899985</v>
      </c>
      <c r="H1157">
        <v>10.7412791990571</v>
      </c>
      <c r="I1157">
        <v>-0.36612038657317902</v>
      </c>
      <c r="J1157">
        <v>4.0995201148681799</v>
      </c>
      <c r="K1157">
        <v>64.760607913644805</v>
      </c>
      <c r="L1157">
        <v>61.111569761319501</v>
      </c>
      <c r="M1157">
        <v>59.453032016997597</v>
      </c>
      <c r="N1157">
        <v>0.93620851536997196</v>
      </c>
      <c r="O1157">
        <v>4.8370446836749803</v>
      </c>
      <c r="P1157">
        <v>31.160541586073499</v>
      </c>
      <c r="Q1157">
        <v>-2.8326200589973E-2</v>
      </c>
    </row>
    <row r="1158" spans="1:17" hidden="1" x14ac:dyDescent="0.3">
      <c r="A1158" t="s">
        <v>2476</v>
      </c>
      <c r="B1158" t="s">
        <v>2477</v>
      </c>
      <c r="C1158" t="s">
        <v>3125</v>
      </c>
      <c r="D1158" t="s">
        <v>1667</v>
      </c>
      <c r="E1158">
        <v>1905.052968</v>
      </c>
      <c r="F1158">
        <v>67.83</v>
      </c>
      <c r="G1158">
        <v>2.0950311397725598</v>
      </c>
      <c r="H1158">
        <v>10.9413099730223</v>
      </c>
      <c r="I1158">
        <v>-7.2760061421993399E-2</v>
      </c>
      <c r="J1158">
        <v>4.1406407652711703</v>
      </c>
      <c r="K1158">
        <v>64.780253776309095</v>
      </c>
      <c r="L1158">
        <v>61.099253614692003</v>
      </c>
      <c r="M1158">
        <v>55.931821315525497</v>
      </c>
      <c r="N1158">
        <v>0.83050799800163999</v>
      </c>
      <c r="O1158">
        <v>2.7863777089783301</v>
      </c>
      <c r="P1158">
        <v>32.093476144108998</v>
      </c>
      <c r="Q1158">
        <v>-2.9924776916618E-2</v>
      </c>
    </row>
    <row r="1159" spans="1:17" hidden="1" x14ac:dyDescent="0.3">
      <c r="A1159" t="s">
        <v>2478</v>
      </c>
      <c r="B1159" t="s">
        <v>2479</v>
      </c>
      <c r="C1159" t="s">
        <v>3125</v>
      </c>
      <c r="D1159" t="s">
        <v>149</v>
      </c>
      <c r="E1159">
        <v>1903.4150864400001</v>
      </c>
      <c r="F1159">
        <v>18481.05</v>
      </c>
      <c r="G1159">
        <v>529.89738997484801</v>
      </c>
      <c r="H1159">
        <v>-24.0165413847567</v>
      </c>
      <c r="I1159">
        <v>237.49721045084101</v>
      </c>
      <c r="J1159">
        <v>-6.5175386846962002</v>
      </c>
      <c r="K1159">
        <v>18821.083647625499</v>
      </c>
      <c r="L1159">
        <v>11299.0204434312</v>
      </c>
      <c r="M1159">
        <v>19.891610110724098</v>
      </c>
      <c r="N1159">
        <v>0.55376537271220405</v>
      </c>
      <c r="O1159">
        <v>50.289079895352202</v>
      </c>
      <c r="P1159">
        <v>584.48333333333301</v>
      </c>
      <c r="Q1159">
        <v>0.16965743663069599</v>
      </c>
    </row>
    <row r="1160" spans="1:17" hidden="1" x14ac:dyDescent="0.3">
      <c r="A1160" t="s">
        <v>2480</v>
      </c>
      <c r="B1160" t="s">
        <v>2481</v>
      </c>
      <c r="C1160" t="s">
        <v>3125</v>
      </c>
      <c r="D1160" t="s">
        <v>1369</v>
      </c>
      <c r="E1160">
        <v>1903.0811245</v>
      </c>
      <c r="F1160">
        <v>301.75</v>
      </c>
      <c r="G1160">
        <v>-37.713040718457698</v>
      </c>
      <c r="H1160">
        <v>-10.202702235281199</v>
      </c>
      <c r="I1160">
        <v>-15.9536566245465</v>
      </c>
      <c r="J1160">
        <v>-9.0800124078845208</v>
      </c>
      <c r="K1160">
        <v>334.73449778796999</v>
      </c>
      <c r="L1160">
        <v>335.08932100924397</v>
      </c>
      <c r="M1160">
        <v>29.1782569507575</v>
      </c>
      <c r="N1160">
        <v>0.78996836722811303</v>
      </c>
      <c r="O1160">
        <v>27.025683512841699</v>
      </c>
      <c r="P1160">
        <v>7.7678571428571397</v>
      </c>
      <c r="Q1160">
        <v>5.8332630800885001E-2</v>
      </c>
    </row>
    <row r="1161" spans="1:17" hidden="1" x14ac:dyDescent="0.3">
      <c r="A1161" t="s">
        <v>2482</v>
      </c>
      <c r="B1161" t="s">
        <v>2483</v>
      </c>
      <c r="C1161" t="s">
        <v>3125</v>
      </c>
      <c r="D1161" t="s">
        <v>460</v>
      </c>
      <c r="E1161">
        <v>1901.27247155999</v>
      </c>
      <c r="F1161">
        <v>293.7</v>
      </c>
      <c r="G1161">
        <v>17.2529509460139</v>
      </c>
      <c r="H1161">
        <v>-16.925430793644001</v>
      </c>
      <c r="I1161">
        <v>-39.547194661696103</v>
      </c>
      <c r="J1161">
        <v>-7.5215603221870904</v>
      </c>
      <c r="K1161">
        <v>365.49110102903597</v>
      </c>
      <c r="L1161">
        <v>364.009939385525</v>
      </c>
      <c r="M1161">
        <v>26.175571246663601</v>
      </c>
      <c r="N1161">
        <v>1.3263937782920601</v>
      </c>
      <c r="O1161">
        <v>74.906367041198493</v>
      </c>
      <c r="P1161">
        <v>52.018633540372598</v>
      </c>
      <c r="Q1161">
        <v>0.11207167605519699</v>
      </c>
    </row>
    <row r="1162" spans="1:17" hidden="1" x14ac:dyDescent="0.3">
      <c r="A1162" t="s">
        <v>2484</v>
      </c>
      <c r="B1162" t="s">
        <v>2485</v>
      </c>
      <c r="C1162" t="s">
        <v>3125</v>
      </c>
      <c r="D1162" t="s">
        <v>731</v>
      </c>
      <c r="E1162">
        <v>1901.11000107</v>
      </c>
      <c r="F1162">
        <v>753.67</v>
      </c>
      <c r="G1162">
        <v>37.136208022076097</v>
      </c>
      <c r="H1162">
        <v>-1.3416249266170099</v>
      </c>
      <c r="I1162">
        <v>2.92948293180305</v>
      </c>
      <c r="J1162">
        <v>-4.5643168698402397</v>
      </c>
      <c r="K1162">
        <v>791.42923117833004</v>
      </c>
      <c r="L1162">
        <v>715.04060869480304</v>
      </c>
      <c r="M1162">
        <v>43.078312623575101</v>
      </c>
      <c r="N1162">
        <v>1.1472010181977801</v>
      </c>
      <c r="O1162">
        <v>10.1277747555296</v>
      </c>
      <c r="P1162">
        <v>69.917709390147607</v>
      </c>
      <c r="Q1162">
        <v>-3.6227040049000002E-5</v>
      </c>
    </row>
    <row r="1163" spans="1:17" hidden="1" x14ac:dyDescent="0.3">
      <c r="A1163" t="s">
        <v>2486</v>
      </c>
      <c r="B1163" t="s">
        <v>2487</v>
      </c>
      <c r="C1163" t="s">
        <v>3125</v>
      </c>
      <c r="D1163" t="s">
        <v>453</v>
      </c>
      <c r="E1163">
        <v>1899.4198884</v>
      </c>
      <c r="F1163">
        <v>227.1</v>
      </c>
      <c r="G1163">
        <v>-19.256838200162601</v>
      </c>
      <c r="H1163">
        <v>-2.48339430402971</v>
      </c>
      <c r="I1163">
        <v>-5.3102088775159801</v>
      </c>
      <c r="J1163">
        <v>-9.7480943224151009</v>
      </c>
      <c r="K1163">
        <v>244.98703900633899</v>
      </c>
      <c r="L1163">
        <v>239.54148845102</v>
      </c>
      <c r="M1163">
        <v>30.843964451798001</v>
      </c>
      <c r="N1163">
        <v>0.70041368686828598</v>
      </c>
      <c r="O1163">
        <v>36.283575517393203</v>
      </c>
      <c r="P1163">
        <v>25.782331764054199</v>
      </c>
      <c r="Q1163">
        <v>6.6249060974158003E-2</v>
      </c>
    </row>
    <row r="1164" spans="1:17" hidden="1" x14ac:dyDescent="0.3">
      <c r="A1164" t="s">
        <v>2488</v>
      </c>
      <c r="B1164" t="s">
        <v>2489</v>
      </c>
      <c r="C1164" t="s">
        <v>3125</v>
      </c>
      <c r="D1164" t="s">
        <v>520</v>
      </c>
      <c r="E1164">
        <v>1896.7331547250001</v>
      </c>
      <c r="F1164">
        <v>2229.65</v>
      </c>
      <c r="G1164">
        <v>11.0658145293856</v>
      </c>
      <c r="H1164">
        <v>-0.51939182928608796</v>
      </c>
      <c r="I1164">
        <v>23.448495431631599</v>
      </c>
      <c r="J1164">
        <v>-1.01581797895467</v>
      </c>
      <c r="K1164">
        <v>2400.8722452882398</v>
      </c>
      <c r="L1164">
        <v>2142.7692294223102</v>
      </c>
      <c r="M1164">
        <v>29.817618794965501</v>
      </c>
      <c r="N1164">
        <v>0.18801835003241499</v>
      </c>
      <c r="O1164">
        <v>51.548449308187301</v>
      </c>
      <c r="P1164">
        <v>72.460068840159295</v>
      </c>
      <c r="Q1164">
        <v>-2.8193388240442999E-2</v>
      </c>
    </row>
    <row r="1165" spans="1:17" hidden="1" x14ac:dyDescent="0.3">
      <c r="A1165" t="s">
        <v>2490</v>
      </c>
      <c r="B1165" t="s">
        <v>2491</v>
      </c>
      <c r="C1165" t="s">
        <v>3125</v>
      </c>
      <c r="D1165" t="s">
        <v>128</v>
      </c>
      <c r="E1165">
        <v>1895.5956533799999</v>
      </c>
      <c r="F1165">
        <v>1476.2</v>
      </c>
      <c r="G1165">
        <v>402.75223494026801</v>
      </c>
      <c r="H1165">
        <v>9.7050260863856099</v>
      </c>
      <c r="I1165">
        <v>262.270086305186</v>
      </c>
      <c r="J1165">
        <v>2.7956291945340399</v>
      </c>
      <c r="K1165">
        <v>1567.9000511782799</v>
      </c>
      <c r="L1165">
        <v>1000.07598317371</v>
      </c>
      <c r="M1165">
        <v>37.2589362128479</v>
      </c>
      <c r="N1165">
        <v>0.70559552672275605</v>
      </c>
      <c r="O1165">
        <v>76.713859910581206</v>
      </c>
      <c r="P1165">
        <v>593.05164319248797</v>
      </c>
      <c r="Q1165">
        <v>0.219634585461191</v>
      </c>
    </row>
    <row r="1166" spans="1:17" hidden="1" x14ac:dyDescent="0.3">
      <c r="A1166" t="s">
        <v>2492</v>
      </c>
      <c r="B1166" t="s">
        <v>2493</v>
      </c>
      <c r="C1166" t="s">
        <v>3125</v>
      </c>
      <c r="D1166" t="s">
        <v>287</v>
      </c>
      <c r="E1166">
        <v>1894.8825332049901</v>
      </c>
      <c r="F1166">
        <v>1220.95</v>
      </c>
      <c r="G1166">
        <v>-33.139490914451102</v>
      </c>
      <c r="H1166">
        <v>0.53155466681533903</v>
      </c>
      <c r="I1166">
        <v>-15.533726344124901</v>
      </c>
      <c r="J1166">
        <v>-1.49401278515646</v>
      </c>
      <c r="K1166">
        <v>1293.4812236821599</v>
      </c>
      <c r="L1166">
        <v>1309.34479294179</v>
      </c>
      <c r="M1166">
        <v>17.030298031333501</v>
      </c>
      <c r="N1166">
        <v>0.70756637129672595</v>
      </c>
      <c r="O1166">
        <v>24.792170031532802</v>
      </c>
      <c r="P1166">
        <v>6.54943712365825</v>
      </c>
      <c r="Q1166">
        <v>-4.4754479729980003E-3</v>
      </c>
    </row>
    <row r="1167" spans="1:17" hidden="1" x14ac:dyDescent="0.3">
      <c r="A1167" t="s">
        <v>2494</v>
      </c>
      <c r="B1167" t="s">
        <v>2495</v>
      </c>
      <c r="C1167" t="s">
        <v>3125</v>
      </c>
      <c r="D1167" t="s">
        <v>114</v>
      </c>
      <c r="E1167">
        <v>1892.4932384399999</v>
      </c>
      <c r="F1167">
        <v>7.71</v>
      </c>
      <c r="G1167">
        <v>-61.751502732642301</v>
      </c>
      <c r="H1167">
        <v>26.4092906238916</v>
      </c>
      <c r="I1167">
        <v>-70.840149401982003</v>
      </c>
      <c r="J1167">
        <v>1.4159681775849</v>
      </c>
      <c r="K1167">
        <v>9.0873378003616505</v>
      </c>
      <c r="L1167">
        <v>13.3028408205224</v>
      </c>
      <c r="M1167">
        <v>41.309630056126899</v>
      </c>
      <c r="N1167">
        <v>1.2644448960264301</v>
      </c>
      <c r="O1167">
        <v>252.140077821011</v>
      </c>
      <c r="P1167">
        <v>26.809210526315699</v>
      </c>
      <c r="Q1167">
        <v>2.0573044651826002E-2</v>
      </c>
    </row>
    <row r="1168" spans="1:17" hidden="1" x14ac:dyDescent="0.3">
      <c r="A1168" t="s">
        <v>2496</v>
      </c>
      <c r="B1168" t="s">
        <v>2497</v>
      </c>
      <c r="C1168" t="s">
        <v>3125</v>
      </c>
      <c r="D1168" t="s">
        <v>135</v>
      </c>
      <c r="E1168">
        <v>1892.2344864500001</v>
      </c>
      <c r="F1168">
        <v>111.65</v>
      </c>
      <c r="G1168">
        <v>24.9716767006183</v>
      </c>
      <c r="H1168">
        <v>3.5927145369351599</v>
      </c>
      <c r="I1168">
        <v>11.8537592172916</v>
      </c>
      <c r="J1168">
        <v>-21.242434026271798</v>
      </c>
      <c r="K1168">
        <v>117.29450826550099</v>
      </c>
      <c r="L1168">
        <v>101.125617829612</v>
      </c>
      <c r="M1168">
        <v>33.994261109089003</v>
      </c>
      <c r="N1168">
        <v>0.90779249150658103</v>
      </c>
      <c r="O1168">
        <v>32.288401253918401</v>
      </c>
      <c r="P1168">
        <v>59.477217540351297</v>
      </c>
      <c r="Q1168">
        <v>6.5015069363990999E-2</v>
      </c>
    </row>
    <row r="1169" spans="1:17" hidden="1" x14ac:dyDescent="0.3">
      <c r="A1169" t="s">
        <v>2498</v>
      </c>
      <c r="B1169" t="s">
        <v>2499</v>
      </c>
      <c r="C1169" t="s">
        <v>3125</v>
      </c>
      <c r="D1169" t="s">
        <v>192</v>
      </c>
      <c r="E1169">
        <v>1887.95546775</v>
      </c>
      <c r="F1169">
        <v>305.85000000000002</v>
      </c>
      <c r="G1169">
        <v>27.858096672771801</v>
      </c>
      <c r="H1169">
        <v>-6.5312107885376802</v>
      </c>
      <c r="I1169">
        <v>-6.8281086562964504</v>
      </c>
      <c r="J1169">
        <v>-0.45259872661144701</v>
      </c>
      <c r="K1169">
        <v>327.19916440858299</v>
      </c>
      <c r="L1169">
        <v>305.09939214300499</v>
      </c>
      <c r="M1169">
        <v>42.373036100164001</v>
      </c>
      <c r="N1169">
        <v>1.28094997214053</v>
      </c>
      <c r="O1169">
        <v>29.409841425535301</v>
      </c>
      <c r="P1169">
        <v>60.122506675043198</v>
      </c>
      <c r="Q1169">
        <v>0.15700341277007199</v>
      </c>
    </row>
    <row r="1170" spans="1:17" hidden="1" x14ac:dyDescent="0.3">
      <c r="A1170" t="s">
        <v>2500</v>
      </c>
      <c r="B1170" t="s">
        <v>2501</v>
      </c>
      <c r="C1170" t="s">
        <v>3125</v>
      </c>
      <c r="D1170" t="s">
        <v>1369</v>
      </c>
      <c r="E1170">
        <v>1882.31594587</v>
      </c>
      <c r="F1170">
        <v>94.66</v>
      </c>
      <c r="G1170">
        <v>-41.5149208996935</v>
      </c>
      <c r="H1170">
        <v>-3.5023300087806399</v>
      </c>
      <c r="I1170">
        <v>-15.2192813796491</v>
      </c>
      <c r="J1170">
        <v>-6.8136968941854201</v>
      </c>
      <c r="K1170">
        <v>105.151066629548</v>
      </c>
      <c r="L1170">
        <v>106.94396018588201</v>
      </c>
      <c r="M1170">
        <v>19.825997882695699</v>
      </c>
      <c r="N1170">
        <v>0.39307089943916301</v>
      </c>
      <c r="O1170">
        <v>37.259666173674198</v>
      </c>
      <c r="P1170">
        <v>1.7740027953983399</v>
      </c>
      <c r="Q1170">
        <v>8.3862660814796999E-2</v>
      </c>
    </row>
    <row r="1171" spans="1:17" hidden="1" x14ac:dyDescent="0.3">
      <c r="A1171" t="s">
        <v>2502</v>
      </c>
      <c r="B1171" t="s">
        <v>2503</v>
      </c>
      <c r="C1171" t="s">
        <v>3125</v>
      </c>
      <c r="D1171" t="s">
        <v>318</v>
      </c>
      <c r="E1171">
        <v>1881.89683479</v>
      </c>
      <c r="F1171">
        <v>732.15</v>
      </c>
      <c r="G1171">
        <v>28.1980930837038</v>
      </c>
      <c r="H1171">
        <v>-11.037601452611</v>
      </c>
      <c r="I1171">
        <v>5.7080857215955199</v>
      </c>
      <c r="J1171">
        <v>-9.6788881627509902</v>
      </c>
      <c r="K1171">
        <v>882.03140968227899</v>
      </c>
      <c r="L1171">
        <v>778.87214855101001</v>
      </c>
      <c r="M1171">
        <v>16.428607523399499</v>
      </c>
      <c r="N1171">
        <v>0.41558917924162703</v>
      </c>
      <c r="O1171">
        <v>65.949600491702498</v>
      </c>
      <c r="P1171">
        <v>66.738783876110205</v>
      </c>
      <c r="Q1171">
        <v>0.10130795444618</v>
      </c>
    </row>
    <row r="1172" spans="1:17" hidden="1" x14ac:dyDescent="0.3">
      <c r="A1172" t="s">
        <v>2504</v>
      </c>
      <c r="B1172" t="s">
        <v>2505</v>
      </c>
      <c r="C1172" t="s">
        <v>3125</v>
      </c>
      <c r="D1172" t="s">
        <v>418</v>
      </c>
      <c r="E1172">
        <v>1877.30714328</v>
      </c>
      <c r="F1172">
        <v>1493.4</v>
      </c>
      <c r="G1172">
        <v>49.556688723882502</v>
      </c>
      <c r="H1172">
        <v>4.5307045583179102</v>
      </c>
      <c r="I1172">
        <v>51.951829198043001</v>
      </c>
      <c r="J1172">
        <v>-6.4154494469361696</v>
      </c>
      <c r="K1172">
        <v>1497.89012558268</v>
      </c>
      <c r="L1172">
        <v>1232.05312007878</v>
      </c>
      <c r="M1172">
        <v>40.715211105172301</v>
      </c>
      <c r="N1172">
        <v>0.44487761019306599</v>
      </c>
      <c r="O1172">
        <v>14.1556180527654</v>
      </c>
      <c r="P1172">
        <v>113.40382966561801</v>
      </c>
      <c r="Q1172">
        <v>4.1872953813742002E-2</v>
      </c>
    </row>
    <row r="1173" spans="1:17" hidden="1" x14ac:dyDescent="0.3">
      <c r="A1173" t="s">
        <v>2506</v>
      </c>
      <c r="B1173" t="s">
        <v>2507</v>
      </c>
      <c r="C1173" t="s">
        <v>3125</v>
      </c>
      <c r="D1173" t="s">
        <v>2508</v>
      </c>
      <c r="E1173">
        <v>1874.08151</v>
      </c>
      <c r="F1173">
        <v>1735.1</v>
      </c>
      <c r="G1173">
        <v>1.5029846312208901</v>
      </c>
      <c r="H1173">
        <v>5.8845182149281001</v>
      </c>
      <c r="I1173">
        <v>16.740264701515599</v>
      </c>
      <c r="J1173">
        <v>6.0493992626288904</v>
      </c>
      <c r="K1173">
        <v>1628.6859428917701</v>
      </c>
      <c r="L1173">
        <v>1451.6559663880901</v>
      </c>
      <c r="M1173">
        <v>48.015504528706899</v>
      </c>
      <c r="N1173">
        <v>0.99913221305851097</v>
      </c>
      <c r="O1173">
        <v>17.5033139300328</v>
      </c>
      <c r="P1173">
        <v>72.646766169154205</v>
      </c>
      <c r="Q1173">
        <v>0.23715376065209001</v>
      </c>
    </row>
    <row r="1174" spans="1:17" hidden="1" x14ac:dyDescent="0.3">
      <c r="A1174" t="s">
        <v>2509</v>
      </c>
      <c r="B1174" t="s">
        <v>2510</v>
      </c>
      <c r="C1174" t="s">
        <v>3125</v>
      </c>
      <c r="D1174" t="s">
        <v>21</v>
      </c>
      <c r="E1174">
        <v>1872.73386882</v>
      </c>
      <c r="F1174">
        <v>206.12</v>
      </c>
      <c r="G1174">
        <v>-70.224478808318494</v>
      </c>
      <c r="H1174">
        <v>-8.5727337123914893</v>
      </c>
      <c r="I1174">
        <v>-39.896979210193003</v>
      </c>
      <c r="J1174">
        <v>-3.05045316556137</v>
      </c>
      <c r="K1174">
        <v>226.98882332261999</v>
      </c>
      <c r="M1174">
        <v>32.870175816043897</v>
      </c>
      <c r="N1174">
        <v>0.44286133020752699</v>
      </c>
      <c r="O1174">
        <v>105.559868038036</v>
      </c>
      <c r="P1174">
        <v>2.9827629278041501</v>
      </c>
    </row>
    <row r="1175" spans="1:17" hidden="1" x14ac:dyDescent="0.3">
      <c r="A1175" t="s">
        <v>2511</v>
      </c>
      <c r="B1175" t="s">
        <v>2512</v>
      </c>
      <c r="C1175" t="s">
        <v>3125</v>
      </c>
      <c r="D1175" t="s">
        <v>269</v>
      </c>
      <c r="E1175">
        <v>1863.174923925</v>
      </c>
      <c r="F1175">
        <v>297.14999999999998</v>
      </c>
      <c r="G1175">
        <v>6.2630505747141196</v>
      </c>
      <c r="H1175">
        <v>-4.2775279119338503</v>
      </c>
      <c r="I1175">
        <v>-29.355990544329199</v>
      </c>
      <c r="J1175">
        <v>-3.21672540282542</v>
      </c>
      <c r="K1175">
        <v>311.07281180430698</v>
      </c>
      <c r="L1175">
        <v>312.46921956249298</v>
      </c>
      <c r="M1175">
        <v>45.739347357221199</v>
      </c>
      <c r="N1175">
        <v>0.471056874321719</v>
      </c>
      <c r="O1175">
        <v>42.234561669190597</v>
      </c>
      <c r="P1175">
        <v>39.703808180535901</v>
      </c>
      <c r="Q1175">
        <v>8.4302996253922999E-2</v>
      </c>
    </row>
    <row r="1176" spans="1:17" hidden="1" x14ac:dyDescent="0.3">
      <c r="A1176" t="s">
        <v>2513</v>
      </c>
      <c r="B1176" t="s">
        <v>2514</v>
      </c>
      <c r="C1176" t="s">
        <v>3125</v>
      </c>
      <c r="D1176" t="s">
        <v>280</v>
      </c>
      <c r="E1176">
        <v>1854.70650333499</v>
      </c>
      <c r="F1176">
        <v>514.85</v>
      </c>
      <c r="G1176">
        <v>19.577497151687702</v>
      </c>
      <c r="H1176">
        <v>-8.7876413409413399</v>
      </c>
      <c r="I1176">
        <v>35.200542094272699</v>
      </c>
      <c r="J1176">
        <v>-4.5939891481618798</v>
      </c>
      <c r="K1176">
        <v>523.575504780752</v>
      </c>
      <c r="L1176">
        <v>433.72348124541003</v>
      </c>
      <c r="M1176">
        <v>36.797692908295097</v>
      </c>
      <c r="N1176">
        <v>0.55995709912071001</v>
      </c>
      <c r="O1176">
        <v>24.278916189181299</v>
      </c>
      <c r="P1176">
        <v>69.163791687202206</v>
      </c>
      <c r="Q1176">
        <v>9.6079148024788993E-2</v>
      </c>
    </row>
    <row r="1177" spans="1:17" hidden="1" x14ac:dyDescent="0.3">
      <c r="A1177" t="s">
        <v>2515</v>
      </c>
      <c r="B1177" t="s">
        <v>2516</v>
      </c>
      <c r="C1177" t="s">
        <v>3125</v>
      </c>
      <c r="D1177" t="s">
        <v>1438</v>
      </c>
      <c r="E1177">
        <v>1853.2265675000001</v>
      </c>
      <c r="F1177">
        <v>130.9</v>
      </c>
      <c r="G1177">
        <v>46.778673985512597</v>
      </c>
      <c r="H1177">
        <v>0.82587437753658299</v>
      </c>
      <c r="I1177">
        <v>3.0857765239438599</v>
      </c>
      <c r="J1177">
        <v>-11.658900062975301</v>
      </c>
      <c r="K1177">
        <v>125.651008604292</v>
      </c>
      <c r="L1177">
        <v>115.346834168475</v>
      </c>
      <c r="M1177">
        <v>56.142678217676099</v>
      </c>
      <c r="N1177">
        <v>2.46100412830741</v>
      </c>
      <c r="O1177">
        <v>13.445378151260501</v>
      </c>
      <c r="P1177">
        <v>80.427291523087504</v>
      </c>
      <c r="Q1177">
        <v>0.18988996803017499</v>
      </c>
    </row>
    <row r="1178" spans="1:17" hidden="1" x14ac:dyDescent="0.3">
      <c r="A1178" t="s">
        <v>2517</v>
      </c>
      <c r="B1178" t="s">
        <v>2518</v>
      </c>
      <c r="C1178" t="s">
        <v>3125</v>
      </c>
      <c r="D1178" t="s">
        <v>122</v>
      </c>
      <c r="E1178">
        <v>1852.8374731500001</v>
      </c>
      <c r="F1178">
        <v>120.35</v>
      </c>
      <c r="G1178">
        <v>-24.9373663562682</v>
      </c>
      <c r="H1178">
        <v>-13.813775445165399</v>
      </c>
      <c r="I1178">
        <v>-13.7608395418372</v>
      </c>
      <c r="J1178">
        <v>-7.9918279243641299</v>
      </c>
      <c r="K1178">
        <v>136.51586603683401</v>
      </c>
      <c r="L1178">
        <v>124.84678357169599</v>
      </c>
      <c r="M1178">
        <v>21.504930040010201</v>
      </c>
      <c r="N1178">
        <v>0.39828703574394603</v>
      </c>
      <c r="O1178">
        <v>48.483589530535902</v>
      </c>
      <c r="P1178">
        <v>35.988700564971701</v>
      </c>
      <c r="Q1178">
        <v>0.14956780602379499</v>
      </c>
    </row>
    <row r="1179" spans="1:17" hidden="1" x14ac:dyDescent="0.3">
      <c r="A1179" t="s">
        <v>2519</v>
      </c>
      <c r="B1179" t="s">
        <v>2520</v>
      </c>
      <c r="C1179" t="s">
        <v>3125</v>
      </c>
      <c r="D1179" t="s">
        <v>280</v>
      </c>
      <c r="E1179">
        <v>1836.81059562</v>
      </c>
      <c r="F1179">
        <v>600.6</v>
      </c>
      <c r="G1179">
        <v>-68.710789456334695</v>
      </c>
      <c r="H1179">
        <v>6.4092775452945396</v>
      </c>
      <c r="I1179">
        <v>-36.998998666141702</v>
      </c>
      <c r="J1179">
        <v>-5.1027234112001398</v>
      </c>
      <c r="K1179">
        <v>623.05100676078496</v>
      </c>
      <c r="L1179">
        <v>718.33558919955499</v>
      </c>
      <c r="M1179">
        <v>39.301599014698503</v>
      </c>
      <c r="N1179">
        <v>1.3495993057259399</v>
      </c>
      <c r="O1179">
        <v>90.642690642690596</v>
      </c>
      <c r="P1179">
        <v>5</v>
      </c>
    </row>
    <row r="1180" spans="1:17" hidden="1" x14ac:dyDescent="0.3">
      <c r="A1180" t="s">
        <v>2521</v>
      </c>
      <c r="B1180" t="s">
        <v>2522</v>
      </c>
      <c r="C1180" t="s">
        <v>3125</v>
      </c>
      <c r="D1180" t="s">
        <v>418</v>
      </c>
      <c r="E1180">
        <v>1828.4153745650001</v>
      </c>
      <c r="F1180">
        <v>456.95</v>
      </c>
      <c r="G1180">
        <v>3.6808668524102801</v>
      </c>
      <c r="H1180">
        <v>-0.36415309130321599</v>
      </c>
      <c r="I1180">
        <v>31.018405524096899</v>
      </c>
      <c r="J1180">
        <v>-3.3064506716415001</v>
      </c>
      <c r="K1180">
        <v>463.46563544023701</v>
      </c>
      <c r="L1180">
        <v>406.461267502167</v>
      </c>
      <c r="M1180">
        <v>41.094087261434296</v>
      </c>
      <c r="N1180">
        <v>0.39940476002154601</v>
      </c>
      <c r="O1180">
        <v>16.36940584309</v>
      </c>
      <c r="P1180">
        <v>62.963623395149803</v>
      </c>
      <c r="Q1180">
        <v>-6.4645214203206E-2</v>
      </c>
    </row>
    <row r="1181" spans="1:17" hidden="1" x14ac:dyDescent="0.3">
      <c r="A1181" t="s">
        <v>2523</v>
      </c>
      <c r="B1181" t="s">
        <v>2524</v>
      </c>
      <c r="C1181" t="s">
        <v>3125</v>
      </c>
      <c r="D1181" t="s">
        <v>280</v>
      </c>
      <c r="E1181">
        <v>1823.4900202399999</v>
      </c>
      <c r="F1181">
        <v>402.8</v>
      </c>
      <c r="G1181">
        <v>84.459105135439401</v>
      </c>
      <c r="H1181">
        <v>1.1964556407917399</v>
      </c>
      <c r="I1181">
        <v>-3.7719629696609398</v>
      </c>
      <c r="J1181">
        <v>-8.3083196613351298</v>
      </c>
      <c r="K1181">
        <v>421.14211859616103</v>
      </c>
      <c r="L1181">
        <v>374.52226496404</v>
      </c>
      <c r="M1181">
        <v>40.799119116404903</v>
      </c>
      <c r="N1181">
        <v>2.0774847795625599</v>
      </c>
      <c r="O1181">
        <v>24.143495531281001</v>
      </c>
      <c r="P1181">
        <v>121.318681318681</v>
      </c>
      <c r="Q1181">
        <v>0.25848401285710498</v>
      </c>
    </row>
    <row r="1182" spans="1:17" hidden="1" x14ac:dyDescent="0.3">
      <c r="A1182" t="s">
        <v>2525</v>
      </c>
      <c r="B1182" t="s">
        <v>2526</v>
      </c>
      <c r="C1182" t="s">
        <v>3125</v>
      </c>
      <c r="D1182" t="s">
        <v>83</v>
      </c>
      <c r="E1182">
        <v>1818.7430480999999</v>
      </c>
      <c r="F1182">
        <v>272.55</v>
      </c>
      <c r="G1182">
        <v>110.149853554553</v>
      </c>
      <c r="H1182">
        <v>1.1397790299844299</v>
      </c>
      <c r="I1182">
        <v>108.34364818596001</v>
      </c>
      <c r="J1182">
        <v>-7.6454153885079696</v>
      </c>
      <c r="K1182">
        <v>253.62799237736601</v>
      </c>
      <c r="L1182">
        <v>176.278916711156</v>
      </c>
      <c r="M1182">
        <v>40.549447057909198</v>
      </c>
      <c r="N1182">
        <v>0.37669289011724799</v>
      </c>
      <c r="O1182">
        <v>32.2179416620803</v>
      </c>
      <c r="P1182">
        <v>192.907039226222</v>
      </c>
      <c r="Q1182">
        <v>0.101551317168473</v>
      </c>
    </row>
    <row r="1183" spans="1:17" hidden="1" x14ac:dyDescent="0.3">
      <c r="A1183" t="s">
        <v>2527</v>
      </c>
      <c r="B1183" t="s">
        <v>2528</v>
      </c>
      <c r="C1183" t="s">
        <v>3125</v>
      </c>
      <c r="D1183" t="s">
        <v>460</v>
      </c>
      <c r="E1183">
        <v>1814.8379718450001</v>
      </c>
      <c r="F1183">
        <v>586.04999999999995</v>
      </c>
      <c r="G1183">
        <v>-31.565322758667399</v>
      </c>
      <c r="H1183">
        <v>-16.833126127830599</v>
      </c>
      <c r="I1183">
        <v>-12.753750918832401</v>
      </c>
      <c r="J1183">
        <v>-4.5349330032727799</v>
      </c>
      <c r="K1183">
        <v>692.68403073565503</v>
      </c>
      <c r="L1183">
        <v>644.05673001872299</v>
      </c>
      <c r="M1183">
        <v>27.199154337364899</v>
      </c>
      <c r="N1183">
        <v>0.74888404982543699</v>
      </c>
      <c r="O1183">
        <v>51.650883030458097</v>
      </c>
      <c r="P1183">
        <v>33.178047949096602</v>
      </c>
      <c r="Q1183">
        <v>0.112498081853383</v>
      </c>
    </row>
    <row r="1184" spans="1:17" hidden="1" x14ac:dyDescent="0.3">
      <c r="A1184" t="s">
        <v>2529</v>
      </c>
      <c r="B1184" t="s">
        <v>2530</v>
      </c>
      <c r="C1184" t="s">
        <v>3125</v>
      </c>
      <c r="D1184" t="s">
        <v>135</v>
      </c>
      <c r="E1184">
        <v>1811.5328130380001</v>
      </c>
      <c r="F1184">
        <v>106.34</v>
      </c>
      <c r="G1184">
        <v>-3.1771495574975601</v>
      </c>
      <c r="H1184">
        <v>-11.3512201834588</v>
      </c>
      <c r="I1184">
        <v>-22.982910344743001</v>
      </c>
      <c r="J1184">
        <v>-8.2566753493109708</v>
      </c>
      <c r="K1184">
        <v>121.15509300172</v>
      </c>
      <c r="L1184">
        <v>115.39882409436299</v>
      </c>
      <c r="M1184">
        <v>27.427893755669199</v>
      </c>
      <c r="N1184">
        <v>0.33622919267513401</v>
      </c>
      <c r="O1184">
        <v>38.800075230392999</v>
      </c>
      <c r="P1184">
        <v>29.367396593673899</v>
      </c>
      <c r="Q1184">
        <v>1.5739480897301001E-2</v>
      </c>
    </row>
    <row r="1185" spans="1:17" hidden="1" x14ac:dyDescent="0.3">
      <c r="A1185" t="s">
        <v>2531</v>
      </c>
      <c r="B1185" t="s">
        <v>2532</v>
      </c>
      <c r="C1185" t="s">
        <v>3125</v>
      </c>
      <c r="D1185" t="s">
        <v>48</v>
      </c>
      <c r="E1185">
        <v>1806.45072</v>
      </c>
      <c r="F1185">
        <v>80.13</v>
      </c>
      <c r="G1185">
        <v>2.3885893460233998</v>
      </c>
      <c r="H1185">
        <v>-14.5510199328154</v>
      </c>
      <c r="I1185">
        <v>7.63850379667113</v>
      </c>
      <c r="J1185">
        <v>-9.0641385127907395</v>
      </c>
      <c r="K1185">
        <v>94.563395638096793</v>
      </c>
      <c r="L1185">
        <v>85.375653549478102</v>
      </c>
      <c r="M1185">
        <v>20.6513596223975</v>
      </c>
      <c r="N1185">
        <v>0.42768272666622198</v>
      </c>
      <c r="O1185">
        <v>50.580307001123103</v>
      </c>
      <c r="P1185">
        <v>36.044142614601</v>
      </c>
      <c r="Q1185">
        <v>0.118843941969196</v>
      </c>
    </row>
    <row r="1186" spans="1:17" hidden="1" x14ac:dyDescent="0.3">
      <c r="A1186" t="s">
        <v>2533</v>
      </c>
      <c r="B1186" t="s">
        <v>2534</v>
      </c>
      <c r="C1186" t="s">
        <v>3125</v>
      </c>
      <c r="D1186" t="s">
        <v>2535</v>
      </c>
      <c r="E1186">
        <v>1802.83498356</v>
      </c>
      <c r="F1186">
        <v>1669.2</v>
      </c>
      <c r="G1186">
        <v>325.32647518294101</v>
      </c>
      <c r="H1186">
        <v>-5.8668186834676197</v>
      </c>
      <c r="I1186">
        <v>-4.5794420903012103</v>
      </c>
      <c r="J1186">
        <v>-8.9360670259354507</v>
      </c>
      <c r="K1186">
        <v>1817.4874283111601</v>
      </c>
      <c r="L1186">
        <v>1546.01944640648</v>
      </c>
      <c r="M1186">
        <v>36.101595880653299</v>
      </c>
      <c r="N1186">
        <v>0.85769836136343702</v>
      </c>
      <c r="O1186">
        <v>35.394200814761497</v>
      </c>
      <c r="P1186">
        <v>373.86799148332102</v>
      </c>
      <c r="Q1186">
        <v>0.23301347264282099</v>
      </c>
    </row>
    <row r="1187" spans="1:17" hidden="1" x14ac:dyDescent="0.3">
      <c r="A1187" t="s">
        <v>2536</v>
      </c>
      <c r="B1187" t="s">
        <v>2537</v>
      </c>
      <c r="C1187" t="s">
        <v>3125</v>
      </c>
      <c r="D1187" t="s">
        <v>233</v>
      </c>
      <c r="E1187">
        <v>1802.7550371499999</v>
      </c>
      <c r="F1187">
        <v>1019.5</v>
      </c>
      <c r="G1187">
        <v>145.942879042518</v>
      </c>
      <c r="H1187">
        <v>16.578838496232098</v>
      </c>
      <c r="I1187">
        <v>17.277136840814698</v>
      </c>
      <c r="J1187">
        <v>-10.226434588926599</v>
      </c>
      <c r="K1187">
        <v>1007.17185817646</v>
      </c>
      <c r="L1187">
        <v>823.59200656659903</v>
      </c>
      <c r="M1187">
        <v>41.658979498775999</v>
      </c>
      <c r="N1187">
        <v>0.87200598116485895</v>
      </c>
      <c r="O1187">
        <v>17.6066699362432</v>
      </c>
      <c r="P1187">
        <v>182.292676173335</v>
      </c>
      <c r="Q1187">
        <v>0.179078733535014</v>
      </c>
    </row>
    <row r="1188" spans="1:17" hidden="1" x14ac:dyDescent="0.3">
      <c r="A1188" t="s">
        <v>2538</v>
      </c>
      <c r="B1188" t="s">
        <v>2539</v>
      </c>
      <c r="C1188" t="s">
        <v>3125</v>
      </c>
      <c r="D1188" t="s">
        <v>125</v>
      </c>
      <c r="E1188">
        <v>1800.3266872649999</v>
      </c>
      <c r="F1188">
        <v>808.65</v>
      </c>
      <c r="G1188">
        <v>17.3977055444741</v>
      </c>
      <c r="H1188">
        <v>10.2959413207558</v>
      </c>
      <c r="I1188">
        <v>31.659440148454902</v>
      </c>
      <c r="J1188">
        <v>-1.55961524073654</v>
      </c>
      <c r="K1188">
        <v>761.01391991617902</v>
      </c>
      <c r="L1188">
        <v>658.85363538216905</v>
      </c>
      <c r="M1188">
        <v>53.6642878100863</v>
      </c>
      <c r="N1188">
        <v>0.53309992580050802</v>
      </c>
      <c r="O1188">
        <v>5.1010944166202998</v>
      </c>
      <c r="P1188">
        <v>61.9729594391587</v>
      </c>
      <c r="Q1188">
        <v>-5.1475426718069997E-2</v>
      </c>
    </row>
    <row r="1189" spans="1:17" hidden="1" x14ac:dyDescent="0.3">
      <c r="A1189" t="s">
        <v>2540</v>
      </c>
      <c r="B1189" t="s">
        <v>2541</v>
      </c>
      <c r="C1189" t="s">
        <v>3125</v>
      </c>
      <c r="D1189" t="s">
        <v>1024</v>
      </c>
      <c r="E1189">
        <v>1798.14312825</v>
      </c>
      <c r="F1189">
        <v>506.45</v>
      </c>
      <c r="G1189">
        <v>46.8409845875168</v>
      </c>
      <c r="H1189">
        <v>-15.186537850263701</v>
      </c>
      <c r="I1189">
        <v>46.8207088732673</v>
      </c>
      <c r="J1189">
        <v>-5.7648357891230901</v>
      </c>
      <c r="K1189">
        <v>582.72753270430701</v>
      </c>
      <c r="L1189">
        <v>482.07900377938898</v>
      </c>
      <c r="M1189">
        <v>21.091514037192599</v>
      </c>
      <c r="N1189">
        <v>0.45006233634314402</v>
      </c>
      <c r="O1189">
        <v>43.903643005232396</v>
      </c>
      <c r="P1189">
        <v>98.529988239905904</v>
      </c>
      <c r="Q1189">
        <v>0.137707467529987</v>
      </c>
    </row>
    <row r="1190" spans="1:17" hidden="1" x14ac:dyDescent="0.3">
      <c r="A1190" t="s">
        <v>2542</v>
      </c>
      <c r="B1190" t="s">
        <v>2543</v>
      </c>
      <c r="C1190" t="s">
        <v>3125</v>
      </c>
      <c r="D1190" t="s">
        <v>192</v>
      </c>
      <c r="E1190">
        <v>1798.0253530799901</v>
      </c>
      <c r="F1190">
        <v>735.9</v>
      </c>
      <c r="G1190">
        <v>-19.259546842479502</v>
      </c>
      <c r="H1190">
        <v>-1.24875670043939</v>
      </c>
      <c r="I1190">
        <v>14.5900141676461</v>
      </c>
      <c r="J1190">
        <v>-4.3835242082018997</v>
      </c>
      <c r="K1190">
        <v>771.98320128928901</v>
      </c>
      <c r="L1190">
        <v>737.13476976387904</v>
      </c>
      <c r="M1190">
        <v>41.485411800141598</v>
      </c>
      <c r="N1190">
        <v>0.67037135900758804</v>
      </c>
      <c r="O1190">
        <v>24.3307514607963</v>
      </c>
      <c r="P1190">
        <v>34.288321167883197</v>
      </c>
      <c r="Q1190">
        <v>-1.2386793036844E-2</v>
      </c>
    </row>
    <row r="1191" spans="1:17" hidden="1" x14ac:dyDescent="0.3">
      <c r="A1191" t="s">
        <v>2544</v>
      </c>
      <c r="B1191" t="s">
        <v>2545</v>
      </c>
      <c r="C1191" t="s">
        <v>3125</v>
      </c>
      <c r="D1191" t="s">
        <v>238</v>
      </c>
      <c r="E1191">
        <v>1794.968505495</v>
      </c>
      <c r="F1191">
        <v>785.65</v>
      </c>
      <c r="G1191">
        <v>29.3786416327961</v>
      </c>
      <c r="H1191">
        <v>-12.291993265576499</v>
      </c>
      <c r="I1191">
        <v>20.398107816326402</v>
      </c>
      <c r="J1191">
        <v>-5.97153625137459</v>
      </c>
      <c r="K1191">
        <v>842.26380145137898</v>
      </c>
      <c r="L1191">
        <v>722.03812293709302</v>
      </c>
      <c r="M1191">
        <v>35.948883855580199</v>
      </c>
      <c r="N1191">
        <v>0.53541984168535905</v>
      </c>
      <c r="O1191">
        <v>33.520015273976902</v>
      </c>
      <c r="P1191">
        <v>69.306525299543097</v>
      </c>
      <c r="Q1191">
        <v>1.8605349300950001E-2</v>
      </c>
    </row>
    <row r="1192" spans="1:17" hidden="1" x14ac:dyDescent="0.3">
      <c r="A1192" t="s">
        <v>2546</v>
      </c>
      <c r="B1192" t="s">
        <v>2547</v>
      </c>
      <c r="C1192" t="s">
        <v>3125</v>
      </c>
      <c r="D1192" t="s">
        <v>233</v>
      </c>
      <c r="E1192">
        <v>1792.9629132</v>
      </c>
      <c r="F1192">
        <v>1046.2</v>
      </c>
      <c r="G1192">
        <v>108.401316535644</v>
      </c>
      <c r="H1192">
        <v>16.424545724518101</v>
      </c>
      <c r="I1192">
        <v>35.289773767224297</v>
      </c>
      <c r="J1192">
        <v>-3.6887937271769999</v>
      </c>
      <c r="K1192">
        <v>905.72222631664397</v>
      </c>
      <c r="L1192">
        <v>741.09306670038404</v>
      </c>
      <c r="M1192">
        <v>59.296997012348697</v>
      </c>
      <c r="N1192">
        <v>1.9525830428280899</v>
      </c>
      <c r="O1192">
        <v>15.4224813611164</v>
      </c>
      <c r="P1192">
        <v>158.19348469891401</v>
      </c>
      <c r="Q1192">
        <v>0.14218451513624999</v>
      </c>
    </row>
    <row r="1193" spans="1:17" hidden="1" x14ac:dyDescent="0.3">
      <c r="A1193" t="s">
        <v>2548</v>
      </c>
      <c r="B1193" t="s">
        <v>2549</v>
      </c>
      <c r="C1193" t="s">
        <v>3125</v>
      </c>
      <c r="D1193" t="s">
        <v>520</v>
      </c>
      <c r="E1193">
        <v>1789.13429065999</v>
      </c>
      <c r="F1193">
        <v>292.10000000000002</v>
      </c>
      <c r="G1193">
        <v>71.224322668608195</v>
      </c>
      <c r="H1193">
        <v>4.8619829934988896</v>
      </c>
      <c r="I1193">
        <v>96.862458454201004</v>
      </c>
      <c r="J1193">
        <v>-12.939432519279199</v>
      </c>
      <c r="K1193">
        <v>276.29581310001902</v>
      </c>
      <c r="L1193">
        <v>198.29106514670499</v>
      </c>
      <c r="M1193">
        <v>35.818283004300902</v>
      </c>
      <c r="N1193">
        <v>0.20060637508902199</v>
      </c>
      <c r="O1193">
        <v>25.734337555631601</v>
      </c>
      <c r="P1193">
        <v>159.991099243435</v>
      </c>
      <c r="Q1193">
        <v>3.3425880898728999E-2</v>
      </c>
    </row>
    <row r="1194" spans="1:17" hidden="1" x14ac:dyDescent="0.3">
      <c r="A1194" t="s">
        <v>2550</v>
      </c>
      <c r="B1194" t="s">
        <v>2551</v>
      </c>
      <c r="C1194" t="s">
        <v>3125</v>
      </c>
      <c r="D1194" t="s">
        <v>51</v>
      </c>
      <c r="E1194">
        <v>1786.94</v>
      </c>
      <c r="F1194">
        <v>19.010000000000002</v>
      </c>
      <c r="G1194">
        <v>111.08358130097101</v>
      </c>
      <c r="H1194">
        <v>-5.3015264658635202</v>
      </c>
      <c r="I1194">
        <v>26.3882676271467</v>
      </c>
      <c r="J1194">
        <v>-6.8314545028274702</v>
      </c>
      <c r="K1194">
        <v>20.310592554591199</v>
      </c>
      <c r="L1194">
        <v>16.174961412687502</v>
      </c>
      <c r="M1194">
        <v>31.194928809966299</v>
      </c>
      <c r="N1194">
        <v>0.263686800777226</v>
      </c>
      <c r="O1194">
        <v>46.764860599684297</v>
      </c>
      <c r="P1194">
        <v>162.20689655172399</v>
      </c>
    </row>
    <row r="1195" spans="1:17" hidden="1" x14ac:dyDescent="0.3">
      <c r="A1195" t="s">
        <v>2552</v>
      </c>
      <c r="B1195" t="s">
        <v>2553</v>
      </c>
      <c r="C1195" t="s">
        <v>3125</v>
      </c>
      <c r="D1195" t="s">
        <v>447</v>
      </c>
      <c r="E1195">
        <v>1785.3557949999999</v>
      </c>
      <c r="F1195">
        <v>2992.3</v>
      </c>
      <c r="G1195">
        <v>56.7204627316423</v>
      </c>
      <c r="H1195">
        <v>9.0225122738121808</v>
      </c>
      <c r="I1195">
        <v>11.190938280386</v>
      </c>
      <c r="J1195">
        <v>-4.5437244244952701</v>
      </c>
      <c r="K1195">
        <v>3111.4926863513201</v>
      </c>
      <c r="L1195">
        <v>2593.76609472072</v>
      </c>
      <c r="M1195">
        <v>45.131156398276602</v>
      </c>
      <c r="N1195">
        <v>0.78566395752769203</v>
      </c>
      <c r="O1195">
        <v>36.5254152324298</v>
      </c>
      <c r="P1195">
        <v>127.551330798479</v>
      </c>
      <c r="Q1195">
        <v>0.120913416535184</v>
      </c>
    </row>
    <row r="1196" spans="1:17" hidden="1" x14ac:dyDescent="0.3">
      <c r="A1196" t="s">
        <v>2554</v>
      </c>
      <c r="B1196" t="s">
        <v>2555</v>
      </c>
      <c r="C1196" t="s">
        <v>3125</v>
      </c>
      <c r="D1196" t="s">
        <v>138</v>
      </c>
      <c r="E1196">
        <v>1784.8581696450001</v>
      </c>
      <c r="F1196">
        <v>714.15</v>
      </c>
      <c r="G1196">
        <v>-4.2437209346829201E-2</v>
      </c>
      <c r="H1196">
        <v>38.789712530720102</v>
      </c>
      <c r="I1196">
        <v>17.584758013625901</v>
      </c>
      <c r="J1196">
        <v>-7.1150398107070698</v>
      </c>
      <c r="M1196">
        <v>49.731991720288001</v>
      </c>
      <c r="O1196">
        <v>23.769516208079501</v>
      </c>
      <c r="P1196">
        <v>32.815696485028802</v>
      </c>
    </row>
    <row r="1197" spans="1:17" hidden="1" x14ac:dyDescent="0.3">
      <c r="A1197" t="s">
        <v>2556</v>
      </c>
      <c r="B1197" t="s">
        <v>2557</v>
      </c>
      <c r="C1197" t="s">
        <v>3125</v>
      </c>
      <c r="D1197" t="s">
        <v>192</v>
      </c>
      <c r="E1197">
        <v>1779.1407392000001</v>
      </c>
      <c r="F1197">
        <v>748</v>
      </c>
      <c r="G1197">
        <v>131.367382266405</v>
      </c>
      <c r="H1197">
        <v>-52.849743798588698</v>
      </c>
      <c r="I1197">
        <v>66.189656666742394</v>
      </c>
      <c r="J1197">
        <v>-1.21136101496167</v>
      </c>
      <c r="K1197">
        <v>776.94230247101495</v>
      </c>
      <c r="L1197">
        <v>565.92029862447896</v>
      </c>
      <c r="M1197">
        <v>33.758464374173997</v>
      </c>
      <c r="N1197">
        <v>0.31409516285853101</v>
      </c>
      <c r="O1197">
        <v>39.030748663101598</v>
      </c>
      <c r="P1197">
        <v>164.98981489682001</v>
      </c>
      <c r="Q1197">
        <v>0.20709509754456401</v>
      </c>
    </row>
    <row r="1198" spans="1:17" hidden="1" x14ac:dyDescent="0.3">
      <c r="A1198" t="s">
        <v>2558</v>
      </c>
      <c r="B1198" t="s">
        <v>2559</v>
      </c>
      <c r="C1198" t="s">
        <v>3125</v>
      </c>
      <c r="D1198" t="s">
        <v>54</v>
      </c>
      <c r="E1198">
        <v>1778.50626722999</v>
      </c>
      <c r="F1198">
        <v>161.69999999999999</v>
      </c>
      <c r="G1198">
        <v>-52.162393860022398</v>
      </c>
      <c r="H1198">
        <v>-13.1697013707306</v>
      </c>
      <c r="I1198">
        <v>-44.785728532570097</v>
      </c>
      <c r="J1198">
        <v>-12.6754129231419</v>
      </c>
      <c r="K1198">
        <v>195.78028073294399</v>
      </c>
      <c r="L1198">
        <v>214.537490744699</v>
      </c>
      <c r="M1198">
        <v>20.623521698561401</v>
      </c>
      <c r="N1198">
        <v>0.90238650280773802</v>
      </c>
      <c r="O1198">
        <v>75.355596784168199</v>
      </c>
      <c r="P1198">
        <v>0.42854481088130297</v>
      </c>
      <c r="Q1198">
        <v>7.9213962653437997E-2</v>
      </c>
    </row>
    <row r="1199" spans="1:17" hidden="1" x14ac:dyDescent="0.3">
      <c r="A1199" t="s">
        <v>2560</v>
      </c>
      <c r="B1199" t="s">
        <v>2561</v>
      </c>
      <c r="C1199" t="s">
        <v>3125</v>
      </c>
      <c r="D1199" t="s">
        <v>447</v>
      </c>
      <c r="E1199">
        <v>1774.320105628</v>
      </c>
      <c r="F1199">
        <v>117.88</v>
      </c>
      <c r="G1199">
        <v>77.050981991817395</v>
      </c>
      <c r="H1199">
        <v>-5.4284856067946201</v>
      </c>
      <c r="I1199">
        <v>1.87525020815438</v>
      </c>
      <c r="J1199">
        <v>-9.0262655018864493</v>
      </c>
      <c r="K1199">
        <v>133.00993596453301</v>
      </c>
      <c r="L1199">
        <v>116.80948599925</v>
      </c>
      <c r="M1199">
        <v>27.537597863387401</v>
      </c>
      <c r="N1199">
        <v>0.79117320162521998</v>
      </c>
      <c r="O1199">
        <v>39.463861554122801</v>
      </c>
      <c r="P1199">
        <v>111.823899371069</v>
      </c>
      <c r="Q1199">
        <v>9.9469004970300007E-2</v>
      </c>
    </row>
    <row r="1200" spans="1:17" hidden="1" x14ac:dyDescent="0.3">
      <c r="A1200" t="s">
        <v>2562</v>
      </c>
      <c r="B1200" t="s">
        <v>2563</v>
      </c>
      <c r="C1200" t="s">
        <v>3125</v>
      </c>
      <c r="D1200" t="s">
        <v>21</v>
      </c>
      <c r="E1200">
        <v>1769.2513651199999</v>
      </c>
      <c r="F1200">
        <v>1502.65</v>
      </c>
      <c r="G1200">
        <v>210.535983436202</v>
      </c>
      <c r="H1200">
        <v>-12.1605522722831</v>
      </c>
      <c r="I1200">
        <v>17.327060233932901</v>
      </c>
      <c r="J1200">
        <v>-3.7144280751053</v>
      </c>
      <c r="K1200">
        <v>1513.8798316457301</v>
      </c>
      <c r="L1200">
        <v>1207.0112866263601</v>
      </c>
      <c r="M1200">
        <v>46.650995552770901</v>
      </c>
      <c r="N1200">
        <v>0.61656150072770199</v>
      </c>
      <c r="O1200">
        <v>24.047516054969499</v>
      </c>
      <c r="P1200">
        <v>260.65042601703999</v>
      </c>
      <c r="Q1200">
        <v>0.14365101424804699</v>
      </c>
    </row>
    <row r="1201" spans="1:17" hidden="1" x14ac:dyDescent="0.3">
      <c r="A1201" t="s">
        <v>2564</v>
      </c>
      <c r="B1201" t="s">
        <v>2565</v>
      </c>
      <c r="C1201" t="s">
        <v>3125</v>
      </c>
      <c r="D1201" t="s">
        <v>767</v>
      </c>
      <c r="E1201">
        <v>1758.8550078849901</v>
      </c>
      <c r="F1201">
        <v>681.05</v>
      </c>
      <c r="G1201">
        <v>5.2917210609401302</v>
      </c>
      <c r="H1201">
        <v>-8.7901815303310702</v>
      </c>
      <c r="I1201">
        <v>-37.069716909254097</v>
      </c>
      <c r="J1201">
        <v>-5.3617649951703399</v>
      </c>
      <c r="K1201">
        <v>780.72010352383097</v>
      </c>
      <c r="L1201">
        <v>797.35221323666997</v>
      </c>
      <c r="M1201">
        <v>21.2458228332057</v>
      </c>
      <c r="N1201">
        <v>0.46721319893366198</v>
      </c>
      <c r="O1201">
        <v>90.881726745466494</v>
      </c>
      <c r="P1201">
        <v>35.128968253968203</v>
      </c>
      <c r="Q1201">
        <v>0.17039360362412501</v>
      </c>
    </row>
    <row r="1202" spans="1:17" hidden="1" x14ac:dyDescent="0.3">
      <c r="A1202" t="s">
        <v>2566</v>
      </c>
      <c r="B1202" t="s">
        <v>2567</v>
      </c>
      <c r="C1202" t="s">
        <v>3125</v>
      </c>
      <c r="D1202" t="s">
        <v>277</v>
      </c>
      <c r="E1202">
        <v>1748.34</v>
      </c>
      <c r="F1202">
        <v>1456.95</v>
      </c>
      <c r="G1202">
        <v>-30.102563825621601</v>
      </c>
      <c r="H1202">
        <v>-3.8524136406324101</v>
      </c>
      <c r="I1202">
        <v>-2.12319510986101</v>
      </c>
      <c r="J1202">
        <v>-0.95526928060908001</v>
      </c>
      <c r="K1202">
        <v>1471.86813524852</v>
      </c>
      <c r="L1202">
        <v>1442.0144965878001</v>
      </c>
      <c r="M1202">
        <v>39.912081676429501</v>
      </c>
      <c r="N1202">
        <v>1.0114702581742201</v>
      </c>
      <c r="O1202">
        <v>16.338927210954299</v>
      </c>
      <c r="P1202">
        <v>23.360568985225001</v>
      </c>
      <c r="Q1202">
        <v>0.15552118520619099</v>
      </c>
    </row>
    <row r="1203" spans="1:17" hidden="1" x14ac:dyDescent="0.3">
      <c r="A1203" t="s">
        <v>2568</v>
      </c>
      <c r="B1203" t="s">
        <v>2569</v>
      </c>
      <c r="C1203" t="s">
        <v>3125</v>
      </c>
      <c r="D1203" t="s">
        <v>1989</v>
      </c>
      <c r="E1203">
        <v>1743.3583111200001</v>
      </c>
      <c r="F1203">
        <v>601.54999999999995</v>
      </c>
      <c r="G1203">
        <v>-28.966398423278601</v>
      </c>
      <c r="H1203">
        <v>0.321493004844074</v>
      </c>
      <c r="I1203">
        <v>-33.593369535030597</v>
      </c>
      <c r="J1203">
        <v>-1.1724984017073501</v>
      </c>
      <c r="K1203">
        <v>623.69953110448398</v>
      </c>
      <c r="L1203">
        <v>637.47882066635896</v>
      </c>
      <c r="M1203">
        <v>44.483560456799701</v>
      </c>
      <c r="N1203">
        <v>0.89094921731293597</v>
      </c>
      <c r="O1203">
        <v>52.1070567700108</v>
      </c>
      <c r="P1203">
        <v>15.682692307692299</v>
      </c>
      <c r="Q1203">
        <v>0.14179857098099399</v>
      </c>
    </row>
    <row r="1204" spans="1:17" hidden="1" x14ac:dyDescent="0.3">
      <c r="A1204" t="s">
        <v>2570</v>
      </c>
      <c r="B1204" t="s">
        <v>2571</v>
      </c>
      <c r="C1204" t="s">
        <v>3125</v>
      </c>
      <c r="D1204" t="s">
        <v>125</v>
      </c>
      <c r="E1204">
        <v>1740.82824514199</v>
      </c>
      <c r="F1204">
        <v>110.94</v>
      </c>
      <c r="G1204">
        <v>-42.970797230102299</v>
      </c>
      <c r="H1204">
        <v>-10.4067471119573</v>
      </c>
      <c r="I1204">
        <v>-34.232298198371801</v>
      </c>
      <c r="J1204">
        <v>-7.1034160410013696</v>
      </c>
      <c r="K1204">
        <v>128.87120116308699</v>
      </c>
      <c r="L1204">
        <v>138.62555189715701</v>
      </c>
      <c r="M1204">
        <v>15.6905057995706</v>
      </c>
      <c r="N1204">
        <v>0.40650466562792198</v>
      </c>
      <c r="O1204">
        <v>74.869298720028794</v>
      </c>
      <c r="P1204">
        <v>0.88205874329363398</v>
      </c>
    </row>
    <row r="1205" spans="1:17" hidden="1" x14ac:dyDescent="0.3">
      <c r="A1205" t="s">
        <v>2572</v>
      </c>
      <c r="B1205" t="s">
        <v>2573</v>
      </c>
      <c r="C1205" t="s">
        <v>3125</v>
      </c>
      <c r="D1205" t="s">
        <v>467</v>
      </c>
      <c r="E1205">
        <v>1738.097763039</v>
      </c>
      <c r="F1205">
        <v>103.77</v>
      </c>
      <c r="G1205">
        <v>-56.069432281371803</v>
      </c>
      <c r="H1205">
        <v>3.5647715751458202</v>
      </c>
      <c r="I1205">
        <v>-15.930352508314201</v>
      </c>
      <c r="J1205">
        <v>-1.91142895429249</v>
      </c>
      <c r="K1205">
        <v>104.89810424941</v>
      </c>
      <c r="L1205">
        <v>112.394617768842</v>
      </c>
      <c r="M1205">
        <v>48.501478993959601</v>
      </c>
      <c r="N1205">
        <v>1.0844967832189301</v>
      </c>
      <c r="O1205">
        <v>46.863255276091301</v>
      </c>
      <c r="P1205">
        <v>29.793621013133201</v>
      </c>
      <c r="Q1205">
        <v>-6.0569032966111998E-2</v>
      </c>
    </row>
    <row r="1206" spans="1:17" hidden="1" x14ac:dyDescent="0.3">
      <c r="A1206" t="s">
        <v>2574</v>
      </c>
      <c r="B1206" t="s">
        <v>2575</v>
      </c>
      <c r="C1206" t="s">
        <v>3125</v>
      </c>
      <c r="D1206" t="s">
        <v>402</v>
      </c>
      <c r="E1206">
        <v>1722.2025303</v>
      </c>
      <c r="F1206">
        <v>221.55</v>
      </c>
      <c r="G1206">
        <v>53.2151735930603</v>
      </c>
      <c r="H1206">
        <v>70.156404441349096</v>
      </c>
      <c r="I1206">
        <v>70.043773292926105</v>
      </c>
      <c r="J1206">
        <v>-16.742876587758001</v>
      </c>
      <c r="K1206">
        <v>165.99525821821601</v>
      </c>
      <c r="L1206">
        <v>134.08788957447999</v>
      </c>
      <c r="M1206">
        <v>56.064643294327297</v>
      </c>
      <c r="N1206">
        <v>2.4487556881816599</v>
      </c>
      <c r="O1206">
        <v>25.660121868652599</v>
      </c>
      <c r="P1206">
        <v>127.11430035879</v>
      </c>
      <c r="Q1206">
        <v>5.5992113466079997E-2</v>
      </c>
    </row>
    <row r="1207" spans="1:17" hidden="1" x14ac:dyDescent="0.3">
      <c r="A1207" t="s">
        <v>2576</v>
      </c>
      <c r="B1207" t="s">
        <v>2577</v>
      </c>
      <c r="C1207" t="s">
        <v>3125</v>
      </c>
      <c r="D1207" t="s">
        <v>192</v>
      </c>
      <c r="E1207">
        <v>1722.169042</v>
      </c>
      <c r="F1207">
        <v>401.15</v>
      </c>
      <c r="G1207">
        <v>-32.8038325324206</v>
      </c>
      <c r="H1207">
        <v>-5.6299721966211198</v>
      </c>
      <c r="I1207">
        <v>-12.1232957405029</v>
      </c>
      <c r="J1207">
        <v>-3.88151465994369</v>
      </c>
      <c r="K1207">
        <v>428.692602558202</v>
      </c>
      <c r="L1207">
        <v>424.59363567131697</v>
      </c>
      <c r="M1207">
        <v>26.002556068685301</v>
      </c>
      <c r="N1207">
        <v>0.71033830813324395</v>
      </c>
      <c r="O1207">
        <v>29.378038140346501</v>
      </c>
      <c r="P1207">
        <v>12.304031354983101</v>
      </c>
      <c r="Q1207">
        <v>-2.6553095470889999E-2</v>
      </c>
    </row>
    <row r="1208" spans="1:17" hidden="1" x14ac:dyDescent="0.3">
      <c r="A1208" t="s">
        <v>2578</v>
      </c>
      <c r="B1208" t="s">
        <v>2579</v>
      </c>
      <c r="C1208" t="s">
        <v>3125</v>
      </c>
      <c r="D1208" t="s">
        <v>537</v>
      </c>
      <c r="E1208">
        <v>1721.6867999999999</v>
      </c>
      <c r="F1208">
        <v>164.44</v>
      </c>
      <c r="G1208">
        <v>76.470926979983403</v>
      </c>
      <c r="H1208">
        <v>3.94054062389168</v>
      </c>
      <c r="I1208">
        <v>3.5233833615506902</v>
      </c>
      <c r="J1208">
        <v>3.1204778951771899</v>
      </c>
      <c r="K1208">
        <v>155.401447035964</v>
      </c>
      <c r="L1208">
        <v>142.22200819573899</v>
      </c>
      <c r="M1208">
        <v>64.551435662592596</v>
      </c>
      <c r="N1208">
        <v>1.65811487611046</v>
      </c>
      <c r="O1208">
        <v>11.2867915349063</v>
      </c>
      <c r="P1208">
        <v>110.415866922584</v>
      </c>
      <c r="Q1208">
        <v>9.7676229704574E-2</v>
      </c>
    </row>
    <row r="1209" spans="1:17" hidden="1" x14ac:dyDescent="0.3">
      <c r="A1209" t="s">
        <v>2580</v>
      </c>
      <c r="B1209" t="s">
        <v>2581</v>
      </c>
      <c r="C1209" t="s">
        <v>3125</v>
      </c>
      <c r="D1209" t="s">
        <v>767</v>
      </c>
      <c r="E1209">
        <v>1719.7806357959901</v>
      </c>
      <c r="F1209">
        <v>8.52</v>
      </c>
      <c r="G1209">
        <v>-70.672566240012401</v>
      </c>
      <c r="H1209">
        <v>-9.6194197328972102</v>
      </c>
      <c r="I1209">
        <v>-52.302927794993003</v>
      </c>
      <c r="J1209">
        <v>1.29873488332933</v>
      </c>
      <c r="K1209">
        <v>10.411193843883</v>
      </c>
      <c r="L1209">
        <v>15.620822227088</v>
      </c>
      <c r="M1209">
        <v>11.1802673669399</v>
      </c>
      <c r="N1209">
        <v>0.70370743822634696</v>
      </c>
      <c r="O1209">
        <v>169.366197183098</v>
      </c>
      <c r="P1209">
        <v>25.294117647058801</v>
      </c>
      <c r="Q1209">
        <v>-4.4753364905565002E-2</v>
      </c>
    </row>
    <row r="1210" spans="1:17" hidden="1" x14ac:dyDescent="0.3">
      <c r="A1210" t="s">
        <v>2582</v>
      </c>
      <c r="B1210" t="s">
        <v>2583</v>
      </c>
      <c r="C1210" t="s">
        <v>3125</v>
      </c>
      <c r="D1210" t="s">
        <v>442</v>
      </c>
      <c r="E1210">
        <v>1709.6975</v>
      </c>
      <c r="F1210">
        <v>1132.25</v>
      </c>
      <c r="G1210">
        <v>-14.636892112747001</v>
      </c>
      <c r="H1210">
        <v>-9.9965018358447608</v>
      </c>
      <c r="I1210">
        <v>-22.31104158834</v>
      </c>
      <c r="J1210">
        <v>-4.9255350237527198</v>
      </c>
      <c r="K1210">
        <v>1207.2448922712799</v>
      </c>
      <c r="L1210">
        <v>1224.72818782222</v>
      </c>
      <c r="M1210">
        <v>32.181177401906901</v>
      </c>
      <c r="N1210">
        <v>0.91278078213616398</v>
      </c>
      <c r="O1210">
        <v>41.753146389931501</v>
      </c>
      <c r="P1210">
        <v>14.762821812284599</v>
      </c>
      <c r="Q1210">
        <v>6.0024587226641002E-2</v>
      </c>
    </row>
    <row r="1211" spans="1:17" hidden="1" x14ac:dyDescent="0.3">
      <c r="A1211" t="s">
        <v>2584</v>
      </c>
      <c r="B1211" t="s">
        <v>2585</v>
      </c>
      <c r="C1211" t="s">
        <v>3125</v>
      </c>
      <c r="D1211" t="s">
        <v>1766</v>
      </c>
      <c r="E1211">
        <v>1702.3974934400001</v>
      </c>
      <c r="F1211">
        <v>162.22999999999999</v>
      </c>
      <c r="G1211">
        <v>-53.250250865281402</v>
      </c>
      <c r="H1211">
        <v>-4.6058169920023397</v>
      </c>
      <c r="I1211">
        <v>-36.376776572411998</v>
      </c>
      <c r="J1211">
        <v>-4.4332418595898098</v>
      </c>
      <c r="K1211">
        <v>180.56938797845299</v>
      </c>
      <c r="L1211">
        <v>205.984520738192</v>
      </c>
      <c r="M1211">
        <v>29.5774516422292</v>
      </c>
      <c r="N1211">
        <v>0.50753227914682997</v>
      </c>
      <c r="O1211">
        <v>86.124637859828596</v>
      </c>
      <c r="P1211">
        <v>2.6772151898734</v>
      </c>
      <c r="Q1211">
        <v>0.144489640605965</v>
      </c>
    </row>
    <row r="1212" spans="1:17" hidden="1" x14ac:dyDescent="0.3">
      <c r="A1212" t="s">
        <v>2586</v>
      </c>
      <c r="B1212" t="s">
        <v>2587</v>
      </c>
      <c r="C1212" t="s">
        <v>3125</v>
      </c>
      <c r="D1212" t="s">
        <v>617</v>
      </c>
      <c r="E1212">
        <v>1701.0937799999999</v>
      </c>
      <c r="F1212">
        <v>102.98</v>
      </c>
      <c r="G1212">
        <v>12.461078432644101</v>
      </c>
      <c r="H1212">
        <v>1.8757924224528399</v>
      </c>
      <c r="I1212">
        <v>10.4897999455914</v>
      </c>
      <c r="J1212">
        <v>-5.8188144311107397</v>
      </c>
      <c r="K1212">
        <v>118.781621037086</v>
      </c>
      <c r="L1212">
        <v>103.55737063388899</v>
      </c>
      <c r="M1212">
        <v>54.219977380712301</v>
      </c>
      <c r="N1212">
        <v>0.28740890042336598</v>
      </c>
      <c r="O1212">
        <v>54.923286074965901</v>
      </c>
      <c r="P1212">
        <v>46.164218295365799</v>
      </c>
    </row>
    <row r="1213" spans="1:17" hidden="1" x14ac:dyDescent="0.3">
      <c r="A1213" t="s">
        <v>2588</v>
      </c>
      <c r="B1213" t="s">
        <v>2589</v>
      </c>
      <c r="C1213" t="s">
        <v>3125</v>
      </c>
      <c r="D1213" t="s">
        <v>48</v>
      </c>
      <c r="E1213">
        <v>1700.6614506000001</v>
      </c>
      <c r="F1213">
        <v>1619.7</v>
      </c>
      <c r="G1213">
        <v>96.819265297385599</v>
      </c>
      <c r="H1213">
        <v>5.971420070532</v>
      </c>
      <c r="I1213">
        <v>22.774056535326402</v>
      </c>
      <c r="J1213">
        <v>-5.9635886487195897</v>
      </c>
      <c r="K1213">
        <v>1569.69307475343</v>
      </c>
      <c r="L1213">
        <v>1283.59102435923</v>
      </c>
      <c r="M1213">
        <v>39.816866844434699</v>
      </c>
      <c r="N1213">
        <v>0.71184116804401798</v>
      </c>
      <c r="O1213">
        <v>10.288942396740101</v>
      </c>
      <c r="P1213">
        <v>137.82394831510101</v>
      </c>
    </row>
    <row r="1214" spans="1:17" hidden="1" x14ac:dyDescent="0.3">
      <c r="A1214" t="s">
        <v>2590</v>
      </c>
      <c r="B1214" t="s">
        <v>2591</v>
      </c>
      <c r="C1214" t="s">
        <v>3125</v>
      </c>
      <c r="D1214" t="s">
        <v>467</v>
      </c>
      <c r="E1214">
        <v>1700.1836685000001</v>
      </c>
      <c r="F1214">
        <v>552.1</v>
      </c>
      <c r="G1214">
        <v>-10.6027374726534</v>
      </c>
      <c r="H1214">
        <v>-4.9884211247421897</v>
      </c>
      <c r="I1214">
        <v>-3.6821640078392202</v>
      </c>
      <c r="J1214">
        <v>-4.5752515865538701</v>
      </c>
      <c r="K1214">
        <v>597.10960249650498</v>
      </c>
      <c r="L1214">
        <v>562.83301703804602</v>
      </c>
      <c r="M1214">
        <v>38.512341298940498</v>
      </c>
      <c r="N1214">
        <v>0.61232559334603798</v>
      </c>
      <c r="O1214">
        <v>31.679043651512298</v>
      </c>
      <c r="P1214">
        <v>37.167701863353997</v>
      </c>
      <c r="Q1214">
        <v>-8.2596278964176997E-2</v>
      </c>
    </row>
    <row r="1215" spans="1:17" hidden="1" x14ac:dyDescent="0.3">
      <c r="A1215" t="s">
        <v>2592</v>
      </c>
      <c r="B1215" t="s">
        <v>2593</v>
      </c>
      <c r="C1215" t="s">
        <v>3125</v>
      </c>
      <c r="D1215" t="s">
        <v>72</v>
      </c>
      <c r="E1215">
        <v>1699.2987545599999</v>
      </c>
      <c r="F1215">
        <v>96.8</v>
      </c>
      <c r="G1215">
        <v>82.394475969652305</v>
      </c>
      <c r="H1215">
        <v>0.28715786207518501</v>
      </c>
      <c r="I1215">
        <v>8.5900251279739699</v>
      </c>
      <c r="J1215">
        <v>-16.321405559788801</v>
      </c>
      <c r="K1215">
        <v>101.15203052520999</v>
      </c>
      <c r="L1215">
        <v>82.823550806239297</v>
      </c>
      <c r="M1215">
        <v>22.448595469788899</v>
      </c>
      <c r="N1215">
        <v>0.467961408201161</v>
      </c>
      <c r="O1215">
        <v>48.553719008264402</v>
      </c>
      <c r="P1215">
        <v>119.900045433893</v>
      </c>
      <c r="Q1215">
        <v>0.33076516718839899</v>
      </c>
    </row>
    <row r="1216" spans="1:17" hidden="1" x14ac:dyDescent="0.3">
      <c r="A1216" t="s">
        <v>2594</v>
      </c>
      <c r="B1216" t="s">
        <v>2595</v>
      </c>
      <c r="C1216" t="s">
        <v>3125</v>
      </c>
      <c r="D1216" t="s">
        <v>617</v>
      </c>
      <c r="E1216">
        <v>1692.3029750000001</v>
      </c>
      <c r="F1216">
        <v>53.25</v>
      </c>
      <c r="G1216">
        <v>-13.962137515096501</v>
      </c>
      <c r="H1216">
        <v>-9.3307896146227893</v>
      </c>
      <c r="I1216">
        <v>-25.646045211787101</v>
      </c>
      <c r="J1216">
        <v>-6.9937912963725202</v>
      </c>
      <c r="K1216">
        <v>59.380061454274603</v>
      </c>
      <c r="L1216">
        <v>57.831803481047203</v>
      </c>
      <c r="M1216">
        <v>29.188193916460101</v>
      </c>
      <c r="N1216">
        <v>0.31121481789741701</v>
      </c>
      <c r="O1216">
        <v>46.478873239436602</v>
      </c>
      <c r="P1216">
        <v>18.4649610678531</v>
      </c>
      <c r="Q1216">
        <v>7.1071011628524999E-2</v>
      </c>
    </row>
    <row r="1217" spans="1:17" hidden="1" x14ac:dyDescent="0.3">
      <c r="A1217" t="s">
        <v>2596</v>
      </c>
      <c r="B1217" t="s">
        <v>2597</v>
      </c>
      <c r="C1217" t="s">
        <v>3125</v>
      </c>
      <c r="D1217" t="s">
        <v>97</v>
      </c>
      <c r="E1217">
        <v>1691.673612</v>
      </c>
      <c r="F1217">
        <v>308.64999999999998</v>
      </c>
      <c r="G1217">
        <v>-40.362443409345701</v>
      </c>
      <c r="H1217">
        <v>-5.5661526258947003</v>
      </c>
      <c r="I1217">
        <v>-12.476166922392601</v>
      </c>
      <c r="J1217">
        <v>-4.5465015560712603</v>
      </c>
      <c r="K1217">
        <v>333.03824627844699</v>
      </c>
      <c r="L1217">
        <v>340.41483867223502</v>
      </c>
      <c r="M1217">
        <v>24.207987279589499</v>
      </c>
      <c r="N1217">
        <v>0.64123485988613005</v>
      </c>
      <c r="O1217">
        <v>43.852259841244098</v>
      </c>
      <c r="P1217">
        <v>9.4309519588725301</v>
      </c>
      <c r="Q1217">
        <v>5.5090363510374003E-2</v>
      </c>
    </row>
    <row r="1218" spans="1:17" hidden="1" x14ac:dyDescent="0.3">
      <c r="A1218" t="s">
        <v>2598</v>
      </c>
      <c r="B1218" t="s">
        <v>2599</v>
      </c>
      <c r="C1218" t="s">
        <v>3125</v>
      </c>
      <c r="D1218" t="s">
        <v>117</v>
      </c>
      <c r="E1218">
        <v>1686.1101490680001</v>
      </c>
      <c r="F1218">
        <v>43.08</v>
      </c>
      <c r="G1218">
        <v>92.138784346656394</v>
      </c>
      <c r="H1218">
        <v>-20.5310094088094</v>
      </c>
      <c r="I1218">
        <v>48.025667234326299</v>
      </c>
      <c r="J1218">
        <v>-10.666143259365199</v>
      </c>
      <c r="K1218">
        <v>47.097997255315398</v>
      </c>
      <c r="L1218">
        <v>34.543322449824203</v>
      </c>
      <c r="M1218">
        <v>17.901430282629299</v>
      </c>
      <c r="N1218">
        <v>0.29796895236111698</v>
      </c>
      <c r="O1218">
        <v>49.767873723305399</v>
      </c>
      <c r="P1218">
        <v>154.91124260354999</v>
      </c>
      <c r="Q1218">
        <v>0.126157005615781</v>
      </c>
    </row>
    <row r="1219" spans="1:17" hidden="1" x14ac:dyDescent="0.3">
      <c r="A1219" t="s">
        <v>2600</v>
      </c>
      <c r="B1219" t="s">
        <v>2601</v>
      </c>
      <c r="C1219" t="s">
        <v>3125</v>
      </c>
      <c r="D1219" t="s">
        <v>1982</v>
      </c>
      <c r="E1219">
        <v>1682.6719745559999</v>
      </c>
      <c r="F1219">
        <v>149.62</v>
      </c>
      <c r="G1219">
        <v>-31.1205003316819</v>
      </c>
      <c r="H1219">
        <v>-3.3013802459361599</v>
      </c>
      <c r="I1219">
        <v>-25.234133990597499</v>
      </c>
      <c r="J1219">
        <v>-4.3065642940220501</v>
      </c>
      <c r="K1219">
        <v>163.59565071976201</v>
      </c>
      <c r="L1219">
        <v>168.176936496087</v>
      </c>
      <c r="M1219">
        <v>18.737554897564198</v>
      </c>
      <c r="N1219">
        <v>1.12891781695727</v>
      </c>
      <c r="O1219">
        <v>45.568774228044298</v>
      </c>
      <c r="P1219">
        <v>0.95816464237516996</v>
      </c>
      <c r="Q1219">
        <v>-9.0313320316047996E-2</v>
      </c>
    </row>
    <row r="1220" spans="1:17" hidden="1" x14ac:dyDescent="0.3">
      <c r="A1220" t="s">
        <v>2602</v>
      </c>
      <c r="B1220" t="s">
        <v>2603</v>
      </c>
      <c r="C1220" t="s">
        <v>3125</v>
      </c>
      <c r="D1220" t="s">
        <v>537</v>
      </c>
      <c r="E1220">
        <v>1682.1655092000001</v>
      </c>
      <c r="F1220">
        <v>83.6</v>
      </c>
      <c r="G1220">
        <v>68.5350017886621</v>
      </c>
      <c r="H1220">
        <v>-19.147954951329499</v>
      </c>
      <c r="I1220">
        <v>2.0567727408416898</v>
      </c>
      <c r="J1220">
        <v>-7.07051830890157</v>
      </c>
      <c r="K1220">
        <v>94.738933736356799</v>
      </c>
      <c r="L1220">
        <v>81.943995789207406</v>
      </c>
      <c r="M1220">
        <v>21.976199403577699</v>
      </c>
      <c r="N1220">
        <v>0.84544124590407599</v>
      </c>
      <c r="O1220">
        <v>55.502392344497601</v>
      </c>
      <c r="P1220">
        <v>108.99999999999901</v>
      </c>
      <c r="Q1220">
        <v>0.17501424807238</v>
      </c>
    </row>
    <row r="1221" spans="1:17" hidden="1" x14ac:dyDescent="0.3">
      <c r="A1221" t="s">
        <v>2604</v>
      </c>
      <c r="B1221" t="s">
        <v>2605</v>
      </c>
      <c r="C1221" t="s">
        <v>3125</v>
      </c>
      <c r="D1221" t="s">
        <v>450</v>
      </c>
      <c r="E1221">
        <v>1681.7117625000001</v>
      </c>
      <c r="F1221">
        <v>871.5</v>
      </c>
      <c r="G1221">
        <v>230.55753643311601</v>
      </c>
      <c r="H1221">
        <v>-0.94534742888638101</v>
      </c>
      <c r="I1221">
        <v>48.197728930650101</v>
      </c>
      <c r="J1221">
        <v>-7.3416075799908498</v>
      </c>
      <c r="K1221">
        <v>928.98461888058603</v>
      </c>
      <c r="L1221">
        <v>701.81099663822295</v>
      </c>
      <c r="M1221">
        <v>31.499848090162502</v>
      </c>
      <c r="N1221">
        <v>0.60147443892413399</v>
      </c>
      <c r="O1221">
        <v>39.426276534710198</v>
      </c>
      <c r="P1221">
        <v>264.33946488294299</v>
      </c>
      <c r="Q1221">
        <v>0.19168394591867799</v>
      </c>
    </row>
    <row r="1222" spans="1:17" hidden="1" x14ac:dyDescent="0.3">
      <c r="A1222" t="s">
        <v>2606</v>
      </c>
      <c r="B1222" t="s">
        <v>2607</v>
      </c>
      <c r="C1222" t="s">
        <v>3125</v>
      </c>
      <c r="D1222" t="s">
        <v>51</v>
      </c>
      <c r="E1222">
        <v>1675.5393901499999</v>
      </c>
      <c r="F1222">
        <v>1742.85</v>
      </c>
      <c r="G1222">
        <v>63.560021091547</v>
      </c>
      <c r="H1222">
        <v>5.5510057401707504</v>
      </c>
      <c r="I1222">
        <v>17.930754689882701</v>
      </c>
      <c r="J1222">
        <v>-14.350993474332499</v>
      </c>
      <c r="K1222">
        <v>1665.2253785612099</v>
      </c>
      <c r="L1222">
        <v>1403.2171415492101</v>
      </c>
      <c r="M1222">
        <v>45.319193575488903</v>
      </c>
      <c r="N1222">
        <v>1.06843804993134</v>
      </c>
      <c r="O1222">
        <v>17.0496600395903</v>
      </c>
      <c r="P1222">
        <v>95.310136157337297</v>
      </c>
      <c r="Q1222">
        <v>0.109878531233256</v>
      </c>
    </row>
    <row r="1223" spans="1:17" hidden="1" x14ac:dyDescent="0.3">
      <c r="A1223" t="s">
        <v>2608</v>
      </c>
      <c r="B1223" t="s">
        <v>2609</v>
      </c>
      <c r="C1223" t="s">
        <v>3125</v>
      </c>
      <c r="D1223" t="s">
        <v>2610</v>
      </c>
      <c r="E1223">
        <v>1675.3447736000001</v>
      </c>
      <c r="F1223">
        <v>603.70000000000005</v>
      </c>
      <c r="G1223">
        <v>-24.487492572750401</v>
      </c>
      <c r="H1223">
        <v>-2.2497750365434901</v>
      </c>
      <c r="I1223">
        <v>10.3822887262954</v>
      </c>
      <c r="J1223">
        <v>-5.54831753670081</v>
      </c>
      <c r="K1223">
        <v>643.75621845976195</v>
      </c>
      <c r="L1223">
        <v>604.92775083611195</v>
      </c>
      <c r="M1223">
        <v>31.965270731706202</v>
      </c>
      <c r="N1223">
        <v>1.10513831230065</v>
      </c>
      <c r="O1223">
        <v>39.870796753354298</v>
      </c>
      <c r="P1223">
        <v>28.446808510638299</v>
      </c>
      <c r="Q1223">
        <v>8.7844430920275995E-2</v>
      </c>
    </row>
    <row r="1224" spans="1:17" hidden="1" x14ac:dyDescent="0.3">
      <c r="A1224" t="s">
        <v>2611</v>
      </c>
      <c r="B1224" t="s">
        <v>2612</v>
      </c>
      <c r="C1224" t="s">
        <v>3125</v>
      </c>
      <c r="D1224" t="s">
        <v>72</v>
      </c>
      <c r="E1224">
        <v>1672.866405</v>
      </c>
      <c r="F1224">
        <v>123.11</v>
      </c>
      <c r="G1224">
        <v>13.118252316285901</v>
      </c>
      <c r="H1224">
        <v>5.7186354091191403</v>
      </c>
      <c r="I1224">
        <v>11.4279075112361</v>
      </c>
      <c r="J1224">
        <v>-14.4487738699959</v>
      </c>
      <c r="K1224">
        <v>125.350834025046</v>
      </c>
      <c r="L1224">
        <v>109.37738754535199</v>
      </c>
      <c r="M1224">
        <v>72.117783711688702</v>
      </c>
      <c r="N1224">
        <v>1.04318768553576</v>
      </c>
      <c r="O1224">
        <v>23.060677442937202</v>
      </c>
      <c r="P1224">
        <v>47.613908872901597</v>
      </c>
    </row>
    <row r="1225" spans="1:17" hidden="1" x14ac:dyDescent="0.3">
      <c r="A1225" t="s">
        <v>2613</v>
      </c>
      <c r="B1225" t="s">
        <v>2614</v>
      </c>
      <c r="C1225" t="s">
        <v>3125</v>
      </c>
      <c r="D1225" t="s">
        <v>397</v>
      </c>
      <c r="E1225">
        <v>1672.1329152999999</v>
      </c>
      <c r="F1225">
        <v>3135.25</v>
      </c>
      <c r="G1225">
        <v>209.908433076313</v>
      </c>
      <c r="H1225">
        <v>5.9929970604603797</v>
      </c>
      <c r="I1225">
        <v>82.498823320244099</v>
      </c>
      <c r="J1225">
        <v>-9.9991261620377294</v>
      </c>
      <c r="K1225">
        <v>3350.4449044129501</v>
      </c>
      <c r="L1225">
        <v>2666.4610334383701</v>
      </c>
      <c r="M1225">
        <v>38.3167158797973</v>
      </c>
      <c r="N1225">
        <v>1.04266800847467</v>
      </c>
      <c r="O1225">
        <v>53.581054142412803</v>
      </c>
      <c r="P1225">
        <v>249.76015171798301</v>
      </c>
      <c r="Q1225">
        <v>0.22227014118305</v>
      </c>
    </row>
    <row r="1226" spans="1:17" hidden="1" x14ac:dyDescent="0.3">
      <c r="A1226" t="s">
        <v>2615</v>
      </c>
      <c r="B1226" t="s">
        <v>2616</v>
      </c>
      <c r="C1226" t="s">
        <v>3125</v>
      </c>
      <c r="D1226" t="s">
        <v>21</v>
      </c>
      <c r="E1226">
        <v>1670.85245833</v>
      </c>
      <c r="F1226">
        <v>157.69999999999999</v>
      </c>
      <c r="G1226">
        <v>391.35677506123301</v>
      </c>
      <c r="H1226">
        <v>23.808332057242001</v>
      </c>
      <c r="I1226">
        <v>125.583917787884</v>
      </c>
      <c r="J1226">
        <v>-4.24177338236853</v>
      </c>
      <c r="K1226">
        <v>139.79706887689801</v>
      </c>
      <c r="L1226">
        <v>92.641905250474196</v>
      </c>
      <c r="M1226">
        <v>44.189547681934599</v>
      </c>
      <c r="N1226">
        <v>0.25452448437640901</v>
      </c>
      <c r="O1226">
        <v>14.4768547875713</v>
      </c>
      <c r="P1226">
        <v>448.52173913043401</v>
      </c>
    </row>
    <row r="1227" spans="1:17" hidden="1" x14ac:dyDescent="0.3">
      <c r="A1227" t="s">
        <v>2617</v>
      </c>
      <c r="B1227" t="s">
        <v>2618</v>
      </c>
      <c r="C1227" t="s">
        <v>3125</v>
      </c>
      <c r="D1227" t="s">
        <v>277</v>
      </c>
      <c r="E1227">
        <v>1658.0277000000001</v>
      </c>
      <c r="F1227">
        <v>295.05</v>
      </c>
      <c r="G1227">
        <v>101.737111281628</v>
      </c>
      <c r="H1227">
        <v>-2.19899425982923</v>
      </c>
      <c r="I1227">
        <v>35.364505130300799</v>
      </c>
      <c r="J1227">
        <v>1.5187079036122999</v>
      </c>
      <c r="K1227">
        <v>304.02282739956797</v>
      </c>
      <c r="L1227">
        <v>251.67281597631501</v>
      </c>
      <c r="M1227">
        <v>48.432226423040603</v>
      </c>
      <c r="N1227">
        <v>0.50582596612974895</v>
      </c>
      <c r="O1227">
        <v>21.996271818335799</v>
      </c>
      <c r="P1227">
        <v>143.64161849710899</v>
      </c>
    </row>
    <row r="1228" spans="1:17" hidden="1" x14ac:dyDescent="0.3">
      <c r="A1228" t="s">
        <v>2619</v>
      </c>
      <c r="B1228" t="s">
        <v>2620</v>
      </c>
      <c r="C1228" t="s">
        <v>3125</v>
      </c>
      <c r="D1228" t="s">
        <v>24</v>
      </c>
      <c r="E1228">
        <v>1657.45983</v>
      </c>
      <c r="F1228">
        <v>156</v>
      </c>
      <c r="G1228">
        <v>-21.2427349325759</v>
      </c>
      <c r="H1228">
        <v>-11.7929050019636</v>
      </c>
      <c r="I1228">
        <v>-33.660967325549599</v>
      </c>
      <c r="J1228">
        <v>-8.2377690326584698</v>
      </c>
      <c r="K1228">
        <v>177.837061502479</v>
      </c>
      <c r="L1228">
        <v>180.250962981041</v>
      </c>
      <c r="M1228">
        <v>21.5478284182322</v>
      </c>
      <c r="N1228">
        <v>0.63143492773477805</v>
      </c>
      <c r="O1228">
        <v>39.551282051282001</v>
      </c>
      <c r="P1228">
        <v>9.6275474349964707</v>
      </c>
      <c r="Q1228">
        <v>-1.2674162210535999E-2</v>
      </c>
    </row>
    <row r="1229" spans="1:17" hidden="1" x14ac:dyDescent="0.3">
      <c r="A1229" t="s">
        <v>2621</v>
      </c>
      <c r="B1229" t="s">
        <v>2622</v>
      </c>
      <c r="C1229" t="s">
        <v>3125</v>
      </c>
      <c r="D1229" t="s">
        <v>233</v>
      </c>
      <c r="E1229">
        <v>1656.9282618</v>
      </c>
      <c r="F1229">
        <v>1093.05</v>
      </c>
      <c r="G1229">
        <v>53.280905887628897</v>
      </c>
      <c r="H1229">
        <v>-8.2440833716306408</v>
      </c>
      <c r="I1229">
        <v>-28.0583592899408</v>
      </c>
      <c r="J1229">
        <v>-5.5814321690355397</v>
      </c>
      <c r="K1229">
        <v>1162.7703344249801</v>
      </c>
      <c r="L1229">
        <v>1061.5152869830899</v>
      </c>
      <c r="M1229">
        <v>34.004330940214103</v>
      </c>
      <c r="N1229">
        <v>0.20302435744560501</v>
      </c>
      <c r="O1229">
        <v>36.567403138008302</v>
      </c>
      <c r="P1229">
        <v>125.976845151953</v>
      </c>
      <c r="Q1229">
        <v>0.13436620373333499</v>
      </c>
    </row>
    <row r="1230" spans="1:17" hidden="1" x14ac:dyDescent="0.3">
      <c r="A1230" t="s">
        <v>2623</v>
      </c>
      <c r="B1230" t="s">
        <v>2624</v>
      </c>
      <c r="C1230" t="s">
        <v>3125</v>
      </c>
      <c r="D1230" t="s">
        <v>128</v>
      </c>
      <c r="E1230">
        <v>1656.1615007400001</v>
      </c>
      <c r="F1230">
        <v>56.11</v>
      </c>
      <c r="G1230">
        <v>-10.874545889298901</v>
      </c>
      <c r="H1230">
        <v>-5.18606715543575</v>
      </c>
      <c r="I1230">
        <v>-15.0062736852611</v>
      </c>
      <c r="J1230">
        <v>1.6081414829657501</v>
      </c>
      <c r="K1230">
        <v>58.0127372930448</v>
      </c>
      <c r="L1230">
        <v>58.111978739252301</v>
      </c>
      <c r="M1230">
        <v>43.797681061551103</v>
      </c>
      <c r="N1230">
        <v>0.39749981464772299</v>
      </c>
      <c r="O1230">
        <v>53.805025842095802</v>
      </c>
      <c r="P1230">
        <v>24.3159410656917</v>
      </c>
      <c r="Q1230">
        <v>8.4923970453160996E-2</v>
      </c>
    </row>
    <row r="1231" spans="1:17" hidden="1" x14ac:dyDescent="0.3">
      <c r="A1231" t="s">
        <v>2625</v>
      </c>
      <c r="B1231" t="s">
        <v>2626</v>
      </c>
      <c r="C1231" t="s">
        <v>3125</v>
      </c>
      <c r="D1231" t="s">
        <v>117</v>
      </c>
      <c r="E1231">
        <v>1653.4998977099999</v>
      </c>
      <c r="F1231">
        <v>239.45</v>
      </c>
      <c r="G1231">
        <v>-55.132018722886599</v>
      </c>
      <c r="H1231">
        <v>-13.926347895243</v>
      </c>
      <c r="I1231">
        <v>-37.504823499913897</v>
      </c>
      <c r="J1231">
        <v>-6.4646745156055898</v>
      </c>
      <c r="K1231">
        <v>293.11098136440398</v>
      </c>
      <c r="M1231">
        <v>23.6216414508607</v>
      </c>
      <c r="N1231">
        <v>0.41186574048145402</v>
      </c>
      <c r="O1231">
        <v>67.049488410941706</v>
      </c>
      <c r="P1231">
        <v>1.82862002976822</v>
      </c>
    </row>
    <row r="1232" spans="1:17" hidden="1" x14ac:dyDescent="0.3">
      <c r="A1232" t="s">
        <v>2627</v>
      </c>
      <c r="B1232" t="s">
        <v>2628</v>
      </c>
      <c r="C1232" t="s">
        <v>3125</v>
      </c>
      <c r="D1232" t="s">
        <v>617</v>
      </c>
      <c r="E1232">
        <v>1641.7731429999999</v>
      </c>
      <c r="F1232">
        <v>166.75</v>
      </c>
      <c r="G1232">
        <v>-3.38779979208649</v>
      </c>
      <c r="H1232">
        <v>-1.2209177094416499</v>
      </c>
      <c r="I1232">
        <v>10.3206710537972</v>
      </c>
      <c r="J1232">
        <v>-5.30593563502413</v>
      </c>
      <c r="K1232">
        <v>149.49315015513801</v>
      </c>
      <c r="L1232">
        <v>143.537835302453</v>
      </c>
      <c r="M1232">
        <v>66.340337248737299</v>
      </c>
      <c r="N1232">
        <v>1.4712561449049699</v>
      </c>
      <c r="O1232">
        <v>12.713643178410701</v>
      </c>
      <c r="P1232">
        <v>45.633187772925702</v>
      </c>
      <c r="Q1232">
        <v>-4.2055443126437997E-2</v>
      </c>
    </row>
    <row r="1233" spans="1:17" hidden="1" x14ac:dyDescent="0.3">
      <c r="A1233" t="s">
        <v>2629</v>
      </c>
      <c r="B1233" t="s">
        <v>2630</v>
      </c>
      <c r="C1233" t="s">
        <v>3125</v>
      </c>
      <c r="D1233" t="s">
        <v>114</v>
      </c>
      <c r="E1233">
        <v>1637.93647951</v>
      </c>
      <c r="F1233">
        <v>73.790000000000006</v>
      </c>
      <c r="G1233">
        <v>61.8906548454042</v>
      </c>
      <c r="H1233">
        <v>-10.223349515684999</v>
      </c>
      <c r="I1233">
        <v>-2.1964564647031799</v>
      </c>
      <c r="J1233">
        <v>-7.9757593163323701</v>
      </c>
      <c r="K1233">
        <v>86.753239104466104</v>
      </c>
      <c r="L1233">
        <v>78.833324909452202</v>
      </c>
      <c r="M1233">
        <v>12.511802061719701</v>
      </c>
      <c r="N1233">
        <v>0.36770477650938299</v>
      </c>
      <c r="O1233">
        <v>46.225775850386199</v>
      </c>
      <c r="P1233">
        <v>91.116291116291094</v>
      </c>
      <c r="Q1233">
        <v>6.2301714447999999E-2</v>
      </c>
    </row>
    <row r="1234" spans="1:17" hidden="1" x14ac:dyDescent="0.3">
      <c r="A1234" t="s">
        <v>2631</v>
      </c>
      <c r="B1234" t="s">
        <v>2632</v>
      </c>
      <c r="C1234" t="s">
        <v>3125</v>
      </c>
      <c r="D1234" t="s">
        <v>77</v>
      </c>
      <c r="E1234">
        <v>1636.20945872999</v>
      </c>
      <c r="F1234">
        <v>29.19</v>
      </c>
      <c r="G1234">
        <v>-34.604410825013098</v>
      </c>
      <c r="H1234">
        <v>-1.99744387223233</v>
      </c>
      <c r="I1234">
        <v>-33.875663064744998</v>
      </c>
      <c r="J1234">
        <v>-4.3300635684468398</v>
      </c>
      <c r="K1234">
        <v>32.908108020468603</v>
      </c>
      <c r="L1234">
        <v>35.436568407098299</v>
      </c>
      <c r="M1234">
        <v>19.2095160942287</v>
      </c>
      <c r="N1234">
        <v>0.32965134672547503</v>
      </c>
      <c r="O1234">
        <v>66.495375128468595</v>
      </c>
      <c r="P1234">
        <v>4.6611688777339504</v>
      </c>
    </row>
    <row r="1235" spans="1:17" hidden="1" x14ac:dyDescent="0.3">
      <c r="A1235" t="s">
        <v>2633</v>
      </c>
      <c r="B1235" t="s">
        <v>2634</v>
      </c>
      <c r="C1235" t="s">
        <v>3125</v>
      </c>
      <c r="D1235" t="s">
        <v>48</v>
      </c>
      <c r="E1235">
        <v>1633.7679134</v>
      </c>
      <c r="F1235">
        <v>129.29</v>
      </c>
      <c r="G1235">
        <v>108.424505880707</v>
      </c>
      <c r="H1235">
        <v>-11.8275511650961</v>
      </c>
      <c r="I1235">
        <v>28.445670282243899</v>
      </c>
      <c r="J1235">
        <v>-9.1085122241447696</v>
      </c>
      <c r="K1235">
        <v>151.577777448002</v>
      </c>
      <c r="L1235">
        <v>128.412020273168</v>
      </c>
      <c r="M1235">
        <v>26.904276703836</v>
      </c>
      <c r="N1235">
        <v>0.70879011144215498</v>
      </c>
      <c r="O1235">
        <v>57.784824812437101</v>
      </c>
      <c r="P1235">
        <v>139.75892443208099</v>
      </c>
      <c r="Q1235">
        <v>0.17713678498704899</v>
      </c>
    </row>
    <row r="1236" spans="1:17" hidden="1" x14ac:dyDescent="0.3">
      <c r="A1236" t="s">
        <v>2635</v>
      </c>
      <c r="B1236" t="s">
        <v>2636</v>
      </c>
      <c r="C1236" t="s">
        <v>3125</v>
      </c>
      <c r="D1236" t="s">
        <v>453</v>
      </c>
      <c r="E1236">
        <v>1630.9914748799999</v>
      </c>
      <c r="F1236">
        <v>786.7</v>
      </c>
      <c r="G1236">
        <v>-22.638625329155001</v>
      </c>
      <c r="H1236">
        <v>0.95217616300499297</v>
      </c>
      <c r="I1236">
        <v>10.7541671536974</v>
      </c>
      <c r="J1236">
        <v>-6.6233041296631496</v>
      </c>
      <c r="K1236">
        <v>781.91934441058299</v>
      </c>
      <c r="L1236">
        <v>716.33344415123702</v>
      </c>
      <c r="M1236">
        <v>35.607838839366003</v>
      </c>
      <c r="N1236">
        <v>0.77729092892547802</v>
      </c>
      <c r="O1236">
        <v>18.088216600991402</v>
      </c>
      <c r="P1236">
        <v>39.2389380530973</v>
      </c>
      <c r="Q1236">
        <v>7.4107610596028994E-2</v>
      </c>
    </row>
    <row r="1237" spans="1:17" hidden="1" x14ac:dyDescent="0.3">
      <c r="A1237" t="s">
        <v>2637</v>
      </c>
      <c r="B1237" t="s">
        <v>2638</v>
      </c>
      <c r="C1237" t="s">
        <v>3125</v>
      </c>
      <c r="D1237" t="s">
        <v>57</v>
      </c>
      <c r="E1237">
        <v>1627.20248844</v>
      </c>
      <c r="F1237">
        <v>16.71</v>
      </c>
      <c r="G1237">
        <v>-11.6960578742866</v>
      </c>
      <c r="H1237">
        <v>-1.2176940370340199</v>
      </c>
      <c r="I1237">
        <v>-13.700548262380901</v>
      </c>
      <c r="J1237">
        <v>-7.1206171882687501</v>
      </c>
      <c r="K1237">
        <v>18.862960518019602</v>
      </c>
      <c r="L1237">
        <v>18.5786579271047</v>
      </c>
      <c r="M1237">
        <v>16.3064687586992</v>
      </c>
      <c r="N1237">
        <v>0.40186965578582201</v>
      </c>
      <c r="O1237">
        <v>67.863554757630098</v>
      </c>
      <c r="P1237">
        <v>19.357142857142801</v>
      </c>
      <c r="Q1237">
        <v>2.1777982781614001E-2</v>
      </c>
    </row>
    <row r="1238" spans="1:17" hidden="1" x14ac:dyDescent="0.3">
      <c r="A1238" t="s">
        <v>2639</v>
      </c>
      <c r="B1238" t="s">
        <v>2640</v>
      </c>
      <c r="C1238" t="s">
        <v>3125</v>
      </c>
      <c r="D1238" t="s">
        <v>238</v>
      </c>
      <c r="E1238">
        <v>1623.150576</v>
      </c>
      <c r="F1238">
        <v>897.8</v>
      </c>
      <c r="G1238">
        <v>75.324798276800195</v>
      </c>
      <c r="H1238">
        <v>-3.6497991795113198</v>
      </c>
      <c r="I1238">
        <v>55.759290830620202</v>
      </c>
      <c r="J1238">
        <v>-5.6279472749084203</v>
      </c>
      <c r="K1238">
        <v>900.23609233646505</v>
      </c>
      <c r="L1238">
        <v>715.68543762084096</v>
      </c>
      <c r="M1238">
        <v>34.390040504743297</v>
      </c>
      <c r="N1238">
        <v>0.45258030160095097</v>
      </c>
      <c r="O1238">
        <v>15.5491200712853</v>
      </c>
      <c r="P1238">
        <v>125.577889447236</v>
      </c>
      <c r="Q1238">
        <v>5.0201747547275001E-2</v>
      </c>
    </row>
    <row r="1239" spans="1:17" hidden="1" x14ac:dyDescent="0.3">
      <c r="A1239" t="s">
        <v>2641</v>
      </c>
      <c r="B1239" t="s">
        <v>2642</v>
      </c>
      <c r="C1239" t="s">
        <v>3125</v>
      </c>
      <c r="D1239" t="s">
        <v>21</v>
      </c>
      <c r="E1239">
        <v>1623.0494509749999</v>
      </c>
      <c r="F1239">
        <v>290.75</v>
      </c>
      <c r="G1239">
        <v>124.105133025109</v>
      </c>
      <c r="H1239">
        <v>8.8026394963981893</v>
      </c>
      <c r="I1239">
        <v>102.771251587649</v>
      </c>
      <c r="J1239">
        <v>-0.72924634386724196</v>
      </c>
      <c r="K1239">
        <v>268.52284021307599</v>
      </c>
      <c r="L1239">
        <v>205.72365380136301</v>
      </c>
      <c r="M1239">
        <v>52.5404723653132</v>
      </c>
      <c r="N1239">
        <v>0.53783065956815002</v>
      </c>
      <c r="O1239">
        <v>10.025795356835699</v>
      </c>
      <c r="P1239">
        <v>163.12217194570101</v>
      </c>
      <c r="Q1239">
        <v>0.109914865690631</v>
      </c>
    </row>
    <row r="1240" spans="1:17" hidden="1" x14ac:dyDescent="0.3">
      <c r="A1240" t="s">
        <v>2643</v>
      </c>
      <c r="B1240" t="s">
        <v>2644</v>
      </c>
      <c r="C1240" t="s">
        <v>3125</v>
      </c>
      <c r="D1240" t="s">
        <v>402</v>
      </c>
      <c r="E1240">
        <v>1620.94515</v>
      </c>
      <c r="F1240">
        <v>1521.3</v>
      </c>
      <c r="G1240">
        <v>221.66183147263499</v>
      </c>
      <c r="H1240">
        <v>27.377849492393199</v>
      </c>
      <c r="I1240">
        <v>97.419697587282997</v>
      </c>
      <c r="J1240">
        <v>-5.9659560206658204</v>
      </c>
      <c r="K1240">
        <v>1334.2529805259401</v>
      </c>
      <c r="L1240">
        <v>954.31831764606602</v>
      </c>
      <c r="M1240">
        <v>53.852868967898097</v>
      </c>
      <c r="N1240">
        <v>0.86820756035915603</v>
      </c>
      <c r="O1240">
        <v>12.7456780385196</v>
      </c>
      <c r="P1240">
        <v>299.18656520598199</v>
      </c>
      <c r="Q1240">
        <v>0.16198046898821</v>
      </c>
    </row>
    <row r="1241" spans="1:17" hidden="1" x14ac:dyDescent="0.3">
      <c r="A1241" t="s">
        <v>2645</v>
      </c>
      <c r="B1241" t="s">
        <v>2646</v>
      </c>
      <c r="C1241" t="s">
        <v>3125</v>
      </c>
      <c r="D1241" t="s">
        <v>83</v>
      </c>
      <c r="E1241">
        <v>1620.4703220639999</v>
      </c>
      <c r="F1241">
        <v>168.52</v>
      </c>
      <c r="G1241">
        <v>18.048885891275699</v>
      </c>
      <c r="H1241">
        <v>49.442581440218198</v>
      </c>
      <c r="I1241">
        <v>38.329114225997102</v>
      </c>
      <c r="J1241">
        <v>4.0790529174085304</v>
      </c>
      <c r="K1241">
        <v>136.26948422862199</v>
      </c>
      <c r="L1241">
        <v>116.243048757661</v>
      </c>
      <c r="M1241">
        <v>59.729714598202399</v>
      </c>
      <c r="N1241">
        <v>1.7597146239592401</v>
      </c>
      <c r="O1241">
        <v>11.85615950629</v>
      </c>
      <c r="P1241">
        <v>92.814645308924497</v>
      </c>
      <c r="Q1241">
        <v>-8.8095093480939999E-3</v>
      </c>
    </row>
    <row r="1242" spans="1:17" hidden="1" x14ac:dyDescent="0.3">
      <c r="A1242" t="s">
        <v>2647</v>
      </c>
      <c r="B1242" t="s">
        <v>2648</v>
      </c>
      <c r="C1242" t="s">
        <v>3125</v>
      </c>
      <c r="D1242" t="s">
        <v>117</v>
      </c>
      <c r="E1242">
        <v>1618.816012</v>
      </c>
      <c r="F1242">
        <v>236.5</v>
      </c>
      <c r="G1242">
        <v>-28.8545124619367</v>
      </c>
      <c r="H1242">
        <v>-3.72038000501529</v>
      </c>
      <c r="I1242">
        <v>-30.3297410038846</v>
      </c>
      <c r="J1242">
        <v>-5.8019306550999197</v>
      </c>
      <c r="K1242">
        <v>261.569699550145</v>
      </c>
      <c r="L1242">
        <v>268.033603558099</v>
      </c>
      <c r="M1242">
        <v>32.364602567144303</v>
      </c>
      <c r="N1242">
        <v>0.56750133333896802</v>
      </c>
      <c r="O1242">
        <v>69.3868921775898</v>
      </c>
      <c r="P1242">
        <v>5.7455846188240596</v>
      </c>
      <c r="Q1242">
        <v>0.13088229646448199</v>
      </c>
    </row>
    <row r="1243" spans="1:17" hidden="1" x14ac:dyDescent="0.3">
      <c r="A1243" t="s">
        <v>2649</v>
      </c>
      <c r="B1243" t="s">
        <v>2650</v>
      </c>
      <c r="C1243" t="s">
        <v>3125</v>
      </c>
      <c r="D1243" t="s">
        <v>467</v>
      </c>
      <c r="E1243">
        <v>1610.490657673</v>
      </c>
      <c r="F1243">
        <v>48.89</v>
      </c>
      <c r="G1243">
        <v>-57.217418543650403</v>
      </c>
      <c r="H1243">
        <v>-10.0390164459549</v>
      </c>
      <c r="I1243">
        <v>-20.018667721255699</v>
      </c>
      <c r="J1243">
        <v>-8.8133729217962298</v>
      </c>
      <c r="K1243">
        <v>56.052066348226901</v>
      </c>
      <c r="L1243">
        <v>58.540370757306597</v>
      </c>
      <c r="M1243">
        <v>22.6135460355306</v>
      </c>
      <c r="N1243">
        <v>0.31407112474881999</v>
      </c>
      <c r="O1243">
        <v>72.943003729834999</v>
      </c>
      <c r="P1243">
        <v>29.5412833860685</v>
      </c>
    </row>
    <row r="1244" spans="1:17" hidden="1" x14ac:dyDescent="0.3">
      <c r="A1244" t="s">
        <v>2651</v>
      </c>
      <c r="B1244" t="s">
        <v>2652</v>
      </c>
      <c r="C1244" t="s">
        <v>3125</v>
      </c>
      <c r="D1244" t="s">
        <v>534</v>
      </c>
      <c r="E1244">
        <v>1608.8730482399999</v>
      </c>
      <c r="F1244">
        <v>160.4</v>
      </c>
      <c r="G1244">
        <v>-12.983896575135001</v>
      </c>
      <c r="H1244">
        <v>-17.900891361488501</v>
      </c>
      <c r="I1244">
        <v>7.1074763431120402</v>
      </c>
      <c r="J1244">
        <v>-7.5817921807577502</v>
      </c>
      <c r="K1244">
        <v>184.417526203915</v>
      </c>
      <c r="L1244">
        <v>162.92275959679199</v>
      </c>
      <c r="M1244">
        <v>15.062405044810699</v>
      </c>
      <c r="N1244">
        <v>0.25839562524367699</v>
      </c>
      <c r="O1244">
        <v>43.946384039900202</v>
      </c>
      <c r="P1244">
        <v>46.350364963503601</v>
      </c>
      <c r="Q1244">
        <v>9.239672384408E-2</v>
      </c>
    </row>
    <row r="1245" spans="1:17" hidden="1" x14ac:dyDescent="0.3">
      <c r="A1245" t="s">
        <v>2653</v>
      </c>
      <c r="B1245" t="s">
        <v>2654</v>
      </c>
      <c r="C1245" t="s">
        <v>3125</v>
      </c>
      <c r="D1245" t="s">
        <v>280</v>
      </c>
      <c r="E1245">
        <v>1605.8710993</v>
      </c>
      <c r="F1245">
        <v>511.3</v>
      </c>
      <c r="G1245">
        <v>14.4290803359862</v>
      </c>
      <c r="H1245">
        <v>-0.91301438141428803</v>
      </c>
      <c r="I1245">
        <v>10.9263952981147</v>
      </c>
      <c r="J1245">
        <v>-3.74340513413848</v>
      </c>
      <c r="K1245">
        <v>557.86546043214298</v>
      </c>
      <c r="L1245">
        <v>504.82929133745802</v>
      </c>
      <c r="M1245">
        <v>32.274628462378601</v>
      </c>
      <c r="N1245">
        <v>0.45434775300894298</v>
      </c>
      <c r="O1245">
        <v>46.019949149227401</v>
      </c>
      <c r="P1245">
        <v>71.462105969148197</v>
      </c>
      <c r="Q1245">
        <v>9.7423354931334999E-2</v>
      </c>
    </row>
    <row r="1246" spans="1:17" hidden="1" x14ac:dyDescent="0.3">
      <c r="A1246" t="s">
        <v>2655</v>
      </c>
      <c r="B1246" t="s">
        <v>2656</v>
      </c>
      <c r="C1246" t="s">
        <v>3125</v>
      </c>
      <c r="D1246" t="s">
        <v>680</v>
      </c>
      <c r="E1246">
        <v>1596.9994875039999</v>
      </c>
      <c r="F1246">
        <v>179.68</v>
      </c>
      <c r="G1246">
        <v>-11.876453797943901</v>
      </c>
      <c r="H1246">
        <v>-9.2097699351145206</v>
      </c>
      <c r="I1246">
        <v>5.7507414250287496</v>
      </c>
      <c r="J1246">
        <v>-8.2348254732087494</v>
      </c>
      <c r="K1246">
        <v>189.10151585008299</v>
      </c>
      <c r="M1246">
        <v>44.717254502357399</v>
      </c>
      <c r="N1246">
        <v>0.336546108906918</v>
      </c>
      <c r="O1246">
        <v>28.005342831700698</v>
      </c>
      <c r="P1246">
        <v>30.202898550724601</v>
      </c>
    </row>
    <row r="1247" spans="1:17" hidden="1" x14ac:dyDescent="0.3">
      <c r="A1247" t="s">
        <v>2657</v>
      </c>
      <c r="B1247" t="s">
        <v>2658</v>
      </c>
      <c r="C1247" t="s">
        <v>3125</v>
      </c>
      <c r="D1247" t="s">
        <v>467</v>
      </c>
      <c r="E1247">
        <v>1579.3522664499999</v>
      </c>
      <c r="F1247">
        <v>5124.25</v>
      </c>
      <c r="G1247">
        <v>-41.989814045947398</v>
      </c>
      <c r="H1247">
        <v>-1.37805143387004</v>
      </c>
      <c r="I1247">
        <v>-6.7642753060537304</v>
      </c>
      <c r="J1247">
        <v>-3.1462994804076501</v>
      </c>
      <c r="K1247">
        <v>5521.08972310629</v>
      </c>
      <c r="L1247">
        <v>5695.2555357279898</v>
      </c>
      <c r="M1247">
        <v>23.268965097220502</v>
      </c>
      <c r="N1247">
        <v>0.39709673803385198</v>
      </c>
      <c r="O1247">
        <v>24.895350539103202</v>
      </c>
      <c r="P1247">
        <v>14.790546594982001</v>
      </c>
      <c r="Q1247">
        <v>-0.13826251494233399</v>
      </c>
    </row>
    <row r="1248" spans="1:17" hidden="1" x14ac:dyDescent="0.3">
      <c r="A1248" t="s">
        <v>2659</v>
      </c>
      <c r="B1248" t="s">
        <v>2660</v>
      </c>
      <c r="C1248" t="s">
        <v>3125</v>
      </c>
      <c r="D1248" t="s">
        <v>554</v>
      </c>
      <c r="E1248">
        <v>1573.9365622400001</v>
      </c>
      <c r="F1248">
        <v>649.6</v>
      </c>
      <c r="G1248">
        <v>22.415242617182901</v>
      </c>
      <c r="H1248">
        <v>17.924806358157401</v>
      </c>
      <c r="I1248">
        <v>38.3372782807159</v>
      </c>
      <c r="J1248">
        <v>14.5074229798447</v>
      </c>
      <c r="K1248">
        <v>556.55666081503</v>
      </c>
      <c r="L1248">
        <v>511.70303562594199</v>
      </c>
      <c r="M1248">
        <v>83.6639215610832</v>
      </c>
      <c r="N1248">
        <v>2.81508777740973</v>
      </c>
      <c r="O1248">
        <v>4.6798029556650098</v>
      </c>
      <c r="P1248">
        <v>92.445563620204396</v>
      </c>
      <c r="Q1248">
        <v>0.165742421763414</v>
      </c>
    </row>
    <row r="1249" spans="1:17" hidden="1" x14ac:dyDescent="0.3">
      <c r="A1249" t="s">
        <v>2661</v>
      </c>
      <c r="B1249" t="s">
        <v>2662</v>
      </c>
      <c r="C1249" t="s">
        <v>3125</v>
      </c>
      <c r="D1249" t="s">
        <v>277</v>
      </c>
      <c r="E1249">
        <v>1570.21207097</v>
      </c>
      <c r="F1249">
        <v>1099.8499999999999</v>
      </c>
      <c r="G1249">
        <v>167.18271002309601</v>
      </c>
      <c r="H1249">
        <v>7.8367574400973998</v>
      </c>
      <c r="I1249">
        <v>65.319439890280407</v>
      </c>
      <c r="J1249">
        <v>-5.28739832675556</v>
      </c>
      <c r="K1249">
        <v>999.02366295455897</v>
      </c>
      <c r="L1249">
        <v>745.17615878791605</v>
      </c>
      <c r="M1249">
        <v>49.9776056306494</v>
      </c>
      <c r="N1249">
        <v>0.78958784821857997</v>
      </c>
      <c r="O1249">
        <v>11.8334318316134</v>
      </c>
      <c r="P1249">
        <v>225.92976737294401</v>
      </c>
      <c r="Q1249">
        <v>0.16772276477394299</v>
      </c>
    </row>
    <row r="1250" spans="1:17" hidden="1" x14ac:dyDescent="0.3">
      <c r="A1250" t="s">
        <v>2663</v>
      </c>
      <c r="B1250" t="s">
        <v>2664</v>
      </c>
      <c r="C1250" t="s">
        <v>3125</v>
      </c>
      <c r="D1250" t="s">
        <v>48</v>
      </c>
      <c r="E1250">
        <v>1568.596440992</v>
      </c>
      <c r="F1250">
        <v>162.88</v>
      </c>
      <c r="G1250">
        <v>47.568682850944398</v>
      </c>
      <c r="H1250">
        <v>-4.49722761645166</v>
      </c>
      <c r="I1250">
        <v>6.3990508602270397</v>
      </c>
      <c r="J1250">
        <v>-7.5845551086526797</v>
      </c>
      <c r="K1250">
        <v>172.11643967377699</v>
      </c>
      <c r="L1250">
        <v>153.359924776089</v>
      </c>
      <c r="M1250">
        <v>46.974732250702701</v>
      </c>
      <c r="N1250">
        <v>0.72375949151402696</v>
      </c>
      <c r="O1250">
        <v>39.918958742632597</v>
      </c>
      <c r="P1250">
        <v>78.989010989010893</v>
      </c>
      <c r="Q1250">
        <v>0.14896471770773001</v>
      </c>
    </row>
    <row r="1251" spans="1:17" hidden="1" x14ac:dyDescent="0.3">
      <c r="A1251" t="s">
        <v>2665</v>
      </c>
      <c r="B1251" t="s">
        <v>2666</v>
      </c>
      <c r="C1251" t="s">
        <v>3125</v>
      </c>
      <c r="D1251" t="s">
        <v>256</v>
      </c>
      <c r="E1251">
        <v>1566.8863481589999</v>
      </c>
      <c r="F1251">
        <v>127.51</v>
      </c>
      <c r="G1251">
        <v>332.62314737947298</v>
      </c>
      <c r="H1251">
        <v>15.464754727544999</v>
      </c>
      <c r="I1251">
        <v>102.369952166031</v>
      </c>
      <c r="J1251">
        <v>-2.0222340696061099</v>
      </c>
      <c r="K1251">
        <v>114.727405772879</v>
      </c>
      <c r="L1251">
        <v>80.775081264020102</v>
      </c>
      <c r="N1251">
        <v>1.97145644233315</v>
      </c>
      <c r="O1251">
        <v>12.148066818288701</v>
      </c>
      <c r="P1251">
        <v>381.16981132075398</v>
      </c>
    </row>
    <row r="1252" spans="1:17" hidden="1" x14ac:dyDescent="0.3">
      <c r="A1252" t="s">
        <v>2667</v>
      </c>
      <c r="B1252" t="s">
        <v>2668</v>
      </c>
      <c r="C1252" t="s">
        <v>3125</v>
      </c>
      <c r="D1252" t="s">
        <v>300</v>
      </c>
      <c r="E1252">
        <v>1566.06987209</v>
      </c>
      <c r="F1252">
        <v>875.9</v>
      </c>
      <c r="G1252">
        <v>-50.889319890944499</v>
      </c>
      <c r="H1252">
        <v>-12.338646967770901</v>
      </c>
      <c r="I1252">
        <v>-5.4105307138700196</v>
      </c>
      <c r="J1252">
        <v>3.5148021587064999</v>
      </c>
      <c r="K1252">
        <v>941.16462337769804</v>
      </c>
      <c r="L1252">
        <v>936.75296993379698</v>
      </c>
      <c r="M1252">
        <v>42.504875587873499</v>
      </c>
      <c r="N1252">
        <v>0.35591372014266098</v>
      </c>
      <c r="O1252">
        <v>42.710355063363401</v>
      </c>
      <c r="P1252">
        <v>29.782189954067199</v>
      </c>
      <c r="Q1252">
        <v>-2.7887429387971001E-2</v>
      </c>
    </row>
    <row r="1253" spans="1:17" hidden="1" x14ac:dyDescent="0.3">
      <c r="A1253" t="s">
        <v>2669</v>
      </c>
      <c r="B1253" t="s">
        <v>2670</v>
      </c>
      <c r="C1253" t="s">
        <v>3125</v>
      </c>
      <c r="D1253" t="s">
        <v>149</v>
      </c>
      <c r="E1253">
        <v>1562.9624355240001</v>
      </c>
      <c r="F1253">
        <v>94.63</v>
      </c>
      <c r="G1253">
        <v>-30.4996040232956</v>
      </c>
      <c r="H1253">
        <v>-12.0729995252213</v>
      </c>
      <c r="I1253">
        <v>-39.153810648927497</v>
      </c>
      <c r="J1253">
        <v>-9.1728168691440608</v>
      </c>
      <c r="K1253">
        <v>113.41712821277601</v>
      </c>
      <c r="L1253">
        <v>122.20367648788501</v>
      </c>
      <c r="M1253">
        <v>23.492362547297301</v>
      </c>
      <c r="N1253">
        <v>0.68480709664385497</v>
      </c>
      <c r="O1253">
        <v>189.971467822043</v>
      </c>
      <c r="P1253">
        <v>2.29164414657874</v>
      </c>
    </row>
    <row r="1254" spans="1:17" hidden="1" x14ac:dyDescent="0.3">
      <c r="A1254" t="s">
        <v>2671</v>
      </c>
      <c r="B1254" t="s">
        <v>2672</v>
      </c>
      <c r="C1254" t="s">
        <v>3125</v>
      </c>
      <c r="D1254" t="s">
        <v>185</v>
      </c>
      <c r="E1254">
        <v>1560.0624276149999</v>
      </c>
      <c r="F1254">
        <v>379.95</v>
      </c>
      <c r="G1254">
        <v>-46.239188962158899</v>
      </c>
      <c r="H1254">
        <v>-9.8252745279557008</v>
      </c>
      <c r="I1254">
        <v>-44.575894799398696</v>
      </c>
      <c r="J1254">
        <v>-8.1957965282974499</v>
      </c>
      <c r="K1254">
        <v>428.495376017995</v>
      </c>
      <c r="L1254">
        <v>470.143463994868</v>
      </c>
      <c r="M1254">
        <v>17.216817028287402</v>
      </c>
      <c r="N1254">
        <v>0.49348658086810598</v>
      </c>
      <c r="O1254">
        <v>68.706408737991794</v>
      </c>
      <c r="P1254">
        <v>0.25065963060686403</v>
      </c>
    </row>
    <row r="1255" spans="1:17" hidden="1" x14ac:dyDescent="0.3">
      <c r="A1255" t="s">
        <v>2673</v>
      </c>
      <c r="B1255" t="s">
        <v>2674</v>
      </c>
      <c r="C1255" t="s">
        <v>3125</v>
      </c>
      <c r="D1255" t="s">
        <v>418</v>
      </c>
      <c r="E1255">
        <v>1558.255851072</v>
      </c>
      <c r="F1255">
        <v>76.52</v>
      </c>
      <c r="G1255">
        <v>-11.473749526096499</v>
      </c>
      <c r="H1255">
        <v>-5.6311346783535496</v>
      </c>
      <c r="I1255">
        <v>-15.0822185710898</v>
      </c>
      <c r="J1255">
        <v>-6.6079839182234803</v>
      </c>
      <c r="K1255">
        <v>83.796079121419695</v>
      </c>
      <c r="L1255">
        <v>81.646414705362105</v>
      </c>
      <c r="M1255">
        <v>24.410673296529598</v>
      </c>
      <c r="N1255">
        <v>0.31587904955313401</v>
      </c>
      <c r="O1255">
        <v>40.486147412441198</v>
      </c>
      <c r="P1255">
        <v>20.314465408804999</v>
      </c>
      <c r="Q1255">
        <v>5.2493045280255002E-2</v>
      </c>
    </row>
    <row r="1256" spans="1:17" hidden="1" x14ac:dyDescent="0.3">
      <c r="A1256" t="s">
        <v>2675</v>
      </c>
      <c r="B1256" t="s">
        <v>2676</v>
      </c>
      <c r="C1256" t="s">
        <v>3125</v>
      </c>
      <c r="D1256" t="s">
        <v>21</v>
      </c>
      <c r="E1256">
        <v>1556.3664260099999</v>
      </c>
      <c r="F1256">
        <v>1021.35</v>
      </c>
      <c r="G1256">
        <v>36.0033413869104</v>
      </c>
      <c r="H1256">
        <v>3.6957158188016099</v>
      </c>
      <c r="I1256">
        <v>20.4278901185744</v>
      </c>
      <c r="J1256">
        <v>4.5598789188859596</v>
      </c>
      <c r="K1256">
        <v>1064.71773773623</v>
      </c>
      <c r="L1256">
        <v>956.66158200688199</v>
      </c>
      <c r="M1256">
        <v>41.2668571739272</v>
      </c>
      <c r="N1256">
        <v>0.664634100287261</v>
      </c>
      <c r="O1256">
        <v>22.5730650609487</v>
      </c>
      <c r="P1256">
        <v>67.985197368420998</v>
      </c>
      <c r="Q1256">
        <v>6.5788834728247994E-2</v>
      </c>
    </row>
    <row r="1257" spans="1:17" hidden="1" x14ac:dyDescent="0.3">
      <c r="A1257" t="s">
        <v>2677</v>
      </c>
      <c r="B1257" t="s">
        <v>2678</v>
      </c>
      <c r="C1257" t="s">
        <v>3125</v>
      </c>
      <c r="D1257" t="s">
        <v>128</v>
      </c>
      <c r="E1257">
        <v>1556.073031932</v>
      </c>
      <c r="F1257">
        <v>14.44</v>
      </c>
      <c r="G1257">
        <v>-11.763827056849699</v>
      </c>
      <c r="H1257">
        <v>1.6751377802898</v>
      </c>
      <c r="I1257">
        <v>-31.900890142722801</v>
      </c>
      <c r="J1257">
        <v>1.6285833441334501</v>
      </c>
      <c r="K1257">
        <v>14.878356524704399</v>
      </c>
      <c r="L1257">
        <v>16.003593378325199</v>
      </c>
      <c r="M1257">
        <v>57.420108505628697</v>
      </c>
      <c r="N1257">
        <v>0.56213790532783103</v>
      </c>
      <c r="O1257">
        <v>82.514864627044403</v>
      </c>
      <c r="P1257">
        <v>20.9947111894638</v>
      </c>
      <c r="Q1257">
        <v>4.5182375649856998E-2</v>
      </c>
    </row>
    <row r="1258" spans="1:17" hidden="1" x14ac:dyDescent="0.3">
      <c r="A1258" t="s">
        <v>2679</v>
      </c>
      <c r="B1258" t="s">
        <v>2680</v>
      </c>
      <c r="C1258" t="s">
        <v>3125</v>
      </c>
      <c r="D1258" t="s">
        <v>402</v>
      </c>
      <c r="E1258">
        <v>1552.1658213600001</v>
      </c>
      <c r="F1258">
        <v>497.2</v>
      </c>
      <c r="G1258">
        <v>-8.5537585186776592</v>
      </c>
      <c r="H1258">
        <v>-5.6749115271179598</v>
      </c>
      <c r="I1258">
        <v>-22.489749288675601</v>
      </c>
      <c r="J1258">
        <v>-13.2704725003811</v>
      </c>
      <c r="K1258">
        <v>526.92416535438599</v>
      </c>
      <c r="L1258">
        <v>513.57822953624895</v>
      </c>
      <c r="M1258">
        <v>30.8765229532824</v>
      </c>
      <c r="N1258">
        <v>2.60771145888295</v>
      </c>
      <c r="O1258">
        <v>52.544247787610601</v>
      </c>
      <c r="P1258">
        <v>23.069306930692999</v>
      </c>
      <c r="Q1258">
        <v>5.9699107085900004E-4</v>
      </c>
    </row>
    <row r="1259" spans="1:17" hidden="1" x14ac:dyDescent="0.3">
      <c r="A1259" t="s">
        <v>2681</v>
      </c>
      <c r="B1259" t="s">
        <v>2682</v>
      </c>
      <c r="C1259" t="s">
        <v>3125</v>
      </c>
      <c r="D1259" t="s">
        <v>418</v>
      </c>
      <c r="E1259">
        <v>1550.6522226</v>
      </c>
      <c r="F1259">
        <v>130.84</v>
      </c>
      <c r="G1259">
        <v>-6.4859975007614395E-2</v>
      </c>
      <c r="H1259">
        <v>7.8143156140916101</v>
      </c>
      <c r="I1259">
        <v>3.1542990078839099</v>
      </c>
      <c r="J1259">
        <v>-4.8254633831337603</v>
      </c>
      <c r="K1259">
        <v>131.238007729776</v>
      </c>
      <c r="L1259">
        <v>123.688023157225</v>
      </c>
      <c r="M1259">
        <v>45.388291156280602</v>
      </c>
      <c r="N1259">
        <v>0.88701698126683104</v>
      </c>
      <c r="O1259">
        <v>19.306022623051</v>
      </c>
      <c r="P1259">
        <v>38.6016949152542</v>
      </c>
      <c r="Q1259">
        <v>6.0330580098348997E-2</v>
      </c>
    </row>
    <row r="1260" spans="1:17" hidden="1" x14ac:dyDescent="0.3">
      <c r="A1260" t="s">
        <v>2683</v>
      </c>
      <c r="B1260" t="s">
        <v>2684</v>
      </c>
      <c r="C1260" t="s">
        <v>3125</v>
      </c>
      <c r="D1260" t="s">
        <v>277</v>
      </c>
      <c r="E1260">
        <v>1550.2280000000001</v>
      </c>
      <c r="F1260">
        <v>530.9</v>
      </c>
      <c r="G1260">
        <v>8.1193295571537405</v>
      </c>
      <c r="H1260">
        <v>4.3474378219049896</v>
      </c>
      <c r="I1260">
        <v>19.446511533614999</v>
      </c>
      <c r="J1260">
        <v>-0.809357706958867</v>
      </c>
      <c r="K1260">
        <v>518.44796208142702</v>
      </c>
      <c r="L1260">
        <v>460.310380073413</v>
      </c>
      <c r="M1260">
        <v>54.095570247221502</v>
      </c>
      <c r="N1260">
        <v>0.60891413811589001</v>
      </c>
      <c r="O1260">
        <v>8.0900357882840392</v>
      </c>
      <c r="P1260">
        <v>61.761121267519798</v>
      </c>
      <c r="Q1260">
        <v>1.5916293754468E-2</v>
      </c>
    </row>
    <row r="1261" spans="1:17" hidden="1" x14ac:dyDescent="0.3">
      <c r="A1261" t="s">
        <v>2685</v>
      </c>
      <c r="B1261" t="s">
        <v>2686</v>
      </c>
      <c r="C1261" t="s">
        <v>3125</v>
      </c>
      <c r="D1261" t="s">
        <v>51</v>
      </c>
      <c r="E1261">
        <v>1548.1453088149999</v>
      </c>
      <c r="F1261">
        <v>583.45000000000005</v>
      </c>
      <c r="G1261">
        <v>18.794239539855099</v>
      </c>
      <c r="H1261">
        <v>-4.1944908322998096</v>
      </c>
      <c r="I1261">
        <v>9.552781600086</v>
      </c>
      <c r="J1261">
        <v>-4.2384820841951996</v>
      </c>
      <c r="K1261">
        <v>622.15586167249796</v>
      </c>
      <c r="L1261">
        <v>557.16879651758597</v>
      </c>
      <c r="M1261">
        <v>23.0284620220995</v>
      </c>
      <c r="N1261">
        <v>0.31785165917269997</v>
      </c>
      <c r="O1261">
        <v>24.269431827920101</v>
      </c>
      <c r="P1261">
        <v>47.858590978205697</v>
      </c>
      <c r="Q1261">
        <v>4.2931755273816E-2</v>
      </c>
    </row>
    <row r="1262" spans="1:17" hidden="1" x14ac:dyDescent="0.3">
      <c r="A1262" t="s">
        <v>2687</v>
      </c>
      <c r="B1262" t="s">
        <v>2688</v>
      </c>
      <c r="C1262" t="s">
        <v>3125</v>
      </c>
      <c r="D1262" t="s">
        <v>54</v>
      </c>
      <c r="E1262">
        <v>1548.0886926600001</v>
      </c>
      <c r="F1262">
        <v>1475.7</v>
      </c>
      <c r="G1262">
        <v>-60.442115211984898</v>
      </c>
      <c r="H1262">
        <v>-10.8937135197547</v>
      </c>
      <c r="I1262">
        <v>-36.259012014286597</v>
      </c>
      <c r="J1262">
        <v>-0.53485416405326902</v>
      </c>
      <c r="K1262">
        <v>1663.97027141281</v>
      </c>
      <c r="L1262">
        <v>1902.88755919547</v>
      </c>
      <c r="M1262">
        <v>22.994925612379099</v>
      </c>
      <c r="N1262">
        <v>0.77832104572114802</v>
      </c>
      <c r="O1262">
        <v>81.608728061259001</v>
      </c>
      <c r="P1262">
        <v>0.99924714256382996</v>
      </c>
      <c r="Q1262">
        <v>4.8449047932714998E-2</v>
      </c>
    </row>
    <row r="1263" spans="1:17" hidden="1" x14ac:dyDescent="0.3">
      <c r="A1263" t="s">
        <v>2689</v>
      </c>
      <c r="B1263" t="s">
        <v>2690</v>
      </c>
      <c r="C1263" t="s">
        <v>3125</v>
      </c>
      <c r="D1263" t="s">
        <v>280</v>
      </c>
      <c r="E1263">
        <v>1546.5319999999999</v>
      </c>
      <c r="F1263">
        <v>2974.1</v>
      </c>
      <c r="G1263">
        <v>161.63260387739601</v>
      </c>
      <c r="H1263">
        <v>27.049872692127799</v>
      </c>
      <c r="I1263">
        <v>122.767633655672</v>
      </c>
      <c r="J1263">
        <v>-1.7298789879909899</v>
      </c>
      <c r="K1263">
        <v>2712.08854462001</v>
      </c>
      <c r="L1263">
        <v>1908.3920727570501</v>
      </c>
      <c r="M1263">
        <v>36.0216033847246</v>
      </c>
      <c r="N1263">
        <v>0.50996090518433401</v>
      </c>
      <c r="O1263">
        <v>17.6742543962879</v>
      </c>
      <c r="P1263">
        <v>196.21034809023399</v>
      </c>
      <c r="Q1263">
        <v>0.11200243942037701</v>
      </c>
    </row>
    <row r="1264" spans="1:17" hidden="1" x14ac:dyDescent="0.3">
      <c r="A1264" t="s">
        <v>2691</v>
      </c>
      <c r="B1264" t="s">
        <v>2692</v>
      </c>
      <c r="C1264" t="s">
        <v>3125</v>
      </c>
      <c r="D1264" t="s">
        <v>277</v>
      </c>
      <c r="E1264">
        <v>1544.915236865</v>
      </c>
      <c r="F1264">
        <v>1032.8499999999999</v>
      </c>
      <c r="G1264">
        <v>-3.96976973445285</v>
      </c>
      <c r="H1264">
        <v>-7.2563162826426302</v>
      </c>
      <c r="I1264">
        <v>5.8341378171334899</v>
      </c>
      <c r="J1264">
        <v>-5.0709999667679497</v>
      </c>
      <c r="K1264">
        <v>1143.9566318971599</v>
      </c>
      <c r="L1264">
        <v>1059.9338407798</v>
      </c>
      <c r="M1264">
        <v>19.837617442066399</v>
      </c>
      <c r="N1264">
        <v>0.428718915889445</v>
      </c>
      <c r="O1264">
        <v>29.844604734472501</v>
      </c>
      <c r="P1264">
        <v>33.047790802524801</v>
      </c>
      <c r="Q1264">
        <v>0.124853261020745</v>
      </c>
    </row>
    <row r="1265" spans="1:17" hidden="1" x14ac:dyDescent="0.3">
      <c r="A1265" t="s">
        <v>2693</v>
      </c>
      <c r="B1265" t="s">
        <v>2694</v>
      </c>
      <c r="C1265" t="s">
        <v>3125</v>
      </c>
      <c r="D1265" t="s">
        <v>192</v>
      </c>
      <c r="E1265">
        <v>1543.0272</v>
      </c>
      <c r="F1265">
        <v>1236.4000000000001</v>
      </c>
      <c r="G1265">
        <v>34.238815371192103</v>
      </c>
      <c r="H1265">
        <v>-3.1470372434589802</v>
      </c>
      <c r="I1265">
        <v>13.3805341896214</v>
      </c>
      <c r="J1265">
        <v>-5.5930273246639697</v>
      </c>
      <c r="K1265">
        <v>1296.0091995534101</v>
      </c>
      <c r="L1265">
        <v>1149.71455260168</v>
      </c>
      <c r="M1265">
        <v>32.141428086461602</v>
      </c>
      <c r="N1265">
        <v>0.29692433717557998</v>
      </c>
      <c r="O1265">
        <v>21.319961177612399</v>
      </c>
      <c r="P1265">
        <v>65.084451565525001</v>
      </c>
      <c r="Q1265">
        <v>3.9923441167450002E-2</v>
      </c>
    </row>
    <row r="1266" spans="1:17" hidden="1" x14ac:dyDescent="0.3">
      <c r="A1266" t="s">
        <v>2695</v>
      </c>
      <c r="B1266" t="s">
        <v>2696</v>
      </c>
      <c r="C1266" t="s">
        <v>3125</v>
      </c>
      <c r="D1266" t="s">
        <v>192</v>
      </c>
      <c r="E1266">
        <v>1542.92322762</v>
      </c>
      <c r="F1266">
        <v>948.6</v>
      </c>
      <c r="G1266">
        <v>-11.1960879597292</v>
      </c>
      <c r="H1266">
        <v>-9.2227759590228793</v>
      </c>
      <c r="I1266">
        <v>3.7126687768378899</v>
      </c>
      <c r="J1266">
        <v>-6.7689400481118902</v>
      </c>
      <c r="K1266">
        <v>1096.68289384888</v>
      </c>
      <c r="L1266">
        <v>942.475714454078</v>
      </c>
      <c r="M1266">
        <v>24.134247503032</v>
      </c>
      <c r="N1266">
        <v>0.19862826205911999</v>
      </c>
      <c r="O1266">
        <v>61.184904069154499</v>
      </c>
      <c r="P1266">
        <v>50.332805071315299</v>
      </c>
      <c r="Q1266">
        <v>9.7275639788599003E-2</v>
      </c>
    </row>
    <row r="1267" spans="1:17" hidden="1" x14ac:dyDescent="0.3">
      <c r="A1267" t="s">
        <v>2697</v>
      </c>
      <c r="B1267" t="s">
        <v>2698</v>
      </c>
      <c r="C1267" t="s">
        <v>3125</v>
      </c>
      <c r="D1267" t="s">
        <v>21</v>
      </c>
      <c r="E1267">
        <v>1542.29336595</v>
      </c>
      <c r="F1267">
        <v>1213.1500000000001</v>
      </c>
      <c r="G1267">
        <v>56.0381583948081</v>
      </c>
      <c r="H1267">
        <v>-8.0630876205961695</v>
      </c>
      <c r="I1267">
        <v>-17.6587698879712</v>
      </c>
      <c r="J1267">
        <v>-8.3934057933638293</v>
      </c>
      <c r="K1267">
        <v>1365.8740884408501</v>
      </c>
      <c r="L1267">
        <v>1167.4844296957699</v>
      </c>
      <c r="M1267">
        <v>18.385120126461999</v>
      </c>
      <c r="N1267">
        <v>0.35416181669108299</v>
      </c>
      <c r="O1267">
        <v>43.172732143593102</v>
      </c>
      <c r="P1267">
        <v>104.59566573910099</v>
      </c>
      <c r="Q1267">
        <v>0.162598787195566</v>
      </c>
    </row>
    <row r="1268" spans="1:17" hidden="1" x14ac:dyDescent="0.3">
      <c r="A1268" t="s">
        <v>2699</v>
      </c>
      <c r="B1268" t="s">
        <v>2700</v>
      </c>
      <c r="C1268" t="s">
        <v>3125</v>
      </c>
      <c r="D1268" t="s">
        <v>2161</v>
      </c>
      <c r="E1268">
        <v>1540.4608149999999</v>
      </c>
      <c r="F1268">
        <v>973.75</v>
      </c>
      <c r="G1268">
        <v>-45.137807262814199</v>
      </c>
      <c r="H1268">
        <v>-5.3882382749003304</v>
      </c>
      <c r="I1268">
        <v>-26.0771328763113</v>
      </c>
      <c r="J1268">
        <v>-5.4461712512037703</v>
      </c>
      <c r="K1268">
        <v>1066.3587660057401</v>
      </c>
      <c r="L1268">
        <v>1115.91928757968</v>
      </c>
      <c r="M1268">
        <v>32.154072901669998</v>
      </c>
      <c r="N1268">
        <v>0.50707298805288703</v>
      </c>
      <c r="O1268">
        <v>49.006418485237397</v>
      </c>
      <c r="P1268">
        <v>4.0553537080572699</v>
      </c>
      <c r="Q1268">
        <v>8.8222897905527994E-2</v>
      </c>
    </row>
    <row r="1269" spans="1:17" hidden="1" x14ac:dyDescent="0.3">
      <c r="A1269" t="s">
        <v>2701</v>
      </c>
      <c r="B1269" t="s">
        <v>2702</v>
      </c>
      <c r="C1269" t="s">
        <v>3125</v>
      </c>
      <c r="D1269" t="s">
        <v>69</v>
      </c>
      <c r="E1269">
        <v>1536.07336128</v>
      </c>
      <c r="F1269">
        <v>344.55</v>
      </c>
      <c r="G1269">
        <v>62.304840550080399</v>
      </c>
      <c r="H1269">
        <v>0.12499601524363201</v>
      </c>
      <c r="I1269">
        <v>9.8756403405272</v>
      </c>
      <c r="J1269">
        <v>-6.0705909622000496</v>
      </c>
      <c r="K1269">
        <v>362.95650229341902</v>
      </c>
      <c r="L1269">
        <v>311.75983897096</v>
      </c>
      <c r="M1269">
        <v>32.437436892727298</v>
      </c>
      <c r="N1269">
        <v>0.28497361067270299</v>
      </c>
      <c r="O1269">
        <v>28.907270352633802</v>
      </c>
      <c r="P1269">
        <v>104.35943060498199</v>
      </c>
      <c r="Q1269">
        <v>8.5718530327690001E-2</v>
      </c>
    </row>
    <row r="1270" spans="1:17" hidden="1" x14ac:dyDescent="0.3">
      <c r="A1270" t="s">
        <v>2703</v>
      </c>
      <c r="B1270" t="s">
        <v>2704</v>
      </c>
      <c r="C1270" t="s">
        <v>3125</v>
      </c>
      <c r="D1270" t="s">
        <v>280</v>
      </c>
      <c r="E1270">
        <v>1530.6126560549999</v>
      </c>
      <c r="F1270">
        <v>276.14999999999998</v>
      </c>
      <c r="G1270">
        <v>44.290625841645301</v>
      </c>
      <c r="H1270">
        <v>-6.4049452155700397</v>
      </c>
      <c r="I1270">
        <v>5.4572820116224596</v>
      </c>
      <c r="J1270">
        <v>-11.8523396099983</v>
      </c>
      <c r="K1270">
        <v>312.85964200883001</v>
      </c>
      <c r="L1270">
        <v>265.79497348903999</v>
      </c>
      <c r="M1270">
        <v>24.856147728098801</v>
      </c>
      <c r="N1270">
        <v>0.58651127619569599</v>
      </c>
      <c r="O1270">
        <v>58.862936809704799</v>
      </c>
      <c r="P1270">
        <v>74.282107920479604</v>
      </c>
      <c r="Q1270">
        <v>0.14208992566133499</v>
      </c>
    </row>
    <row r="1271" spans="1:17" hidden="1" x14ac:dyDescent="0.3">
      <c r="A1271" t="s">
        <v>2705</v>
      </c>
      <c r="B1271" t="s">
        <v>2706</v>
      </c>
      <c r="C1271" t="s">
        <v>3125</v>
      </c>
      <c r="D1271" t="s">
        <v>277</v>
      </c>
      <c r="E1271">
        <v>1527.1880386</v>
      </c>
      <c r="F1271">
        <v>45.8</v>
      </c>
      <c r="G1271">
        <v>-7.8885689580962497</v>
      </c>
      <c r="H1271">
        <v>-15.370097673980601</v>
      </c>
      <c r="I1271">
        <v>-41.062371624204197</v>
      </c>
      <c r="J1271">
        <v>-10.223940079295801</v>
      </c>
      <c r="K1271">
        <v>54.937359949741001</v>
      </c>
      <c r="L1271">
        <v>58.110092808149801</v>
      </c>
      <c r="M1271">
        <v>9.0889994593631496</v>
      </c>
      <c r="N1271">
        <v>0.53396533428920501</v>
      </c>
      <c r="O1271">
        <v>109.388646288209</v>
      </c>
      <c r="P1271">
        <v>25.8241758241758</v>
      </c>
      <c r="Q1271">
        <v>-1.8399673536043999E-2</v>
      </c>
    </row>
    <row r="1272" spans="1:17" hidden="1" x14ac:dyDescent="0.3">
      <c r="A1272" t="s">
        <v>2707</v>
      </c>
      <c r="B1272" t="s">
        <v>2708</v>
      </c>
      <c r="C1272" t="s">
        <v>3125</v>
      </c>
      <c r="D1272" t="s">
        <v>366</v>
      </c>
      <c r="E1272">
        <v>1526.8868311199999</v>
      </c>
      <c r="F1272">
        <v>175.52</v>
      </c>
      <c r="G1272">
        <v>19.542642890650601</v>
      </c>
      <c r="H1272">
        <v>-9.5384680238690702</v>
      </c>
      <c r="I1272">
        <v>-16.2426289670804</v>
      </c>
      <c r="J1272">
        <v>-9.4148167357688095</v>
      </c>
      <c r="K1272">
        <v>197.37785885759899</v>
      </c>
      <c r="L1272">
        <v>191.116794739211</v>
      </c>
      <c r="M1272">
        <v>17.834571316575801</v>
      </c>
      <c r="N1272">
        <v>0.65093408771850003</v>
      </c>
      <c r="O1272">
        <v>38.160893345487601</v>
      </c>
      <c r="P1272">
        <v>50.984946236559097</v>
      </c>
      <c r="Q1272">
        <v>6.5638320357887997E-2</v>
      </c>
    </row>
    <row r="1273" spans="1:17" hidden="1" x14ac:dyDescent="0.3">
      <c r="A1273" t="s">
        <v>2709</v>
      </c>
      <c r="B1273" t="s">
        <v>2710</v>
      </c>
      <c r="C1273" t="s">
        <v>3125</v>
      </c>
      <c r="D1273" t="s">
        <v>366</v>
      </c>
      <c r="E1273">
        <v>1525.8306497000001</v>
      </c>
      <c r="F1273">
        <v>306.85000000000002</v>
      </c>
      <c r="G1273">
        <v>24.318954948955302</v>
      </c>
      <c r="H1273">
        <v>25.1202281238916</v>
      </c>
      <c r="I1273">
        <v>26.351370528792899</v>
      </c>
      <c r="J1273">
        <v>-7.4822103831794902</v>
      </c>
      <c r="K1273">
        <v>282.94753080270999</v>
      </c>
      <c r="L1273">
        <v>241.29433972631</v>
      </c>
      <c r="M1273">
        <v>43.034400935853597</v>
      </c>
      <c r="N1273">
        <v>0.37180216131917698</v>
      </c>
      <c r="O1273">
        <v>13.7363532670685</v>
      </c>
      <c r="P1273">
        <v>67.357512953367802</v>
      </c>
      <c r="Q1273">
        <v>0.10662270466589201</v>
      </c>
    </row>
    <row r="1274" spans="1:17" hidden="1" x14ac:dyDescent="0.3">
      <c r="A1274" t="s">
        <v>2711</v>
      </c>
      <c r="B1274" t="s">
        <v>2712</v>
      </c>
      <c r="C1274" t="s">
        <v>3125</v>
      </c>
      <c r="D1274" t="s">
        <v>135</v>
      </c>
      <c r="E1274">
        <v>1521.1857279000001</v>
      </c>
      <c r="F1274">
        <v>46.95</v>
      </c>
      <c r="G1274">
        <v>-4.2757936990288599</v>
      </c>
      <c r="H1274">
        <v>-9.9853853020342296</v>
      </c>
      <c r="I1274">
        <v>-18.538862552090698</v>
      </c>
      <c r="J1274">
        <v>-5.2963605895383798</v>
      </c>
      <c r="K1274">
        <v>54.391504910613101</v>
      </c>
      <c r="L1274">
        <v>54.864102827592902</v>
      </c>
      <c r="M1274">
        <v>31.383808427250901</v>
      </c>
      <c r="N1274">
        <v>0.59729999238471598</v>
      </c>
      <c r="O1274">
        <v>66.624068157614403</v>
      </c>
      <c r="P1274">
        <v>33.760683760683698</v>
      </c>
      <c r="Q1274">
        <v>0.13245552142744199</v>
      </c>
    </row>
    <row r="1275" spans="1:17" hidden="1" x14ac:dyDescent="0.3">
      <c r="A1275" t="s">
        <v>2713</v>
      </c>
      <c r="B1275" t="s">
        <v>2714</v>
      </c>
      <c r="C1275" t="s">
        <v>3125</v>
      </c>
      <c r="D1275" t="s">
        <v>117</v>
      </c>
      <c r="E1275">
        <v>1518.5060000000001</v>
      </c>
      <c r="F1275">
        <v>750.25</v>
      </c>
      <c r="G1275">
        <v>-14.413186745658599</v>
      </c>
      <c r="H1275">
        <v>1.2862196362373599</v>
      </c>
      <c r="I1275">
        <v>5.8029019062068601</v>
      </c>
      <c r="J1275">
        <v>-0.81835045017635899</v>
      </c>
      <c r="K1275">
        <v>742.21467478221405</v>
      </c>
      <c r="L1275">
        <v>678.12763191547003</v>
      </c>
      <c r="M1275">
        <v>40.641540895439597</v>
      </c>
      <c r="N1275">
        <v>0.45166737388693501</v>
      </c>
      <c r="O1275">
        <v>11.162945684771699</v>
      </c>
      <c r="P1275">
        <v>30.364900086880901</v>
      </c>
      <c r="Q1275">
        <v>0.106797026988409</v>
      </c>
    </row>
    <row r="1276" spans="1:17" hidden="1" x14ac:dyDescent="0.3">
      <c r="A1276" t="s">
        <v>2715</v>
      </c>
      <c r="B1276" t="s">
        <v>2716</v>
      </c>
      <c r="C1276" t="s">
        <v>3125</v>
      </c>
      <c r="D1276" t="s">
        <v>192</v>
      </c>
      <c r="E1276">
        <v>1518.463086</v>
      </c>
      <c r="F1276">
        <v>671.25</v>
      </c>
      <c r="G1276">
        <v>14.2999577172531</v>
      </c>
      <c r="H1276">
        <v>-6.6587350607134397</v>
      </c>
      <c r="I1276">
        <v>-15.216568534682599</v>
      </c>
      <c r="J1276">
        <v>-5.0121659629497497</v>
      </c>
      <c r="K1276">
        <v>747.32538152412496</v>
      </c>
      <c r="L1276">
        <v>706.31661103436704</v>
      </c>
      <c r="M1276">
        <v>24.120564819544601</v>
      </c>
      <c r="N1276">
        <v>0.54741638034766205</v>
      </c>
      <c r="O1276">
        <v>29.1620111731843</v>
      </c>
      <c r="P1276">
        <v>45.260766067950598</v>
      </c>
      <c r="Q1276">
        <v>5.3588122407281003E-2</v>
      </c>
    </row>
    <row r="1277" spans="1:17" hidden="1" x14ac:dyDescent="0.3">
      <c r="A1277" t="s">
        <v>2717</v>
      </c>
      <c r="B1277" t="s">
        <v>2718</v>
      </c>
      <c r="C1277" t="s">
        <v>3125</v>
      </c>
      <c r="D1277" t="s">
        <v>280</v>
      </c>
      <c r="E1277">
        <v>1517.4025161750001</v>
      </c>
      <c r="F1277">
        <v>2630.55</v>
      </c>
      <c r="G1277">
        <v>61.180696479733697</v>
      </c>
      <c r="H1277">
        <v>-3.6504503670993</v>
      </c>
      <c r="I1277">
        <v>16.397800151992602</v>
      </c>
      <c r="J1277">
        <v>-21.341113103203199</v>
      </c>
      <c r="K1277">
        <v>2858.0793180314199</v>
      </c>
      <c r="L1277">
        <v>2326.3030622133501</v>
      </c>
      <c r="M1277">
        <v>34.586343540460803</v>
      </c>
      <c r="N1277">
        <v>1.89867804073298</v>
      </c>
      <c r="O1277">
        <v>33.014008477314597</v>
      </c>
      <c r="P1277">
        <v>107.37485218762301</v>
      </c>
      <c r="Q1277">
        <v>0.166162382758205</v>
      </c>
    </row>
    <row r="1278" spans="1:17" hidden="1" x14ac:dyDescent="0.3">
      <c r="A1278" t="s">
        <v>2719</v>
      </c>
      <c r="B1278" t="s">
        <v>2720</v>
      </c>
      <c r="C1278" t="s">
        <v>3125</v>
      </c>
      <c r="D1278" t="s">
        <v>280</v>
      </c>
      <c r="E1278">
        <v>1512.40029282</v>
      </c>
      <c r="F1278">
        <v>432.45</v>
      </c>
      <c r="G1278">
        <v>-28.524646260225602</v>
      </c>
      <c r="H1278">
        <v>3.4345480329132601</v>
      </c>
      <c r="I1278">
        <v>3.2647648507921101</v>
      </c>
      <c r="J1278">
        <v>-1.32316225719771</v>
      </c>
      <c r="K1278">
        <v>429.07178439629399</v>
      </c>
      <c r="L1278">
        <v>411.95359610024201</v>
      </c>
      <c r="M1278">
        <v>46.4126059500406</v>
      </c>
      <c r="N1278">
        <v>0.94341864631690298</v>
      </c>
      <c r="O1278">
        <v>15.712799167533801</v>
      </c>
      <c r="P1278">
        <v>48.787201100980496</v>
      </c>
      <c r="Q1278">
        <v>6.3271488290288003E-2</v>
      </c>
    </row>
    <row r="1279" spans="1:17" hidden="1" x14ac:dyDescent="0.3">
      <c r="A1279" t="s">
        <v>2721</v>
      </c>
      <c r="B1279" t="s">
        <v>2722</v>
      </c>
      <c r="C1279" t="s">
        <v>3125</v>
      </c>
      <c r="D1279" t="s">
        <v>731</v>
      </c>
      <c r="E1279">
        <v>1502.0466694199999</v>
      </c>
      <c r="F1279">
        <v>265.54000000000002</v>
      </c>
      <c r="G1279">
        <v>2.0867541356930799</v>
      </c>
      <c r="H1279">
        <v>0.62332008008503004</v>
      </c>
      <c r="I1279">
        <v>1.1313629309061499</v>
      </c>
      <c r="J1279">
        <v>-0.64293104665128997</v>
      </c>
      <c r="K1279">
        <v>271.303339732366</v>
      </c>
      <c r="L1279">
        <v>253.963719964593</v>
      </c>
      <c r="M1279">
        <v>57.335343564974302</v>
      </c>
      <c r="N1279">
        <v>1.78687547063588</v>
      </c>
      <c r="O1279">
        <v>8.3377268961361608</v>
      </c>
      <c r="P1279">
        <v>30.8788013209128</v>
      </c>
      <c r="Q1279">
        <v>2.5420345253382999E-2</v>
      </c>
    </row>
    <row r="1280" spans="1:17" hidden="1" x14ac:dyDescent="0.3">
      <c r="A1280" t="s">
        <v>2723</v>
      </c>
      <c r="B1280" t="s">
        <v>2724</v>
      </c>
      <c r="C1280" t="s">
        <v>3125</v>
      </c>
      <c r="D1280" t="s">
        <v>72</v>
      </c>
      <c r="E1280">
        <v>1489.1834249999999</v>
      </c>
      <c r="F1280">
        <v>48450</v>
      </c>
      <c r="G1280">
        <v>145.86384386703401</v>
      </c>
      <c r="H1280">
        <v>1.45710982467141</v>
      </c>
      <c r="I1280">
        <v>81.758739924179906</v>
      </c>
      <c r="J1280">
        <v>1.4159681775849</v>
      </c>
      <c r="K1280">
        <v>50127.7949620496</v>
      </c>
      <c r="L1280">
        <v>40809.564204084403</v>
      </c>
      <c r="M1280">
        <v>44.682975732279601</v>
      </c>
      <c r="N1280">
        <v>0.635243815534968</v>
      </c>
      <c r="O1280">
        <v>38.2848297213622</v>
      </c>
      <c r="P1280">
        <v>200.931677018633</v>
      </c>
      <c r="Q1280">
        <v>9.3020614595653001E-2</v>
      </c>
    </row>
    <row r="1281" spans="1:17" hidden="1" x14ac:dyDescent="0.3">
      <c r="A1281" t="s">
        <v>2725</v>
      </c>
      <c r="B1281" t="s">
        <v>2726</v>
      </c>
      <c r="C1281" t="s">
        <v>3125</v>
      </c>
      <c r="D1281" t="s">
        <v>21</v>
      </c>
      <c r="E1281">
        <v>1486.63506992</v>
      </c>
      <c r="F1281">
        <v>400.4</v>
      </c>
      <c r="G1281">
        <v>25.0678202256208</v>
      </c>
      <c r="H1281">
        <v>-1.0698183257589999</v>
      </c>
      <c r="I1281">
        <v>-3.17013262698707</v>
      </c>
      <c r="J1281">
        <v>-5.8067214029943504</v>
      </c>
      <c r="K1281">
        <v>396.48759888754603</v>
      </c>
      <c r="L1281">
        <v>357.68483424602903</v>
      </c>
      <c r="M1281">
        <v>51.9811465925428</v>
      </c>
      <c r="N1281">
        <v>0.56051426823375206</v>
      </c>
      <c r="O1281">
        <v>13.636363636363599</v>
      </c>
      <c r="P1281">
        <v>61.191626409017601</v>
      </c>
      <c r="Q1281">
        <v>-9.1287311060599997E-4</v>
      </c>
    </row>
    <row r="1282" spans="1:17" hidden="1" x14ac:dyDescent="0.3">
      <c r="A1282" t="s">
        <v>2727</v>
      </c>
      <c r="B1282" t="s">
        <v>2728</v>
      </c>
      <c r="C1282" t="s">
        <v>3125</v>
      </c>
      <c r="D1282" t="s">
        <v>280</v>
      </c>
      <c r="E1282">
        <v>1484.4751369759999</v>
      </c>
      <c r="F1282">
        <v>396.64</v>
      </c>
      <c r="G1282">
        <v>68.684254382626804</v>
      </c>
      <c r="H1282">
        <v>133.70281452570001</v>
      </c>
      <c r="I1282">
        <v>86.311449605599606</v>
      </c>
      <c r="J1282">
        <v>48.809031954716097</v>
      </c>
      <c r="M1282">
        <v>64.562800712022707</v>
      </c>
      <c r="O1282">
        <v>23.527632109721601</v>
      </c>
      <c r="P1282">
        <v>105.45972545972499</v>
      </c>
    </row>
    <row r="1283" spans="1:17" hidden="1" x14ac:dyDescent="0.3">
      <c r="A1283" t="s">
        <v>2729</v>
      </c>
      <c r="B1283" t="s">
        <v>2730</v>
      </c>
      <c r="C1283" t="s">
        <v>3125</v>
      </c>
      <c r="D1283" t="s">
        <v>467</v>
      </c>
      <c r="E1283">
        <v>1478.92023765</v>
      </c>
      <c r="F1283">
        <v>422.25</v>
      </c>
      <c r="G1283">
        <v>22.085825229165401</v>
      </c>
      <c r="H1283">
        <v>-10.613416895872099</v>
      </c>
      <c r="I1283">
        <v>12.9120892763962</v>
      </c>
      <c r="J1283">
        <v>-6.0708322448015704</v>
      </c>
      <c r="K1283">
        <v>454.80428465197298</v>
      </c>
      <c r="L1283">
        <v>395.21811058803399</v>
      </c>
      <c r="M1283">
        <v>28.718540263084702</v>
      </c>
      <c r="N1283">
        <v>0.33891262097466601</v>
      </c>
      <c r="O1283">
        <v>32.3149792776791</v>
      </c>
      <c r="P1283">
        <v>56.186425004623601</v>
      </c>
      <c r="Q1283">
        <v>4.9246256972219002E-2</v>
      </c>
    </row>
    <row r="1284" spans="1:17" hidden="1" x14ac:dyDescent="0.3">
      <c r="A1284" t="s">
        <v>2731</v>
      </c>
      <c r="B1284" t="s">
        <v>2732</v>
      </c>
      <c r="C1284" t="s">
        <v>3125</v>
      </c>
      <c r="D1284" t="s">
        <v>280</v>
      </c>
      <c r="E1284">
        <v>1475.5650000000001</v>
      </c>
      <c r="F1284">
        <v>1135.05</v>
      </c>
      <c r="G1284">
        <v>37.637361947532099</v>
      </c>
      <c r="H1284">
        <v>0.71478983304497701</v>
      </c>
      <c r="I1284">
        <v>-12.77650272901</v>
      </c>
      <c r="J1284">
        <v>-2.0610192701138299</v>
      </c>
      <c r="K1284">
        <v>1209.7853515019999</v>
      </c>
      <c r="L1284">
        <v>1095.3968579570101</v>
      </c>
      <c r="M1284">
        <v>33.332747079209</v>
      </c>
      <c r="N1284">
        <v>0.42298899008202201</v>
      </c>
      <c r="O1284">
        <v>38.311087617285501</v>
      </c>
      <c r="P1284">
        <v>80.295449130331093</v>
      </c>
      <c r="Q1284">
        <v>6.4237253786967999E-2</v>
      </c>
    </row>
    <row r="1285" spans="1:17" hidden="1" x14ac:dyDescent="0.3">
      <c r="A1285" t="s">
        <v>2733</v>
      </c>
      <c r="B1285" t="s">
        <v>2734</v>
      </c>
      <c r="C1285" t="s">
        <v>3125</v>
      </c>
      <c r="D1285" t="s">
        <v>72</v>
      </c>
      <c r="E1285">
        <v>1473.92870272</v>
      </c>
      <c r="F1285">
        <v>266.8</v>
      </c>
      <c r="G1285">
        <v>55.885931728321502</v>
      </c>
      <c r="H1285">
        <v>-7.3927927094416397</v>
      </c>
      <c r="I1285">
        <v>65.921949525254405</v>
      </c>
      <c r="J1285">
        <v>-5.0268008422917196</v>
      </c>
      <c r="K1285">
        <v>279.79363496911202</v>
      </c>
      <c r="L1285">
        <v>217.142452267522</v>
      </c>
      <c r="M1285">
        <v>28.610599139993401</v>
      </c>
      <c r="N1285">
        <v>0.11317199584335901</v>
      </c>
      <c r="O1285">
        <v>39.280359820089899</v>
      </c>
      <c r="P1285">
        <v>88.551236749116597</v>
      </c>
      <c r="Q1285">
        <v>5.5669001817435997E-2</v>
      </c>
    </row>
    <row r="1286" spans="1:17" hidden="1" x14ac:dyDescent="0.3">
      <c r="A1286" t="s">
        <v>2735</v>
      </c>
      <c r="B1286" t="s">
        <v>2736</v>
      </c>
      <c r="C1286" t="s">
        <v>3125</v>
      </c>
      <c r="D1286" t="s">
        <v>537</v>
      </c>
      <c r="E1286">
        <v>1467.7556303040001</v>
      </c>
      <c r="F1286">
        <v>125.54</v>
      </c>
      <c r="G1286">
        <v>150.67055499035499</v>
      </c>
      <c r="H1286">
        <v>53.9986801587754</v>
      </c>
      <c r="I1286">
        <v>47.643979461373597</v>
      </c>
      <c r="J1286">
        <v>-13.6237328966794</v>
      </c>
      <c r="K1286">
        <v>110.82460443935901</v>
      </c>
      <c r="L1286">
        <v>86.936745109895398</v>
      </c>
      <c r="M1286">
        <v>45.757612883034803</v>
      </c>
      <c r="N1286">
        <v>2.0526689793654098</v>
      </c>
      <c r="O1286">
        <v>32.3801178907121</v>
      </c>
      <c r="P1286">
        <v>192.80995292484499</v>
      </c>
      <c r="Q1286">
        <v>0.12332687009599801</v>
      </c>
    </row>
    <row r="1287" spans="1:17" hidden="1" x14ac:dyDescent="0.3">
      <c r="A1287" t="s">
        <v>2737</v>
      </c>
      <c r="B1287" t="s">
        <v>2738</v>
      </c>
      <c r="C1287" t="s">
        <v>3125</v>
      </c>
      <c r="D1287" t="s">
        <v>135</v>
      </c>
      <c r="E1287">
        <v>1466.7362792849999</v>
      </c>
      <c r="F1287">
        <v>356.35</v>
      </c>
      <c r="G1287">
        <v>89.232120507752796</v>
      </c>
      <c r="H1287">
        <v>1.40580930016953</v>
      </c>
      <c r="I1287">
        <v>-10.4885916572465</v>
      </c>
      <c r="J1287">
        <v>-2.8930176342910898</v>
      </c>
      <c r="K1287">
        <v>361.10832758830202</v>
      </c>
      <c r="L1287">
        <v>330.306763417556</v>
      </c>
      <c r="M1287">
        <v>30.611131747208798</v>
      </c>
      <c r="N1287">
        <v>0.51714387700421305</v>
      </c>
      <c r="O1287">
        <v>22.056966465553501</v>
      </c>
      <c r="P1287">
        <v>124.755597603279</v>
      </c>
      <c r="Q1287">
        <v>7.6424422928835001E-2</v>
      </c>
    </row>
    <row r="1288" spans="1:17" hidden="1" x14ac:dyDescent="0.3">
      <c r="A1288" t="s">
        <v>2739</v>
      </c>
      <c r="B1288" t="s">
        <v>2740</v>
      </c>
      <c r="C1288" t="s">
        <v>3125</v>
      </c>
      <c r="D1288" t="s">
        <v>200</v>
      </c>
      <c r="E1288">
        <v>1464.6180221</v>
      </c>
      <c r="F1288">
        <v>2405.5</v>
      </c>
      <c r="G1288">
        <v>42.378211931918003</v>
      </c>
      <c r="H1288">
        <v>0.26416204788626502</v>
      </c>
      <c r="I1288">
        <v>6.8210600284784997</v>
      </c>
      <c r="J1288">
        <v>-2.9976220899806498</v>
      </c>
      <c r="K1288">
        <v>2637.05238791377</v>
      </c>
      <c r="L1288">
        <v>2277.6643987736502</v>
      </c>
      <c r="M1288">
        <v>32.713189737530499</v>
      </c>
      <c r="N1288">
        <v>0.40103241271276402</v>
      </c>
      <c r="O1288">
        <v>43.379754728746597</v>
      </c>
      <c r="P1288">
        <v>78.026939017169894</v>
      </c>
      <c r="Q1288">
        <v>0.117161557823346</v>
      </c>
    </row>
    <row r="1289" spans="1:17" hidden="1" x14ac:dyDescent="0.3">
      <c r="A1289" t="s">
        <v>2741</v>
      </c>
      <c r="B1289" t="s">
        <v>2742</v>
      </c>
      <c r="C1289" t="s">
        <v>3125</v>
      </c>
      <c r="D1289" t="s">
        <v>192</v>
      </c>
      <c r="E1289">
        <v>1463.7047560000001</v>
      </c>
      <c r="F1289">
        <v>1613.2</v>
      </c>
      <c r="G1289">
        <v>89.112615122239703</v>
      </c>
      <c r="H1289">
        <v>9.1913444824125801</v>
      </c>
      <c r="I1289">
        <v>39.344208653343699</v>
      </c>
      <c r="J1289">
        <v>-7.4734881837815701</v>
      </c>
      <c r="K1289">
        <v>1570.1304110537801</v>
      </c>
      <c r="L1289">
        <v>1221.93372290095</v>
      </c>
      <c r="M1289">
        <v>41.080461528127799</v>
      </c>
      <c r="N1289">
        <v>0.80301356335696605</v>
      </c>
      <c r="O1289">
        <v>20.6917927101413</v>
      </c>
      <c r="P1289">
        <v>126.843844477255</v>
      </c>
      <c r="Q1289">
        <v>0.13358935452788601</v>
      </c>
    </row>
    <row r="1290" spans="1:17" hidden="1" x14ac:dyDescent="0.3">
      <c r="A1290" t="s">
        <v>2743</v>
      </c>
      <c r="B1290" t="s">
        <v>2744</v>
      </c>
      <c r="C1290" t="s">
        <v>3125</v>
      </c>
      <c r="D1290" t="s">
        <v>418</v>
      </c>
      <c r="E1290">
        <v>1457.1612585</v>
      </c>
      <c r="F1290">
        <v>90.45</v>
      </c>
      <c r="G1290">
        <v>-6.7400941957176199</v>
      </c>
      <c r="H1290">
        <v>-8.4752266215329897</v>
      </c>
      <c r="I1290">
        <v>-11.288751268824599</v>
      </c>
      <c r="J1290">
        <v>-7.2112863314331301</v>
      </c>
      <c r="K1290">
        <v>102.42983554747001</v>
      </c>
      <c r="L1290">
        <v>99.882328458692896</v>
      </c>
      <c r="M1290">
        <v>21.866092865369701</v>
      </c>
      <c r="N1290">
        <v>0.39162008832815998</v>
      </c>
      <c r="O1290">
        <v>48.148148148148103</v>
      </c>
      <c r="P1290">
        <v>25.190311418685098</v>
      </c>
      <c r="Q1290">
        <v>0.108798309385396</v>
      </c>
    </row>
    <row r="1291" spans="1:17" hidden="1" x14ac:dyDescent="0.3">
      <c r="A1291" t="s">
        <v>2745</v>
      </c>
      <c r="B1291" t="s">
        <v>2746</v>
      </c>
      <c r="C1291" t="s">
        <v>3125</v>
      </c>
      <c r="D1291" t="s">
        <v>280</v>
      </c>
      <c r="E1291">
        <v>1456.337554535</v>
      </c>
      <c r="F1291">
        <v>1348.15</v>
      </c>
      <c r="G1291">
        <v>182.66729689730099</v>
      </c>
      <c r="H1291">
        <v>4.8211376388170599</v>
      </c>
      <c r="I1291">
        <v>47.505463719377097</v>
      </c>
      <c r="J1291">
        <v>-11.4702908625202</v>
      </c>
      <c r="K1291">
        <v>1395.0616366583299</v>
      </c>
      <c r="L1291">
        <v>1076.40227934222</v>
      </c>
      <c r="M1291">
        <v>31.261407170637199</v>
      </c>
      <c r="N1291">
        <v>0.84562282026670199</v>
      </c>
      <c r="O1291">
        <v>27.367132737455002</v>
      </c>
      <c r="P1291">
        <v>306.06927710843303</v>
      </c>
      <c r="Q1291">
        <v>0.26038568728296801</v>
      </c>
    </row>
    <row r="1292" spans="1:17" hidden="1" x14ac:dyDescent="0.3">
      <c r="A1292" t="s">
        <v>2747</v>
      </c>
      <c r="B1292" t="s">
        <v>2748</v>
      </c>
      <c r="C1292" t="s">
        <v>3125</v>
      </c>
      <c r="D1292" t="s">
        <v>1169</v>
      </c>
      <c r="E1292">
        <v>1451.8669500000001</v>
      </c>
      <c r="F1292">
        <v>211.6</v>
      </c>
      <c r="G1292">
        <v>265.557529058032</v>
      </c>
      <c r="H1292">
        <v>8.8666562054571596</v>
      </c>
      <c r="I1292">
        <v>-10.5413736387711</v>
      </c>
      <c r="J1292">
        <v>-8.2566190254966205</v>
      </c>
      <c r="K1292">
        <v>212.13612912337601</v>
      </c>
      <c r="L1292">
        <v>174.90440546117799</v>
      </c>
      <c r="M1292">
        <v>36.568429057378999</v>
      </c>
      <c r="N1292">
        <v>0.58884982040946998</v>
      </c>
      <c r="O1292">
        <v>22.377126654064199</v>
      </c>
      <c r="P1292">
        <v>342.677824267782</v>
      </c>
      <c r="Q1292">
        <v>0.19778112742561799</v>
      </c>
    </row>
    <row r="1293" spans="1:17" hidden="1" x14ac:dyDescent="0.3">
      <c r="A1293" t="s">
        <v>2749</v>
      </c>
      <c r="B1293" t="s">
        <v>2750</v>
      </c>
      <c r="C1293" t="s">
        <v>3125</v>
      </c>
      <c r="D1293" t="s">
        <v>51</v>
      </c>
      <c r="E1293">
        <v>1442.9508000000001</v>
      </c>
      <c r="F1293">
        <v>2449</v>
      </c>
      <c r="G1293">
        <v>56.197614813698102</v>
      </c>
      <c r="H1293">
        <v>-5.4967154418648798</v>
      </c>
      <c r="I1293">
        <v>9.5774152187940196</v>
      </c>
      <c r="J1293">
        <v>-6.3742939946997401</v>
      </c>
      <c r="K1293">
        <v>2504.3000399392299</v>
      </c>
      <c r="L1293">
        <v>2031.7180236567399</v>
      </c>
      <c r="M1293">
        <v>29.120732393617601</v>
      </c>
      <c r="N1293">
        <v>0.47567246835443</v>
      </c>
      <c r="O1293">
        <v>15.7513270722744</v>
      </c>
      <c r="P1293">
        <v>104.083333333333</v>
      </c>
    </row>
    <row r="1294" spans="1:17" hidden="1" x14ac:dyDescent="0.3">
      <c r="A1294" t="s">
        <v>2751</v>
      </c>
      <c r="B1294" t="s">
        <v>2752</v>
      </c>
      <c r="C1294" t="s">
        <v>3125</v>
      </c>
      <c r="D1294" t="s">
        <v>277</v>
      </c>
      <c r="E1294">
        <v>1442.83083966</v>
      </c>
      <c r="F1294">
        <v>368.2</v>
      </c>
      <c r="G1294">
        <v>72.701005543395297</v>
      </c>
      <c r="H1294">
        <v>-1.79004190038016</v>
      </c>
      <c r="I1294">
        <v>30.9262626614296</v>
      </c>
      <c r="J1294">
        <v>-3.71255690352316</v>
      </c>
      <c r="K1294">
        <v>377.90210641124099</v>
      </c>
      <c r="M1294">
        <v>37.973879552582098</v>
      </c>
      <c r="N1294">
        <v>0.356210774856551</v>
      </c>
      <c r="O1294">
        <v>26.018468223791398</v>
      </c>
      <c r="P1294">
        <v>114.881820834549</v>
      </c>
    </row>
    <row r="1295" spans="1:17" hidden="1" x14ac:dyDescent="0.3">
      <c r="A1295" t="s">
        <v>2753</v>
      </c>
      <c r="B1295" t="s">
        <v>2754</v>
      </c>
      <c r="C1295" t="s">
        <v>3125</v>
      </c>
      <c r="D1295" t="s">
        <v>2191</v>
      </c>
      <c r="E1295">
        <v>1440.0014902400001</v>
      </c>
      <c r="F1295">
        <v>279.10000000000002</v>
      </c>
      <c r="G1295">
        <v>0.640171640456213</v>
      </c>
      <c r="H1295">
        <v>-5.4137685416349699</v>
      </c>
      <c r="I1295">
        <v>18.267366863428901</v>
      </c>
      <c r="J1295">
        <v>-3.9087071470904098</v>
      </c>
      <c r="K1295">
        <v>314.65922136482499</v>
      </c>
      <c r="M1295">
        <v>19.735964398012801</v>
      </c>
      <c r="N1295">
        <v>0.107151932349031</v>
      </c>
      <c r="O1295">
        <v>49.3192404156216</v>
      </c>
      <c r="P1295">
        <v>33.540669856459303</v>
      </c>
    </row>
    <row r="1296" spans="1:17" hidden="1" x14ac:dyDescent="0.3">
      <c r="A1296" t="s">
        <v>2755</v>
      </c>
      <c r="B1296" t="s">
        <v>2756</v>
      </c>
      <c r="C1296" t="s">
        <v>3125</v>
      </c>
      <c r="D1296" t="s">
        <v>467</v>
      </c>
      <c r="E1296">
        <v>1428.97888999</v>
      </c>
      <c r="F1296">
        <v>1097.45</v>
      </c>
      <c r="G1296">
        <v>-26.212305932196099</v>
      </c>
      <c r="H1296">
        <v>-6.1117323750325596</v>
      </c>
      <c r="I1296">
        <v>-29.775950535728001</v>
      </c>
      <c r="J1296">
        <v>-4.7519383048805501</v>
      </c>
      <c r="K1296">
        <v>1227.4064100979299</v>
      </c>
      <c r="L1296">
        <v>1284.2357922122601</v>
      </c>
      <c r="M1296">
        <v>32.7503675093878</v>
      </c>
      <c r="N1296">
        <v>0.57777566736719099</v>
      </c>
      <c r="O1296">
        <v>41.509863775115001</v>
      </c>
      <c r="P1296">
        <v>7.6089621022699303</v>
      </c>
      <c r="Q1296">
        <v>-6.8983155881080005E-2</v>
      </c>
    </row>
    <row r="1297" spans="1:17" hidden="1" x14ac:dyDescent="0.3">
      <c r="A1297" t="s">
        <v>2757</v>
      </c>
      <c r="B1297" t="s">
        <v>2758</v>
      </c>
      <c r="C1297" t="s">
        <v>3125</v>
      </c>
      <c r="D1297" t="s">
        <v>776</v>
      </c>
      <c r="E1297">
        <v>1426.4633899999999</v>
      </c>
      <c r="F1297">
        <v>232.1</v>
      </c>
      <c r="G1297">
        <v>64.110790928045205</v>
      </c>
      <c r="H1297">
        <v>-10.405613222262099</v>
      </c>
      <c r="I1297">
        <v>-29.807202344495099</v>
      </c>
      <c r="J1297">
        <v>-3.70748861253854</v>
      </c>
      <c r="K1297">
        <v>281.54745663626602</v>
      </c>
      <c r="L1297">
        <v>267.055559773916</v>
      </c>
      <c r="M1297">
        <v>28.205748811045702</v>
      </c>
      <c r="N1297">
        <v>1.0532794671497501</v>
      </c>
      <c r="O1297">
        <v>91.727703576044803</v>
      </c>
      <c r="P1297">
        <v>110.235507246376</v>
      </c>
      <c r="Q1297">
        <v>7.9305942334222002E-2</v>
      </c>
    </row>
    <row r="1298" spans="1:17" hidden="1" x14ac:dyDescent="0.3">
      <c r="A1298" t="s">
        <v>2759</v>
      </c>
      <c r="B1298" t="s">
        <v>2760</v>
      </c>
      <c r="C1298" t="s">
        <v>3125</v>
      </c>
      <c r="D1298" t="s">
        <v>192</v>
      </c>
      <c r="E1298">
        <v>1417.6591520699999</v>
      </c>
      <c r="F1298">
        <v>754.95</v>
      </c>
      <c r="G1298">
        <v>75.047366347700105</v>
      </c>
      <c r="H1298">
        <v>-5.1268109742818302</v>
      </c>
      <c r="I1298">
        <v>-40.441138355199897</v>
      </c>
      <c r="J1298">
        <v>-3.0185264249666202</v>
      </c>
      <c r="K1298">
        <v>875.542439420665</v>
      </c>
      <c r="L1298">
        <v>815.18168992214396</v>
      </c>
      <c r="M1298">
        <v>20.086926602923999</v>
      </c>
      <c r="N1298">
        <v>0.76929750025924404</v>
      </c>
      <c r="O1298">
        <v>69.607258758858194</v>
      </c>
      <c r="P1298">
        <v>114.261387824606</v>
      </c>
      <c r="Q1298">
        <v>0.108738482147639</v>
      </c>
    </row>
    <row r="1299" spans="1:17" hidden="1" x14ac:dyDescent="0.3">
      <c r="A1299" t="s">
        <v>2761</v>
      </c>
      <c r="B1299" t="s">
        <v>2762</v>
      </c>
      <c r="C1299" t="s">
        <v>3125</v>
      </c>
      <c r="D1299" t="s">
        <v>447</v>
      </c>
      <c r="E1299">
        <v>1398.5856301409999</v>
      </c>
      <c r="F1299">
        <v>95.13</v>
      </c>
      <c r="G1299">
        <v>-58.200901457649501</v>
      </c>
      <c r="H1299">
        <v>-8.5725028543691693</v>
      </c>
      <c r="I1299">
        <v>-19.253526020825198</v>
      </c>
      <c r="J1299">
        <v>-6.2655042611417304</v>
      </c>
      <c r="K1299">
        <v>104.62864364758499</v>
      </c>
      <c r="L1299">
        <v>109.676700630203</v>
      </c>
      <c r="M1299">
        <v>21.5550262772162</v>
      </c>
      <c r="N1299">
        <v>0.55090531971908996</v>
      </c>
      <c r="O1299">
        <v>56.995690108272903</v>
      </c>
      <c r="P1299">
        <v>5.6999999999999904</v>
      </c>
      <c r="Q1299">
        <v>-4.9998485968889998E-2</v>
      </c>
    </row>
    <row r="1300" spans="1:17" hidden="1" x14ac:dyDescent="0.3">
      <c r="A1300" t="s">
        <v>2763</v>
      </c>
      <c r="B1300" t="s">
        <v>2764</v>
      </c>
      <c r="C1300" t="s">
        <v>3125</v>
      </c>
      <c r="D1300" t="s">
        <v>77</v>
      </c>
      <c r="E1300">
        <v>1397.63915718</v>
      </c>
      <c r="F1300">
        <v>125.88</v>
      </c>
      <c r="G1300">
        <v>29.598496954655001</v>
      </c>
      <c r="H1300">
        <v>1.7606043181591999</v>
      </c>
      <c r="I1300">
        <v>-8.89038557379153</v>
      </c>
      <c r="J1300">
        <v>9.3628692449452</v>
      </c>
      <c r="K1300">
        <v>120.996229586048</v>
      </c>
      <c r="L1300">
        <v>115.461590563562</v>
      </c>
      <c r="M1300">
        <v>65.166529986676807</v>
      </c>
      <c r="N1300">
        <v>2.67030020721098</v>
      </c>
      <c r="O1300">
        <v>18.2554814108675</v>
      </c>
      <c r="P1300">
        <v>66.728476821192004</v>
      </c>
    </row>
    <row r="1301" spans="1:17" hidden="1" x14ac:dyDescent="0.3">
      <c r="A1301" t="s">
        <v>2765</v>
      </c>
      <c r="B1301" t="s">
        <v>2766</v>
      </c>
      <c r="C1301" t="s">
        <v>3125</v>
      </c>
      <c r="D1301" t="s">
        <v>48</v>
      </c>
      <c r="E1301">
        <v>1383.117</v>
      </c>
      <c r="F1301">
        <v>350.6</v>
      </c>
      <c r="G1301">
        <v>-8.2952129654706894</v>
      </c>
      <c r="H1301">
        <v>-4.0895874202961</v>
      </c>
      <c r="I1301">
        <v>0.37505333192391499</v>
      </c>
      <c r="J1301">
        <v>-3.5561877492249598</v>
      </c>
      <c r="K1301">
        <v>390.49428284617102</v>
      </c>
      <c r="L1301">
        <v>365.17848346848098</v>
      </c>
      <c r="M1301">
        <v>26.4001654361861</v>
      </c>
      <c r="N1301">
        <v>0.45193710570023499</v>
      </c>
      <c r="O1301">
        <v>41.885339418140298</v>
      </c>
      <c r="P1301">
        <v>52.335433412991499</v>
      </c>
      <c r="Q1301">
        <v>6.6920910893769003E-2</v>
      </c>
    </row>
    <row r="1302" spans="1:17" hidden="1" x14ac:dyDescent="0.3">
      <c r="A1302" t="s">
        <v>2767</v>
      </c>
      <c r="B1302" t="s">
        <v>2768</v>
      </c>
      <c r="C1302" t="s">
        <v>3125</v>
      </c>
      <c r="D1302" t="s">
        <v>83</v>
      </c>
      <c r="E1302">
        <v>1382.252</v>
      </c>
      <c r="F1302">
        <v>117.14</v>
      </c>
      <c r="G1302">
        <v>170.768225971021</v>
      </c>
      <c r="H1302">
        <v>-0.56451295160796899</v>
      </c>
      <c r="I1302">
        <v>73.831486352336995</v>
      </c>
      <c r="J1302">
        <v>-6.6333591766751896</v>
      </c>
      <c r="K1302">
        <v>119.58319441311301</v>
      </c>
      <c r="L1302">
        <v>83.818945414491495</v>
      </c>
      <c r="M1302">
        <v>25.863810418768701</v>
      </c>
      <c r="N1302">
        <v>0.106754871835696</v>
      </c>
      <c r="O1302">
        <v>34.334983780092202</v>
      </c>
      <c r="P1302">
        <v>216.59459459459401</v>
      </c>
      <c r="Q1302">
        <v>0.13133951365677801</v>
      </c>
    </row>
    <row r="1303" spans="1:17" hidden="1" x14ac:dyDescent="0.3">
      <c r="A1303" t="s">
        <v>2769</v>
      </c>
      <c r="B1303" t="s">
        <v>2770</v>
      </c>
      <c r="C1303" t="s">
        <v>3125</v>
      </c>
      <c r="D1303" t="s">
        <v>166</v>
      </c>
      <c r="E1303">
        <v>1379.2505688000001</v>
      </c>
      <c r="F1303">
        <v>1124.8</v>
      </c>
      <c r="G1303">
        <v>-13.6380309951393</v>
      </c>
      <c r="H1303">
        <v>-1.6643579908443</v>
      </c>
      <c r="I1303">
        <v>-7.19141090540273</v>
      </c>
      <c r="J1303">
        <v>1.9006843347901301</v>
      </c>
      <c r="K1303">
        <v>1207.971295374</v>
      </c>
      <c r="L1303">
        <v>1185.1757030681699</v>
      </c>
      <c r="M1303">
        <v>36.465711913215202</v>
      </c>
      <c r="N1303">
        <v>0.84830744399621805</v>
      </c>
      <c r="O1303">
        <v>40.024893314366999</v>
      </c>
      <c r="P1303">
        <v>24.998610879590998</v>
      </c>
      <c r="Q1303">
        <v>-3.8684289395196997E-2</v>
      </c>
    </row>
    <row r="1304" spans="1:17" hidden="1" x14ac:dyDescent="0.3">
      <c r="A1304" t="s">
        <v>2771</v>
      </c>
      <c r="B1304" t="s">
        <v>2772</v>
      </c>
      <c r="C1304" t="s">
        <v>3125</v>
      </c>
      <c r="D1304" t="s">
        <v>767</v>
      </c>
      <c r="E1304">
        <v>1376.4645</v>
      </c>
      <c r="F1304">
        <v>16.149999999999999</v>
      </c>
      <c r="G1304">
        <v>-21.278260804292</v>
      </c>
      <c r="H1304">
        <v>-44.103512239544401</v>
      </c>
      <c r="I1304">
        <v>-72.274214401131204</v>
      </c>
      <c r="J1304">
        <v>-13.1066448877417</v>
      </c>
      <c r="K1304">
        <v>27.965443684562899</v>
      </c>
      <c r="L1304">
        <v>30.811047335327299</v>
      </c>
      <c r="M1304">
        <v>11.9822826065474</v>
      </c>
      <c r="N1304">
        <v>1.53347172162283</v>
      </c>
      <c r="O1304">
        <v>180.18575851393101</v>
      </c>
      <c r="P1304">
        <v>13.3134537800385</v>
      </c>
      <c r="Q1304">
        <v>0.108216237532872</v>
      </c>
    </row>
    <row r="1305" spans="1:17" hidden="1" x14ac:dyDescent="0.3">
      <c r="A1305" t="s">
        <v>2773</v>
      </c>
      <c r="B1305" t="s">
        <v>2774</v>
      </c>
      <c r="C1305" t="s">
        <v>3125</v>
      </c>
      <c r="D1305" t="s">
        <v>402</v>
      </c>
      <c r="E1305">
        <v>1375.4403122399999</v>
      </c>
      <c r="F1305">
        <v>4309.6499999999996</v>
      </c>
      <c r="G1305">
        <v>26.8514734011294</v>
      </c>
      <c r="H1305">
        <v>12.4251863689821</v>
      </c>
      <c r="I1305">
        <v>32.778334594664301</v>
      </c>
      <c r="J1305">
        <v>7.6564387940684702</v>
      </c>
      <c r="K1305">
        <v>4145.5924912781002</v>
      </c>
      <c r="L1305">
        <v>3663.5381197310799</v>
      </c>
      <c r="M1305">
        <v>49.123804911191598</v>
      </c>
      <c r="N1305">
        <v>2.56516858254126</v>
      </c>
      <c r="O1305">
        <v>27.133293886974499</v>
      </c>
      <c r="P1305">
        <v>77.717525773195803</v>
      </c>
      <c r="Q1305">
        <v>2.2597084559761001E-2</v>
      </c>
    </row>
    <row r="1306" spans="1:17" hidden="1" x14ac:dyDescent="0.3">
      <c r="A1306" t="s">
        <v>2775</v>
      </c>
      <c r="B1306" t="s">
        <v>2776</v>
      </c>
      <c r="C1306" t="s">
        <v>3125</v>
      </c>
      <c r="D1306" t="s">
        <v>135</v>
      </c>
      <c r="E1306">
        <v>1373.6586402</v>
      </c>
      <c r="F1306">
        <v>107.8</v>
      </c>
      <c r="G1306">
        <v>11.046328588782201</v>
      </c>
      <c r="H1306">
        <v>-11.7462759010171</v>
      </c>
      <c r="I1306">
        <v>1.99112631818254</v>
      </c>
      <c r="J1306">
        <v>-6.7280996190252598</v>
      </c>
      <c r="K1306">
        <v>122.08548271899301</v>
      </c>
      <c r="L1306">
        <v>116.08496226533499</v>
      </c>
      <c r="M1306">
        <v>33.636303675455501</v>
      </c>
      <c r="N1306">
        <v>0.55849031198491506</v>
      </c>
      <c r="O1306">
        <v>40.027829313543499</v>
      </c>
      <c r="P1306">
        <v>47.267759562841498</v>
      </c>
      <c r="Q1306">
        <v>6.6146530424428002E-2</v>
      </c>
    </row>
    <row r="1307" spans="1:17" hidden="1" x14ac:dyDescent="0.3">
      <c r="A1307" t="s">
        <v>2777</v>
      </c>
      <c r="B1307" t="s">
        <v>2778</v>
      </c>
      <c r="C1307" t="s">
        <v>3125</v>
      </c>
      <c r="D1307" t="s">
        <v>2779</v>
      </c>
      <c r="E1307">
        <v>1372.21875</v>
      </c>
      <c r="F1307">
        <v>17.22</v>
      </c>
      <c r="G1307">
        <v>86.421544263933995</v>
      </c>
      <c r="H1307">
        <v>5.5937198146431202</v>
      </c>
      <c r="I1307">
        <v>73.888324294644406</v>
      </c>
      <c r="J1307">
        <v>-3.5454430682805902</v>
      </c>
      <c r="K1307">
        <v>16.0143929985699</v>
      </c>
      <c r="L1307">
        <v>14.705184989069799</v>
      </c>
      <c r="M1307">
        <v>43.903894435742103</v>
      </c>
      <c r="N1307">
        <v>1.1763538795028099</v>
      </c>
      <c r="O1307">
        <v>11.4982578397212</v>
      </c>
      <c r="P1307">
        <v>125.984251968503</v>
      </c>
      <c r="Q1307">
        <v>0.23336528093957201</v>
      </c>
    </row>
    <row r="1308" spans="1:17" hidden="1" x14ac:dyDescent="0.3">
      <c r="A1308" t="s">
        <v>2780</v>
      </c>
      <c r="B1308" t="s">
        <v>2781</v>
      </c>
      <c r="C1308" t="s">
        <v>3125</v>
      </c>
      <c r="D1308" t="s">
        <v>40</v>
      </c>
      <c r="E1308">
        <v>1355.087</v>
      </c>
      <c r="F1308">
        <v>40.36</v>
      </c>
      <c r="G1308">
        <v>-44.325081359448497</v>
      </c>
      <c r="H1308">
        <v>-5.1958230124719398</v>
      </c>
      <c r="I1308">
        <v>-31.462678666998301</v>
      </c>
      <c r="J1308">
        <v>-6.5623796689672202</v>
      </c>
      <c r="K1308">
        <v>43.303675119310697</v>
      </c>
      <c r="L1308">
        <v>44.869919688889397</v>
      </c>
      <c r="M1308">
        <v>39.146060161303097</v>
      </c>
      <c r="N1308">
        <v>0.47862863132047601</v>
      </c>
      <c r="O1308">
        <v>96.704658077304202</v>
      </c>
      <c r="P1308">
        <v>11.4917127071823</v>
      </c>
      <c r="Q1308">
        <v>0.14897600364593699</v>
      </c>
    </row>
    <row r="1309" spans="1:17" hidden="1" x14ac:dyDescent="0.3">
      <c r="A1309" t="s">
        <v>2782</v>
      </c>
      <c r="B1309" t="s">
        <v>2783</v>
      </c>
      <c r="C1309" t="s">
        <v>3125</v>
      </c>
      <c r="D1309" t="s">
        <v>447</v>
      </c>
      <c r="E1309">
        <v>1353.9652286399901</v>
      </c>
      <c r="F1309">
        <v>132.80000000000001</v>
      </c>
      <c r="G1309">
        <v>-43.249898377904898</v>
      </c>
      <c r="H1309">
        <v>-14.281681598330501</v>
      </c>
      <c r="I1309">
        <v>-25.6227031549321</v>
      </c>
      <c r="J1309">
        <v>-7.0269848425493304</v>
      </c>
      <c r="M1309">
        <v>21.8227289163084</v>
      </c>
      <c r="O1309">
        <v>33.283132530120398</v>
      </c>
      <c r="P1309">
        <v>0.17349324884967601</v>
      </c>
    </row>
    <row r="1310" spans="1:17" hidden="1" x14ac:dyDescent="0.3">
      <c r="A1310" t="s">
        <v>2784</v>
      </c>
      <c r="B1310" t="s">
        <v>2785</v>
      </c>
      <c r="C1310" t="s">
        <v>3125</v>
      </c>
      <c r="D1310" t="s">
        <v>737</v>
      </c>
      <c r="E1310">
        <v>1352.944306868</v>
      </c>
      <c r="F1310">
        <v>61.93</v>
      </c>
      <c r="G1310">
        <v>59.714220398715398</v>
      </c>
      <c r="H1310">
        <v>-6.9382472548961802</v>
      </c>
      <c r="I1310">
        <v>4.7188040468796402</v>
      </c>
      <c r="J1310">
        <v>-3.5997999557684501</v>
      </c>
      <c r="K1310">
        <v>67.308987947025003</v>
      </c>
      <c r="L1310">
        <v>60.1453837134559</v>
      </c>
      <c r="M1310">
        <v>27.574503495955501</v>
      </c>
      <c r="N1310">
        <v>0.313810382820015</v>
      </c>
      <c r="O1310">
        <v>25.141288551590499</v>
      </c>
      <c r="P1310">
        <v>97.229299363057294</v>
      </c>
      <c r="Q1310">
        <v>0.18683850492016299</v>
      </c>
    </row>
    <row r="1311" spans="1:17" hidden="1" x14ac:dyDescent="0.3">
      <c r="A1311" t="s">
        <v>2786</v>
      </c>
      <c r="B1311" t="s">
        <v>2787</v>
      </c>
      <c r="C1311" t="s">
        <v>3125</v>
      </c>
      <c r="D1311" t="s">
        <v>418</v>
      </c>
      <c r="E1311">
        <v>1351.7986464000001</v>
      </c>
      <c r="F1311">
        <v>218.64</v>
      </c>
      <c r="G1311">
        <v>-41.780806177222303</v>
      </c>
      <c r="H1311">
        <v>-4.6419477797042203</v>
      </c>
      <c r="I1311">
        <v>-13.1245192044241</v>
      </c>
      <c r="J1311">
        <v>-3.77227991817134</v>
      </c>
      <c r="K1311">
        <v>239.711182572285</v>
      </c>
      <c r="L1311">
        <v>246.98717264454001</v>
      </c>
      <c r="M1311">
        <v>34.440480414929702</v>
      </c>
      <c r="N1311">
        <v>0.57936228091953101</v>
      </c>
      <c r="O1311">
        <v>42.677460665934802</v>
      </c>
      <c r="P1311">
        <v>6.6276517922457803</v>
      </c>
      <c r="Q1311">
        <v>9.8293384303795001E-2</v>
      </c>
    </row>
    <row r="1312" spans="1:17" hidden="1" x14ac:dyDescent="0.3">
      <c r="A1312" t="s">
        <v>2788</v>
      </c>
      <c r="B1312" t="s">
        <v>2789</v>
      </c>
      <c r="C1312" t="s">
        <v>3125</v>
      </c>
      <c r="D1312" t="s">
        <v>117</v>
      </c>
      <c r="E1312">
        <v>1349.73269529</v>
      </c>
      <c r="F1312">
        <v>11.27</v>
      </c>
      <c r="G1312">
        <v>4.5050929288780903</v>
      </c>
      <c r="H1312">
        <v>-4.6844593761083102</v>
      </c>
      <c r="I1312">
        <v>-28.414223476056101</v>
      </c>
      <c r="J1312">
        <v>-5.5002238484525199</v>
      </c>
      <c r="K1312">
        <v>12.684108932049901</v>
      </c>
      <c r="L1312">
        <v>13.164857831170901</v>
      </c>
      <c r="M1312">
        <v>31.0833498108985</v>
      </c>
      <c r="N1312">
        <v>0.49289328544363198</v>
      </c>
      <c r="O1312">
        <v>63.265306122448898</v>
      </c>
      <c r="P1312">
        <v>37.439024390243901</v>
      </c>
      <c r="Q1312">
        <v>4.9279144094598999E-2</v>
      </c>
    </row>
    <row r="1313" spans="1:17" hidden="1" x14ac:dyDescent="0.3">
      <c r="A1313" t="s">
        <v>2790</v>
      </c>
      <c r="B1313" t="s">
        <v>2791</v>
      </c>
      <c r="C1313" t="s">
        <v>3125</v>
      </c>
      <c r="D1313" t="s">
        <v>77</v>
      </c>
      <c r="E1313">
        <v>1346.4135102519999</v>
      </c>
      <c r="F1313">
        <v>91.34</v>
      </c>
      <c r="G1313">
        <v>-21.5529129519024</v>
      </c>
      <c r="H1313">
        <v>-2.9712417325796099</v>
      </c>
      <c r="I1313">
        <v>-29.557142676751099</v>
      </c>
      <c r="J1313">
        <v>-1.7010530990108399</v>
      </c>
      <c r="K1313">
        <v>96.289783406658003</v>
      </c>
      <c r="L1313">
        <v>100.129594792378</v>
      </c>
      <c r="M1313">
        <v>41.429146216549803</v>
      </c>
      <c r="N1313">
        <v>0.77671866331758799</v>
      </c>
      <c r="O1313">
        <v>35.647033063279999</v>
      </c>
      <c r="P1313">
        <v>9.7836538461538503</v>
      </c>
      <c r="Q1313">
        <v>-9.6613992634279992E-3</v>
      </c>
    </row>
    <row r="1314" spans="1:17" hidden="1" x14ac:dyDescent="0.3">
      <c r="A1314" t="s">
        <v>2792</v>
      </c>
      <c r="B1314" t="s">
        <v>2793</v>
      </c>
      <c r="C1314" t="s">
        <v>3125</v>
      </c>
      <c r="D1314" t="s">
        <v>166</v>
      </c>
      <c r="E1314">
        <v>1340.3020868999999</v>
      </c>
      <c r="F1314">
        <v>571.6</v>
      </c>
      <c r="G1314">
        <v>-69.801295609888498</v>
      </c>
      <c r="H1314">
        <v>7.1709366034428497</v>
      </c>
      <c r="I1314">
        <v>-16.987558953701601</v>
      </c>
      <c r="J1314">
        <v>3.89842431793577</v>
      </c>
      <c r="K1314">
        <v>589.689614584781</v>
      </c>
      <c r="L1314">
        <v>665.95244012601802</v>
      </c>
      <c r="M1314">
        <v>58.051201858091098</v>
      </c>
      <c r="N1314">
        <v>2.2256491276649402</v>
      </c>
      <c r="O1314">
        <v>93.308257522743105</v>
      </c>
      <c r="P1314">
        <v>25.972451790633599</v>
      </c>
      <c r="Q1314">
        <v>-8.2464065034609998E-3</v>
      </c>
    </row>
    <row r="1315" spans="1:17" hidden="1" x14ac:dyDescent="0.3">
      <c r="A1315" t="s">
        <v>2794</v>
      </c>
      <c r="B1315" t="s">
        <v>2795</v>
      </c>
      <c r="C1315" t="s">
        <v>3125</v>
      </c>
      <c r="D1315" t="s">
        <v>366</v>
      </c>
      <c r="E1315">
        <v>1339.8</v>
      </c>
      <c r="F1315">
        <v>223.3</v>
      </c>
      <c r="G1315">
        <v>-9.4157958298969593</v>
      </c>
      <c r="H1315">
        <v>-13.4916127684386</v>
      </c>
      <c r="I1315">
        <v>48.062929423768097</v>
      </c>
      <c r="J1315">
        <v>-7.4664338240831496</v>
      </c>
      <c r="K1315">
        <v>237.49177551911299</v>
      </c>
      <c r="L1315">
        <v>209.77838468018999</v>
      </c>
      <c r="M1315">
        <v>41.612112234645998</v>
      </c>
      <c r="N1315">
        <v>0.26617579317852702</v>
      </c>
      <c r="O1315">
        <v>29.422301836094899</v>
      </c>
      <c r="P1315">
        <v>97.610619469026503</v>
      </c>
      <c r="Q1315">
        <v>-8.0702548382778003E-2</v>
      </c>
    </row>
    <row r="1316" spans="1:17" hidden="1" x14ac:dyDescent="0.3">
      <c r="A1316" t="s">
        <v>2796</v>
      </c>
      <c r="B1316" t="s">
        <v>2797</v>
      </c>
      <c r="C1316" t="s">
        <v>3125</v>
      </c>
      <c r="D1316" t="s">
        <v>51</v>
      </c>
      <c r="E1316">
        <v>1337.6032357250001</v>
      </c>
      <c r="F1316">
        <v>277.45</v>
      </c>
      <c r="G1316">
        <v>16.033093120087202</v>
      </c>
      <c r="H1316">
        <v>-11.1439398861793</v>
      </c>
      <c r="I1316">
        <v>-3.2994537767793899</v>
      </c>
      <c r="J1316">
        <v>-3.61307746556861</v>
      </c>
      <c r="K1316">
        <v>304.05317399409302</v>
      </c>
      <c r="L1316">
        <v>271.89717471992901</v>
      </c>
      <c r="M1316">
        <v>30.357097517646999</v>
      </c>
      <c r="N1316">
        <v>0.67014272732024704</v>
      </c>
      <c r="O1316">
        <v>33.249234096233501</v>
      </c>
      <c r="P1316">
        <v>49.609059045564798</v>
      </c>
      <c r="Q1316">
        <v>3.4862580563325002E-2</v>
      </c>
    </row>
    <row r="1317" spans="1:17" hidden="1" x14ac:dyDescent="0.3">
      <c r="A1317" t="s">
        <v>2798</v>
      </c>
      <c r="B1317" t="s">
        <v>2799</v>
      </c>
      <c r="C1317" t="s">
        <v>3125</v>
      </c>
      <c r="D1317" t="s">
        <v>277</v>
      </c>
      <c r="E1317">
        <v>1333.8901535760001</v>
      </c>
      <c r="F1317">
        <v>141.84</v>
      </c>
      <c r="G1317">
        <v>31.673862951835499</v>
      </c>
      <c r="H1317">
        <v>-9.4903449695810007</v>
      </c>
      <c r="I1317">
        <v>10.1789755163871</v>
      </c>
      <c r="J1317">
        <v>-6.9119853408140601</v>
      </c>
      <c r="K1317">
        <v>146.241190120124</v>
      </c>
      <c r="L1317">
        <v>126.530720866609</v>
      </c>
      <c r="M1317">
        <v>42.785254755695398</v>
      </c>
      <c r="N1317">
        <v>0.21990425626748</v>
      </c>
      <c r="O1317">
        <v>25.493513818386901</v>
      </c>
      <c r="P1317">
        <v>73.186813186813097</v>
      </c>
      <c r="Q1317">
        <v>7.5095597096890001E-3</v>
      </c>
    </row>
    <row r="1318" spans="1:17" hidden="1" x14ac:dyDescent="0.3">
      <c r="A1318" t="s">
        <v>2800</v>
      </c>
      <c r="B1318" t="s">
        <v>2801</v>
      </c>
      <c r="C1318" t="s">
        <v>3125</v>
      </c>
      <c r="E1318">
        <v>1332.0935773199999</v>
      </c>
      <c r="F1318">
        <v>307.8</v>
      </c>
      <c r="G1318">
        <v>1034.96801526323</v>
      </c>
      <c r="H1318">
        <v>-14.3727753030012</v>
      </c>
      <c r="I1318">
        <v>93.7858094511747</v>
      </c>
      <c r="J1318">
        <v>-9.6044399856804006</v>
      </c>
      <c r="K1318">
        <v>362.97469687893499</v>
      </c>
      <c r="L1318">
        <v>270.115791873999</v>
      </c>
      <c r="M1318">
        <v>21.784843118963799</v>
      </c>
      <c r="N1318">
        <v>0.67566068040364202</v>
      </c>
      <c r="O1318">
        <v>60.753736192332603</v>
      </c>
      <c r="P1318">
        <v>1190.5660377358399</v>
      </c>
      <c r="Q1318">
        <v>0.19785680819873899</v>
      </c>
    </row>
    <row r="1319" spans="1:17" hidden="1" x14ac:dyDescent="0.3">
      <c r="A1319" t="s">
        <v>2802</v>
      </c>
      <c r="B1319" t="s">
        <v>2803</v>
      </c>
      <c r="C1319" t="s">
        <v>3125</v>
      </c>
      <c r="D1319" t="s">
        <v>2779</v>
      </c>
      <c r="E1319">
        <v>1328.6717788000001</v>
      </c>
      <c r="F1319">
        <v>1266.8</v>
      </c>
      <c r="G1319">
        <v>377.45698989456503</v>
      </c>
      <c r="H1319">
        <v>-15.220950059338101</v>
      </c>
      <c r="I1319">
        <v>80.160403389615496</v>
      </c>
      <c r="J1319">
        <v>-4.5618096001928699</v>
      </c>
      <c r="K1319">
        <v>1429.5829695206301</v>
      </c>
      <c r="L1319">
        <v>1030.43327782864</v>
      </c>
      <c r="M1319">
        <v>32.332081688614203</v>
      </c>
      <c r="N1319">
        <v>0.72641831852358096</v>
      </c>
      <c r="O1319">
        <v>42.836280391537699</v>
      </c>
      <c r="P1319">
        <v>429.156223893066</v>
      </c>
    </row>
    <row r="1320" spans="1:17" hidden="1" x14ac:dyDescent="0.3">
      <c r="A1320" t="s">
        <v>2804</v>
      </c>
      <c r="B1320" t="s">
        <v>2805</v>
      </c>
      <c r="C1320" t="s">
        <v>3125</v>
      </c>
      <c r="D1320" t="s">
        <v>48</v>
      </c>
      <c r="E1320">
        <v>1328.18825466</v>
      </c>
      <c r="F1320">
        <v>223.8</v>
      </c>
      <c r="G1320">
        <v>267.12612747511298</v>
      </c>
      <c r="H1320">
        <v>-18.972954185796802</v>
      </c>
      <c r="I1320">
        <v>73.036996036139001</v>
      </c>
      <c r="J1320">
        <v>-14.929444312777401</v>
      </c>
      <c r="K1320">
        <v>241.11655669459</v>
      </c>
      <c r="L1320">
        <v>176.98888313753301</v>
      </c>
      <c r="M1320">
        <v>30.643120442954999</v>
      </c>
      <c r="N1320">
        <v>0.34073433726985097</v>
      </c>
      <c r="O1320">
        <v>35.344057193923099</v>
      </c>
      <c r="P1320">
        <v>325.88011417697402</v>
      </c>
      <c r="Q1320">
        <v>0.21572055305247201</v>
      </c>
    </row>
    <row r="1321" spans="1:17" hidden="1" x14ac:dyDescent="0.3">
      <c r="A1321" t="s">
        <v>2806</v>
      </c>
      <c r="B1321" t="s">
        <v>2807</v>
      </c>
      <c r="C1321" t="s">
        <v>3125</v>
      </c>
      <c r="D1321" t="s">
        <v>220</v>
      </c>
      <c r="E1321">
        <v>1325.8123605000001</v>
      </c>
      <c r="F1321">
        <v>470.2</v>
      </c>
      <c r="G1321">
        <v>75.695140440756006</v>
      </c>
      <c r="H1321">
        <v>-8.3036454226199297</v>
      </c>
      <c r="I1321">
        <v>15.050975574827</v>
      </c>
      <c r="J1321">
        <v>-5.4690189993730698</v>
      </c>
      <c r="K1321">
        <v>484.58261315225701</v>
      </c>
      <c r="L1321">
        <v>416.68283340459902</v>
      </c>
      <c r="M1321">
        <v>32.792651896234503</v>
      </c>
      <c r="N1321">
        <v>0.44522119555081502</v>
      </c>
      <c r="O1321">
        <v>32.209698000850601</v>
      </c>
      <c r="P1321">
        <v>111.706438541197</v>
      </c>
      <c r="Q1321">
        <v>0.129012013821277</v>
      </c>
    </row>
    <row r="1322" spans="1:17" hidden="1" x14ac:dyDescent="0.3">
      <c r="A1322" t="s">
        <v>2808</v>
      </c>
      <c r="B1322" t="s">
        <v>2809</v>
      </c>
      <c r="C1322" t="s">
        <v>3125</v>
      </c>
      <c r="D1322" t="s">
        <v>21</v>
      </c>
      <c r="E1322">
        <v>1322.4463463279999</v>
      </c>
      <c r="F1322">
        <v>135.76</v>
      </c>
      <c r="G1322">
        <v>53.273150837394901</v>
      </c>
      <c r="H1322">
        <v>5.4008828805131301</v>
      </c>
      <c r="I1322">
        <v>26.170353638371701</v>
      </c>
      <c r="J1322">
        <v>-5.9757673596051797</v>
      </c>
      <c r="K1322">
        <v>144.01920583969101</v>
      </c>
      <c r="L1322">
        <v>123.91281347701999</v>
      </c>
      <c r="M1322">
        <v>36.387194005886002</v>
      </c>
      <c r="N1322">
        <v>0.96624027560760894</v>
      </c>
      <c r="O1322">
        <v>35.754272245138402</v>
      </c>
      <c r="P1322">
        <v>87.255172413793005</v>
      </c>
      <c r="Q1322">
        <v>0.101892948339626</v>
      </c>
    </row>
    <row r="1323" spans="1:17" hidden="1" x14ac:dyDescent="0.3">
      <c r="A1323" t="s">
        <v>2810</v>
      </c>
      <c r="B1323" t="s">
        <v>2811</v>
      </c>
      <c r="C1323" t="s">
        <v>3125</v>
      </c>
      <c r="D1323" t="s">
        <v>277</v>
      </c>
      <c r="E1323">
        <v>1320.65684016</v>
      </c>
      <c r="F1323">
        <v>97.44</v>
      </c>
      <c r="G1323">
        <v>-37.023733811569002</v>
      </c>
      <c r="H1323">
        <v>-5.4076825427598996</v>
      </c>
      <c r="I1323">
        <v>-17.378291113444501</v>
      </c>
      <c r="J1323">
        <v>-8.7297563206278994</v>
      </c>
      <c r="K1323">
        <v>108.19765913488401</v>
      </c>
      <c r="L1323">
        <v>110.58024114086901</v>
      </c>
      <c r="M1323">
        <v>29.399850097497101</v>
      </c>
      <c r="N1323">
        <v>0.46594618940006</v>
      </c>
      <c r="O1323">
        <v>32.378899835796403</v>
      </c>
      <c r="P1323">
        <v>5.9130434782608701</v>
      </c>
      <c r="Q1323">
        <v>-5.8797591680315002E-2</v>
      </c>
    </row>
    <row r="1324" spans="1:17" hidden="1" x14ac:dyDescent="0.3">
      <c r="A1324" t="s">
        <v>2812</v>
      </c>
      <c r="B1324" t="s">
        <v>2813</v>
      </c>
      <c r="C1324" t="s">
        <v>3125</v>
      </c>
      <c r="D1324" t="s">
        <v>51</v>
      </c>
      <c r="E1324">
        <v>1318.3566969599999</v>
      </c>
      <c r="F1324">
        <v>658.2</v>
      </c>
      <c r="G1324">
        <v>10.5978666431942</v>
      </c>
      <c r="H1324">
        <v>-2.60790288782569</v>
      </c>
      <c r="I1324">
        <v>2.0245933114038399</v>
      </c>
      <c r="J1324">
        <v>-0.73955910330724195</v>
      </c>
      <c r="K1324">
        <v>683.77853219447604</v>
      </c>
      <c r="L1324">
        <v>637.53957543188801</v>
      </c>
      <c r="M1324">
        <v>41.0825090892803</v>
      </c>
      <c r="N1324">
        <v>0.29238833685603999</v>
      </c>
      <c r="O1324">
        <v>23.343968398663002</v>
      </c>
      <c r="P1324">
        <v>39.449152542372801</v>
      </c>
      <c r="Q1324">
        <v>6.9396750091975004E-2</v>
      </c>
    </row>
    <row r="1325" spans="1:17" hidden="1" x14ac:dyDescent="0.3">
      <c r="A1325" t="s">
        <v>2814</v>
      </c>
      <c r="B1325" t="s">
        <v>2815</v>
      </c>
      <c r="C1325" t="s">
        <v>3125</v>
      </c>
      <c r="D1325" t="s">
        <v>366</v>
      </c>
      <c r="E1325">
        <v>1316.4</v>
      </c>
      <c r="F1325">
        <v>43.88</v>
      </c>
      <c r="G1325">
        <v>-22.6834305333484</v>
      </c>
      <c r="H1325">
        <v>5.77835341351172</v>
      </c>
      <c r="I1325">
        <v>7.9432998262075198</v>
      </c>
      <c r="J1325">
        <v>3.13929206804761</v>
      </c>
      <c r="K1325">
        <v>43.357312042462901</v>
      </c>
      <c r="M1325">
        <v>56.389684220848103</v>
      </c>
      <c r="N1325">
        <v>1.1618213650512601</v>
      </c>
      <c r="O1325">
        <v>28.896991795806699</v>
      </c>
      <c r="P1325">
        <v>46.266666666666602</v>
      </c>
    </row>
    <row r="1326" spans="1:17" hidden="1" x14ac:dyDescent="0.3">
      <c r="A1326" t="s">
        <v>2816</v>
      </c>
      <c r="B1326" t="s">
        <v>2817</v>
      </c>
      <c r="C1326" t="s">
        <v>3125</v>
      </c>
      <c r="D1326" t="s">
        <v>249</v>
      </c>
      <c r="E1326">
        <v>1316.1593609199999</v>
      </c>
      <c r="F1326">
        <v>160.4</v>
      </c>
      <c r="G1326">
        <v>-46.621139675610799</v>
      </c>
      <c r="H1326">
        <v>-6.2347400312414401</v>
      </c>
      <c r="I1326">
        <v>-16.5445142909136</v>
      </c>
      <c r="J1326">
        <v>-7.1131777781313099</v>
      </c>
      <c r="K1326">
        <v>177.20631714032601</v>
      </c>
      <c r="M1326">
        <v>16.2955363238231</v>
      </c>
      <c r="N1326">
        <v>0.230612007912634</v>
      </c>
      <c r="O1326">
        <v>37.094763092269297</v>
      </c>
      <c r="P1326">
        <v>24.6309246309246</v>
      </c>
    </row>
    <row r="1327" spans="1:17" hidden="1" x14ac:dyDescent="0.3">
      <c r="A1327" t="s">
        <v>2818</v>
      </c>
      <c r="B1327" t="s">
        <v>2819</v>
      </c>
      <c r="C1327" t="s">
        <v>3125</v>
      </c>
      <c r="D1327" t="s">
        <v>467</v>
      </c>
      <c r="E1327">
        <v>1315.678728741</v>
      </c>
      <c r="F1327">
        <v>211.51</v>
      </c>
      <c r="G1327">
        <v>-20.067721241188401</v>
      </c>
      <c r="H1327">
        <v>-2.79967945058217</v>
      </c>
      <c r="I1327">
        <v>-6.0397098573790897</v>
      </c>
      <c r="J1327">
        <v>-1.0348368313596299</v>
      </c>
      <c r="K1327">
        <v>218.11854051284701</v>
      </c>
      <c r="L1327">
        <v>208.987960314698</v>
      </c>
      <c r="M1327">
        <v>46.207001647676499</v>
      </c>
      <c r="N1327">
        <v>0.85932120379327503</v>
      </c>
      <c r="O1327">
        <v>24.5898539076166</v>
      </c>
      <c r="P1327">
        <v>32.276422764227597</v>
      </c>
      <c r="Q1327">
        <v>-7.9029254547250006E-3</v>
      </c>
    </row>
    <row r="1328" spans="1:17" hidden="1" x14ac:dyDescent="0.3">
      <c r="A1328" t="s">
        <v>2820</v>
      </c>
      <c r="B1328" t="s">
        <v>2821</v>
      </c>
      <c r="C1328" t="s">
        <v>3125</v>
      </c>
      <c r="D1328" t="s">
        <v>537</v>
      </c>
      <c r="E1328">
        <v>1314.3257634449999</v>
      </c>
      <c r="F1328">
        <v>386.45</v>
      </c>
      <c r="G1328">
        <v>77.983587916477802</v>
      </c>
      <c r="H1328">
        <v>5.8020887673781498</v>
      </c>
      <c r="I1328">
        <v>38.529500293497399</v>
      </c>
      <c r="J1328">
        <v>-4.8679911892943801</v>
      </c>
      <c r="K1328">
        <v>385.11285659475197</v>
      </c>
      <c r="L1328">
        <v>311.28619506738897</v>
      </c>
      <c r="M1328">
        <v>33.428743100623699</v>
      </c>
      <c r="N1328">
        <v>0.49019482012365401</v>
      </c>
      <c r="O1328">
        <v>17.699573036615298</v>
      </c>
      <c r="P1328">
        <v>118.333333333333</v>
      </c>
      <c r="Q1328">
        <v>8.1990887197396001E-2</v>
      </c>
    </row>
    <row r="1329" spans="1:17" hidden="1" x14ac:dyDescent="0.3">
      <c r="A1329" t="s">
        <v>2822</v>
      </c>
      <c r="B1329" t="s">
        <v>2823</v>
      </c>
      <c r="C1329" t="s">
        <v>3125</v>
      </c>
      <c r="D1329" t="s">
        <v>48</v>
      </c>
      <c r="E1329">
        <v>1314.28486</v>
      </c>
      <c r="F1329">
        <v>230</v>
      </c>
      <c r="G1329">
        <v>215.975334837828</v>
      </c>
      <c r="H1329">
        <v>-0.90673067567642895</v>
      </c>
      <c r="I1329">
        <v>49.107075046788196</v>
      </c>
      <c r="J1329">
        <v>-11.224408861334</v>
      </c>
      <c r="K1329">
        <v>208.522839787766</v>
      </c>
      <c r="L1329">
        <v>149.29970437210699</v>
      </c>
      <c r="M1329">
        <v>45.673341646098997</v>
      </c>
      <c r="N1329">
        <v>0.43806931916245001</v>
      </c>
      <c r="O1329">
        <v>18.082608695652102</v>
      </c>
      <c r="P1329">
        <v>257.42035742035699</v>
      </c>
      <c r="Q1329">
        <v>0.139871970683389</v>
      </c>
    </row>
    <row r="1330" spans="1:17" hidden="1" x14ac:dyDescent="0.3">
      <c r="A1330" t="s">
        <v>2824</v>
      </c>
      <c r="B1330" t="s">
        <v>2825</v>
      </c>
      <c r="C1330" t="s">
        <v>3125</v>
      </c>
      <c r="D1330" t="s">
        <v>51</v>
      </c>
      <c r="E1330">
        <v>1310.167757724</v>
      </c>
      <c r="F1330">
        <v>124.42</v>
      </c>
      <c r="G1330">
        <v>28.402541450410698</v>
      </c>
      <c r="H1330">
        <v>-2.9334983212832699</v>
      </c>
      <c r="I1330">
        <v>-1.4703547368506</v>
      </c>
      <c r="J1330">
        <v>-2.1356327046114698</v>
      </c>
      <c r="K1330">
        <v>126.69959761067901</v>
      </c>
      <c r="L1330">
        <v>117.430176993643</v>
      </c>
      <c r="M1330">
        <v>40.995848228199698</v>
      </c>
      <c r="N1330">
        <v>0.82723528906167498</v>
      </c>
      <c r="O1330">
        <v>20.237903873975199</v>
      </c>
      <c r="P1330">
        <v>60.853264382676102</v>
      </c>
      <c r="Q1330">
        <v>4.1879955561640002E-3</v>
      </c>
    </row>
    <row r="1331" spans="1:17" hidden="1" x14ac:dyDescent="0.3">
      <c r="A1331" t="s">
        <v>2826</v>
      </c>
      <c r="B1331" t="s">
        <v>2827</v>
      </c>
      <c r="C1331" t="s">
        <v>3125</v>
      </c>
      <c r="D1331" t="s">
        <v>60</v>
      </c>
      <c r="E1331">
        <v>1309.1212666260001</v>
      </c>
      <c r="F1331">
        <v>183.87</v>
      </c>
      <c r="G1331">
        <v>-59.958040100441103</v>
      </c>
      <c r="H1331">
        <v>-8.2939959260811005</v>
      </c>
      <c r="I1331">
        <v>-31.364666327173801</v>
      </c>
      <c r="J1331">
        <v>-4.6763853477378401</v>
      </c>
      <c r="K1331">
        <v>214.95200892426701</v>
      </c>
      <c r="M1331">
        <v>18.537405320749802</v>
      </c>
      <c r="N1331">
        <v>0.82595359546545</v>
      </c>
      <c r="O1331">
        <v>61.282427802251497</v>
      </c>
      <c r="P1331">
        <v>2.4345403899721498</v>
      </c>
    </row>
    <row r="1332" spans="1:17" hidden="1" x14ac:dyDescent="0.3">
      <c r="A1332" t="s">
        <v>2828</v>
      </c>
      <c r="B1332" t="s">
        <v>2829</v>
      </c>
      <c r="C1332" t="s">
        <v>3125</v>
      </c>
      <c r="D1332" t="s">
        <v>402</v>
      </c>
      <c r="E1332">
        <v>1302.718290452</v>
      </c>
      <c r="F1332">
        <v>32.42</v>
      </c>
      <c r="G1332">
        <v>26.7446333104273</v>
      </c>
      <c r="H1332">
        <v>-0.12594137056815699</v>
      </c>
      <c r="I1332">
        <v>-26.420584799211301</v>
      </c>
      <c r="J1332">
        <v>-2.4400000673825</v>
      </c>
      <c r="K1332">
        <v>35.727550554272902</v>
      </c>
      <c r="L1332">
        <v>35.32448905999</v>
      </c>
      <c r="M1332">
        <v>38.506563664690397</v>
      </c>
      <c r="N1332">
        <v>0.59486443651069498</v>
      </c>
      <c r="O1332">
        <v>43.429981492905597</v>
      </c>
      <c r="P1332">
        <v>58.921568627450903</v>
      </c>
      <c r="Q1332">
        <v>-2.9127479403281999E-2</v>
      </c>
    </row>
    <row r="1333" spans="1:17" hidden="1" x14ac:dyDescent="0.3">
      <c r="A1333" t="s">
        <v>2830</v>
      </c>
      <c r="B1333" t="s">
        <v>2831</v>
      </c>
      <c r="C1333" t="s">
        <v>3125</v>
      </c>
      <c r="D1333" t="s">
        <v>117</v>
      </c>
      <c r="E1333">
        <v>1300.7746523399901</v>
      </c>
      <c r="F1333">
        <v>57.79</v>
      </c>
      <c r="G1333">
        <v>25.898570749665399</v>
      </c>
      <c r="H1333">
        <v>-8.6633137658299297</v>
      </c>
      <c r="I1333">
        <v>-21.6708659881334</v>
      </c>
      <c r="J1333">
        <v>-2.5647701851759201</v>
      </c>
      <c r="K1333">
        <v>65.908103574455296</v>
      </c>
      <c r="L1333">
        <v>62.394409401024703</v>
      </c>
      <c r="M1333">
        <v>27.681933301021001</v>
      </c>
      <c r="N1333">
        <v>0.28791307974830899</v>
      </c>
      <c r="O1333">
        <v>48.8146738189998</v>
      </c>
      <c r="P1333">
        <v>60.305131761442397</v>
      </c>
      <c r="Q1333">
        <v>5.0702463110977002E-2</v>
      </c>
    </row>
    <row r="1334" spans="1:17" hidden="1" x14ac:dyDescent="0.3">
      <c r="A1334" t="s">
        <v>2832</v>
      </c>
      <c r="B1334" t="s">
        <v>2833</v>
      </c>
      <c r="C1334" t="s">
        <v>3125</v>
      </c>
      <c r="D1334" t="s">
        <v>125</v>
      </c>
      <c r="E1334">
        <v>1300.4221271040001</v>
      </c>
      <c r="F1334">
        <v>23.04</v>
      </c>
      <c r="G1334">
        <v>-28.6813363945021</v>
      </c>
      <c r="H1334">
        <v>1.4425486560202101</v>
      </c>
      <c r="I1334">
        <v>-27.6443822062148</v>
      </c>
      <c r="J1334">
        <v>-8.2688020464940806</v>
      </c>
      <c r="K1334">
        <v>25.722200479150999</v>
      </c>
      <c r="L1334">
        <v>27.436836396291799</v>
      </c>
      <c r="M1334">
        <v>28.0804530205681</v>
      </c>
      <c r="N1334">
        <v>1.0993619275381601</v>
      </c>
      <c r="O1334">
        <v>71.0069444444444</v>
      </c>
      <c r="P1334">
        <v>9.71428571428571</v>
      </c>
      <c r="Q1334">
        <v>0.191729181180497</v>
      </c>
    </row>
    <row r="1335" spans="1:17" hidden="1" x14ac:dyDescent="0.3">
      <c r="A1335" t="s">
        <v>2834</v>
      </c>
      <c r="B1335" t="s">
        <v>2835</v>
      </c>
      <c r="C1335" t="s">
        <v>3125</v>
      </c>
      <c r="D1335" t="s">
        <v>117</v>
      </c>
      <c r="E1335">
        <v>1298.707206</v>
      </c>
      <c r="F1335">
        <v>468.2</v>
      </c>
      <c r="G1335">
        <v>38.201719935735298</v>
      </c>
      <c r="H1335">
        <v>-16.810394791758199</v>
      </c>
      <c r="I1335">
        <v>-20.8901588022452</v>
      </c>
      <c r="J1335">
        <v>-10.108160758505999</v>
      </c>
      <c r="K1335">
        <v>544.13441819657396</v>
      </c>
      <c r="L1335">
        <v>509.87331825000899</v>
      </c>
      <c r="M1335">
        <v>22.215030790056101</v>
      </c>
      <c r="N1335">
        <v>0.58196276964140603</v>
      </c>
      <c r="O1335">
        <v>43.7419906023067</v>
      </c>
      <c r="P1335">
        <v>80.111559915368304</v>
      </c>
      <c r="Q1335">
        <v>0.12885787139287999</v>
      </c>
    </row>
    <row r="1336" spans="1:17" hidden="1" x14ac:dyDescent="0.3">
      <c r="A1336" t="s">
        <v>2836</v>
      </c>
      <c r="B1336" t="s">
        <v>2837</v>
      </c>
      <c r="C1336" t="s">
        <v>3125</v>
      </c>
      <c r="D1336" t="s">
        <v>233</v>
      </c>
      <c r="E1336">
        <v>1295.8193874999999</v>
      </c>
      <c r="F1336">
        <v>4083.25</v>
      </c>
      <c r="G1336">
        <v>1656.2647026361301</v>
      </c>
      <c r="H1336">
        <v>13.836129297127201</v>
      </c>
      <c r="I1336">
        <v>641.89989015600304</v>
      </c>
      <c r="J1336">
        <v>-6.3445418841803898</v>
      </c>
      <c r="K1336">
        <v>3650.1424830022902</v>
      </c>
      <c r="L1336">
        <v>1957.3921764189799</v>
      </c>
      <c r="M1336">
        <v>26.7610184895758</v>
      </c>
      <c r="N1336">
        <v>0.427507291670228</v>
      </c>
      <c r="O1336">
        <v>19.932651686769098</v>
      </c>
      <c r="P1336">
        <v>1863.1009615384601</v>
      </c>
      <c r="Q1336">
        <v>0.34274332837267901</v>
      </c>
    </row>
    <row r="1337" spans="1:17" hidden="1" x14ac:dyDescent="0.3">
      <c r="A1337" t="s">
        <v>2838</v>
      </c>
      <c r="B1337" t="s">
        <v>2839</v>
      </c>
      <c r="C1337" t="s">
        <v>3125</v>
      </c>
      <c r="D1337" t="s">
        <v>233</v>
      </c>
      <c r="E1337">
        <v>1293.13729354</v>
      </c>
      <c r="F1337">
        <v>338.35</v>
      </c>
      <c r="G1337">
        <v>-52.455585548163903</v>
      </c>
      <c r="H1337">
        <v>1.09281779628622</v>
      </c>
      <c r="I1337">
        <v>-33.381239884137301</v>
      </c>
      <c r="J1337">
        <v>-6.8904400076601</v>
      </c>
      <c r="K1337">
        <v>375.33966100579198</v>
      </c>
      <c r="L1337">
        <v>434.95446815923498</v>
      </c>
      <c r="M1337">
        <v>21.185191199300402</v>
      </c>
      <c r="N1337">
        <v>0.37012304425581699</v>
      </c>
      <c r="O1337">
        <v>87.7937047436086</v>
      </c>
      <c r="P1337">
        <v>1.8206439963888099</v>
      </c>
    </row>
    <row r="1338" spans="1:17" hidden="1" x14ac:dyDescent="0.3">
      <c r="A1338" t="s">
        <v>2840</v>
      </c>
      <c r="B1338" t="s">
        <v>2841</v>
      </c>
      <c r="C1338" t="s">
        <v>3125</v>
      </c>
      <c r="D1338" t="s">
        <v>537</v>
      </c>
      <c r="E1338">
        <v>1290.3968</v>
      </c>
      <c r="F1338">
        <v>7700</v>
      </c>
      <c r="G1338">
        <v>94.649854299836406</v>
      </c>
      <c r="H1338">
        <v>26.229040485926799</v>
      </c>
      <c r="I1338">
        <v>34.7733214263016</v>
      </c>
      <c r="J1338">
        <v>7.4551573667740803</v>
      </c>
      <c r="K1338">
        <v>6825.0455629412299</v>
      </c>
      <c r="L1338">
        <v>5746.9037616019796</v>
      </c>
      <c r="M1338">
        <v>60.766850104685503</v>
      </c>
      <c r="N1338">
        <v>2.1493824383754299</v>
      </c>
      <c r="O1338">
        <v>7.7922077922077904</v>
      </c>
      <c r="P1338">
        <v>122.42121378433799</v>
      </c>
      <c r="Q1338">
        <v>0.205543248660469</v>
      </c>
    </row>
    <row r="1339" spans="1:17" hidden="1" x14ac:dyDescent="0.3">
      <c r="A1339" t="s">
        <v>2842</v>
      </c>
      <c r="B1339" t="s">
        <v>2843</v>
      </c>
      <c r="C1339" t="s">
        <v>3125</v>
      </c>
      <c r="D1339" t="s">
        <v>2844</v>
      </c>
      <c r="E1339">
        <v>1289.4860524999999</v>
      </c>
      <c r="F1339">
        <v>571.25</v>
      </c>
      <c r="G1339">
        <v>163.94930085347499</v>
      </c>
      <c r="H1339">
        <v>-10.1572037370105</v>
      </c>
      <c r="I1339">
        <v>73.856533202875198</v>
      </c>
      <c r="J1339">
        <v>-5.4371203032164201</v>
      </c>
      <c r="K1339">
        <v>611.41551400062099</v>
      </c>
      <c r="L1339">
        <v>448.50856524573601</v>
      </c>
      <c r="M1339">
        <v>32.974383308950102</v>
      </c>
      <c r="N1339">
        <v>0.36463486588299299</v>
      </c>
      <c r="O1339">
        <v>31.973741794310701</v>
      </c>
      <c r="P1339">
        <v>207.206238236085</v>
      </c>
    </row>
    <row r="1340" spans="1:17" hidden="1" x14ac:dyDescent="0.3">
      <c r="A1340" t="s">
        <v>2845</v>
      </c>
      <c r="B1340" t="s">
        <v>2846</v>
      </c>
      <c r="C1340" t="s">
        <v>3125</v>
      </c>
      <c r="D1340" t="s">
        <v>220</v>
      </c>
      <c r="E1340">
        <v>1287.35816292</v>
      </c>
      <c r="F1340">
        <v>2111.4</v>
      </c>
      <c r="G1340">
        <v>107.434645130758</v>
      </c>
      <c r="H1340">
        <v>1.1398159862105199</v>
      </c>
      <c r="I1340">
        <v>56.309972470418501</v>
      </c>
      <c r="J1340">
        <v>-6.7860032902019896</v>
      </c>
      <c r="K1340">
        <v>2090.5932316880999</v>
      </c>
      <c r="L1340">
        <v>1553.5763720710399</v>
      </c>
      <c r="M1340">
        <v>34.025566524277302</v>
      </c>
      <c r="N1340">
        <v>0.43341094848556799</v>
      </c>
      <c r="O1340">
        <v>26.385336743393001</v>
      </c>
      <c r="P1340">
        <v>156.237864077669</v>
      </c>
      <c r="Q1340">
        <v>0.120699913221123</v>
      </c>
    </row>
    <row r="1341" spans="1:17" hidden="1" x14ac:dyDescent="0.3">
      <c r="A1341" t="s">
        <v>2847</v>
      </c>
      <c r="B1341" t="s">
        <v>2848</v>
      </c>
      <c r="C1341" t="s">
        <v>3125</v>
      </c>
      <c r="D1341" t="s">
        <v>407</v>
      </c>
      <c r="E1341">
        <v>1283.039912</v>
      </c>
      <c r="F1341">
        <v>619.85</v>
      </c>
      <c r="G1341">
        <v>302.71758407105398</v>
      </c>
      <c r="H1341">
        <v>79.3232160624881</v>
      </c>
      <c r="I1341">
        <v>219.04873948690599</v>
      </c>
      <c r="J1341">
        <v>-1.7233886371164699</v>
      </c>
      <c r="K1341">
        <v>435.34842412495999</v>
      </c>
      <c r="L1341">
        <v>263.81501470445897</v>
      </c>
      <c r="M1341">
        <v>61.1020617807336</v>
      </c>
      <c r="N1341">
        <v>0.68960116211053901</v>
      </c>
      <c r="O1341">
        <v>10.8090667096878</v>
      </c>
      <c r="P1341">
        <v>359.14814814814798</v>
      </c>
    </row>
    <row r="1342" spans="1:17" hidden="1" x14ac:dyDescent="0.3">
      <c r="A1342" t="s">
        <v>2849</v>
      </c>
      <c r="B1342" t="s">
        <v>2850</v>
      </c>
      <c r="C1342" t="s">
        <v>3125</v>
      </c>
      <c r="D1342" t="s">
        <v>149</v>
      </c>
      <c r="E1342">
        <v>1282.1691684559901</v>
      </c>
      <c r="F1342">
        <v>138.47</v>
      </c>
      <c r="G1342">
        <v>21.0811825802888</v>
      </c>
      <c r="H1342">
        <v>-14.848194995134101</v>
      </c>
      <c r="I1342">
        <v>-34.4279405282347</v>
      </c>
      <c r="J1342">
        <v>-6.2871130549081</v>
      </c>
      <c r="K1342">
        <v>163.458049768954</v>
      </c>
      <c r="L1342">
        <v>165.44230470668899</v>
      </c>
      <c r="M1342">
        <v>22.126643942494098</v>
      </c>
      <c r="N1342">
        <v>0.48138474542045201</v>
      </c>
      <c r="O1342">
        <v>93.218747743193404</v>
      </c>
      <c r="P1342">
        <v>52.4160704457897</v>
      </c>
      <c r="Q1342">
        <v>7.4379294612755997E-2</v>
      </c>
    </row>
    <row r="1343" spans="1:17" hidden="1" x14ac:dyDescent="0.3">
      <c r="A1343" t="s">
        <v>2851</v>
      </c>
      <c r="B1343" t="s">
        <v>2852</v>
      </c>
      <c r="C1343" t="s">
        <v>3125</v>
      </c>
      <c r="D1343" t="s">
        <v>287</v>
      </c>
      <c r="E1343">
        <v>1279.707570774</v>
      </c>
      <c r="F1343">
        <v>23.09</v>
      </c>
      <c r="G1343">
        <v>-48.004003733042403</v>
      </c>
      <c r="H1343">
        <v>-8.0668123172847697</v>
      </c>
      <c r="I1343">
        <v>-36.645052897026403</v>
      </c>
      <c r="J1343">
        <v>-9.8174284068553295</v>
      </c>
      <c r="K1343">
        <v>27.471745121460199</v>
      </c>
      <c r="L1343">
        <v>30.356192256015699</v>
      </c>
      <c r="M1343">
        <v>19.757982006644198</v>
      </c>
      <c r="N1343">
        <v>0.52115650532343905</v>
      </c>
      <c r="O1343">
        <v>98.354265915980903</v>
      </c>
      <c r="P1343">
        <v>2.9884032114183698</v>
      </c>
      <c r="Q1343">
        <v>-3.8496225891119999E-2</v>
      </c>
    </row>
    <row r="1344" spans="1:17" hidden="1" x14ac:dyDescent="0.3">
      <c r="A1344" t="s">
        <v>2853</v>
      </c>
      <c r="B1344" t="s">
        <v>2854</v>
      </c>
      <c r="C1344" t="s">
        <v>3125</v>
      </c>
      <c r="D1344" t="s">
        <v>249</v>
      </c>
      <c r="E1344">
        <v>1279.4018249999999</v>
      </c>
      <c r="F1344">
        <v>78.45</v>
      </c>
      <c r="G1344">
        <v>-29.497875898435101</v>
      </c>
      <c r="H1344">
        <v>-1.4382366073099899</v>
      </c>
      <c r="I1344">
        <v>-23.2139831439608</v>
      </c>
      <c r="J1344">
        <v>-2.3210981644723101</v>
      </c>
      <c r="K1344">
        <v>83.331458227249001</v>
      </c>
      <c r="L1344">
        <v>84.534686144767505</v>
      </c>
      <c r="M1344">
        <v>22.434503430702101</v>
      </c>
      <c r="N1344">
        <v>0.41784411571469199</v>
      </c>
      <c r="O1344">
        <v>33.779477374123601</v>
      </c>
      <c r="P1344">
        <v>13.695652173913</v>
      </c>
      <c r="Q1344">
        <v>4.7599528219180003E-3</v>
      </c>
    </row>
    <row r="1345" spans="1:17" hidden="1" x14ac:dyDescent="0.3">
      <c r="A1345" t="s">
        <v>2855</v>
      </c>
      <c r="B1345" t="s">
        <v>2856</v>
      </c>
      <c r="C1345" t="s">
        <v>3125</v>
      </c>
      <c r="D1345" t="s">
        <v>138</v>
      </c>
      <c r="E1345">
        <v>1279.37701787999</v>
      </c>
      <c r="F1345">
        <v>799.9</v>
      </c>
      <c r="G1345">
        <v>-28.778035663096301</v>
      </c>
      <c r="H1345">
        <v>4.8311415483909101</v>
      </c>
      <c r="I1345">
        <v>-22.945068765969602</v>
      </c>
      <c r="J1345">
        <v>0.33705325773286798</v>
      </c>
      <c r="K1345">
        <v>812.54498667783605</v>
      </c>
      <c r="L1345">
        <v>833.91407170160301</v>
      </c>
      <c r="M1345">
        <v>47.216880240658298</v>
      </c>
      <c r="N1345">
        <v>0.42545547160129199</v>
      </c>
      <c r="O1345">
        <v>35.016877109638699</v>
      </c>
      <c r="P1345">
        <v>4.3506620572695898</v>
      </c>
      <c r="Q1345">
        <v>0.11899102994081701</v>
      </c>
    </row>
    <row r="1346" spans="1:17" hidden="1" x14ac:dyDescent="0.3">
      <c r="A1346" t="s">
        <v>2857</v>
      </c>
      <c r="B1346" t="s">
        <v>2858</v>
      </c>
      <c r="C1346" t="s">
        <v>3125</v>
      </c>
      <c r="D1346" t="s">
        <v>1369</v>
      </c>
      <c r="E1346">
        <v>1279.1570919999999</v>
      </c>
      <c r="F1346">
        <v>285.39999999999998</v>
      </c>
      <c r="G1346">
        <v>-17.234639687156001</v>
      </c>
      <c r="H1346">
        <v>-4.7539038205527397</v>
      </c>
      <c r="I1346">
        <v>-6.5469350972899996</v>
      </c>
      <c r="J1346">
        <v>-4.4099065172889702</v>
      </c>
      <c r="K1346">
        <v>308.153309190394</v>
      </c>
      <c r="L1346">
        <v>281.83612472237098</v>
      </c>
      <c r="M1346">
        <v>27.064959219161999</v>
      </c>
      <c r="N1346">
        <v>0.24019902014480701</v>
      </c>
      <c r="O1346">
        <v>39.8037841625788</v>
      </c>
      <c r="P1346">
        <v>35.1965892941733</v>
      </c>
    </row>
    <row r="1347" spans="1:17" hidden="1" x14ac:dyDescent="0.3">
      <c r="A1347" t="s">
        <v>2859</v>
      </c>
      <c r="B1347" t="s">
        <v>2860</v>
      </c>
      <c r="C1347" t="s">
        <v>3125</v>
      </c>
      <c r="D1347" t="s">
        <v>24</v>
      </c>
      <c r="E1347">
        <v>1277.7114514499999</v>
      </c>
      <c r="F1347">
        <v>283.5</v>
      </c>
      <c r="G1347">
        <v>-61.369004905925401</v>
      </c>
      <c r="H1347">
        <v>1.9841282181917601</v>
      </c>
      <c r="I1347">
        <v>-25.137627731375201</v>
      </c>
      <c r="J1347">
        <v>-2.1849068013819402</v>
      </c>
      <c r="K1347">
        <v>301.65274167435899</v>
      </c>
      <c r="M1347">
        <v>21.288037458188601</v>
      </c>
      <c r="N1347">
        <v>0.49703707275012998</v>
      </c>
      <c r="O1347">
        <v>65.432098765432102</v>
      </c>
      <c r="P1347">
        <v>1.1235955056179801</v>
      </c>
    </row>
    <row r="1348" spans="1:17" hidden="1" x14ac:dyDescent="0.3">
      <c r="A1348" t="s">
        <v>2861</v>
      </c>
      <c r="B1348" t="s">
        <v>2862</v>
      </c>
      <c r="C1348" t="s">
        <v>3125</v>
      </c>
      <c r="D1348" t="s">
        <v>192</v>
      </c>
      <c r="E1348">
        <v>1273.0318500000001</v>
      </c>
      <c r="F1348">
        <v>94.1</v>
      </c>
      <c r="G1348">
        <v>-14.517609175219301</v>
      </c>
      <c r="H1348">
        <v>-12.256209030326801</v>
      </c>
      <c r="I1348">
        <v>-41.362177532050403</v>
      </c>
      <c r="J1348">
        <v>-9.2514537047902596</v>
      </c>
      <c r="K1348">
        <v>112.235975025065</v>
      </c>
      <c r="L1348">
        <v>115.71221184243799</v>
      </c>
      <c r="M1348">
        <v>16.768418597480299</v>
      </c>
      <c r="N1348">
        <v>0.56227804525079705</v>
      </c>
      <c r="O1348">
        <v>66.843783209351699</v>
      </c>
      <c r="P1348">
        <v>16.532507739938001</v>
      </c>
      <c r="Q1348">
        <v>8.0515311812640003E-2</v>
      </c>
    </row>
    <row r="1349" spans="1:17" hidden="1" x14ac:dyDescent="0.3">
      <c r="A1349" t="s">
        <v>2863</v>
      </c>
      <c r="B1349" t="s">
        <v>2864</v>
      </c>
      <c r="C1349" t="s">
        <v>3125</v>
      </c>
      <c r="D1349" t="s">
        <v>632</v>
      </c>
      <c r="E1349">
        <v>1272.6718893350001</v>
      </c>
      <c r="F1349">
        <v>213.29</v>
      </c>
      <c r="G1349">
        <v>-26.733276443530499</v>
      </c>
      <c r="H1349">
        <v>-3.4533338674340599</v>
      </c>
      <c r="I1349">
        <v>-18.3452213529138</v>
      </c>
      <c r="J1349">
        <v>-5.0200914499640703</v>
      </c>
      <c r="K1349">
        <v>236.577543346184</v>
      </c>
      <c r="L1349">
        <v>236.855922908916</v>
      </c>
      <c r="M1349">
        <v>29.133290220351299</v>
      </c>
      <c r="N1349">
        <v>0.26313570653828999</v>
      </c>
      <c r="O1349">
        <v>44.404332129963898</v>
      </c>
      <c r="P1349">
        <v>11.0885416666666</v>
      </c>
      <c r="Q1349">
        <v>-3.4948856155716003E-2</v>
      </c>
    </row>
    <row r="1350" spans="1:17" hidden="1" x14ac:dyDescent="0.3">
      <c r="A1350" t="s">
        <v>2865</v>
      </c>
      <c r="B1350" t="s">
        <v>2866</v>
      </c>
      <c r="C1350" t="s">
        <v>3125</v>
      </c>
      <c r="D1350" t="s">
        <v>192</v>
      </c>
      <c r="E1350">
        <v>1269.9000000000001</v>
      </c>
      <c r="F1350">
        <v>126.99</v>
      </c>
      <c r="G1350">
        <v>114.884436814279</v>
      </c>
      <c r="H1350">
        <v>13.0174637008147</v>
      </c>
      <c r="I1350">
        <v>41.905253958623099</v>
      </c>
      <c r="J1350">
        <v>-5.0621082014815704</v>
      </c>
      <c r="K1350">
        <v>121.978266585195</v>
      </c>
      <c r="L1350">
        <v>98.937537602604195</v>
      </c>
      <c r="M1350">
        <v>41.8989017080984</v>
      </c>
      <c r="N1350">
        <v>0.78125747433417203</v>
      </c>
      <c r="O1350">
        <v>14.7334435782344</v>
      </c>
      <c r="P1350">
        <v>151.46534653465301</v>
      </c>
      <c r="Q1350">
        <v>8.4023309093980994E-2</v>
      </c>
    </row>
    <row r="1351" spans="1:17" hidden="1" x14ac:dyDescent="0.3">
      <c r="A1351" t="s">
        <v>2867</v>
      </c>
      <c r="B1351" t="s">
        <v>2868</v>
      </c>
      <c r="C1351" t="s">
        <v>3125</v>
      </c>
      <c r="D1351" t="s">
        <v>233</v>
      </c>
      <c r="E1351">
        <v>1269.6374781</v>
      </c>
      <c r="F1351">
        <v>804.6</v>
      </c>
      <c r="G1351">
        <v>5.12279337755432</v>
      </c>
      <c r="H1351">
        <v>18.367318866569502</v>
      </c>
      <c r="I1351">
        <v>46.010201285665197</v>
      </c>
      <c r="J1351">
        <v>-6.4477876802274103</v>
      </c>
      <c r="K1351">
        <v>755.08624528674704</v>
      </c>
      <c r="L1351">
        <v>673.20875672898501</v>
      </c>
      <c r="M1351">
        <v>52.931960169298897</v>
      </c>
      <c r="N1351">
        <v>1.49305372990796</v>
      </c>
      <c r="O1351">
        <v>19.307730549341201</v>
      </c>
      <c r="P1351">
        <v>85.370349038129206</v>
      </c>
      <c r="Q1351">
        <v>0.208061068064023</v>
      </c>
    </row>
    <row r="1352" spans="1:17" hidden="1" x14ac:dyDescent="0.3">
      <c r="A1352" t="s">
        <v>2869</v>
      </c>
      <c r="B1352" t="s">
        <v>2870</v>
      </c>
      <c r="C1352" t="s">
        <v>3125</v>
      </c>
      <c r="D1352" t="s">
        <v>994</v>
      </c>
      <c r="E1352">
        <v>1269.2385094900001</v>
      </c>
      <c r="F1352">
        <v>194.11</v>
      </c>
      <c r="G1352">
        <v>-53.028826386966699</v>
      </c>
      <c r="H1352">
        <v>-4.9221232822504701</v>
      </c>
      <c r="I1352">
        <v>-24.297832891923601</v>
      </c>
      <c r="J1352">
        <v>-7.1713678609165497</v>
      </c>
      <c r="K1352">
        <v>212.99529219212701</v>
      </c>
      <c r="L1352">
        <v>226.477728758631</v>
      </c>
      <c r="M1352">
        <v>15.892416763650999</v>
      </c>
      <c r="N1352">
        <v>0.42017161653933699</v>
      </c>
      <c r="O1352">
        <v>46.9270001545515</v>
      </c>
      <c r="P1352">
        <v>2.02354672553348</v>
      </c>
      <c r="Q1352">
        <v>-4.4055424003900001E-2</v>
      </c>
    </row>
    <row r="1353" spans="1:17" hidden="1" x14ac:dyDescent="0.3">
      <c r="A1353" t="s">
        <v>2871</v>
      </c>
      <c r="B1353" t="s">
        <v>2872</v>
      </c>
      <c r="C1353" t="s">
        <v>3125</v>
      </c>
      <c r="D1353" t="s">
        <v>21</v>
      </c>
      <c r="E1353">
        <v>1265.3234063279999</v>
      </c>
      <c r="F1353">
        <v>113.58</v>
      </c>
      <c r="G1353">
        <v>7.5553935796015699</v>
      </c>
      <c r="H1353">
        <v>-3.0536405897408798</v>
      </c>
      <c r="I1353">
        <v>-17.243521296879301</v>
      </c>
      <c r="J1353">
        <v>-4.5290490045456799</v>
      </c>
      <c r="K1353">
        <v>118.83600956457499</v>
      </c>
      <c r="L1353">
        <v>117.69046470209599</v>
      </c>
      <c r="M1353">
        <v>46.9201197215923</v>
      </c>
      <c r="N1353">
        <v>0.38241671499187502</v>
      </c>
      <c r="O1353">
        <v>55.397076950167197</v>
      </c>
      <c r="P1353">
        <v>40.2222222222222</v>
      </c>
      <c r="Q1353">
        <v>7.3207481361029997E-3</v>
      </c>
    </row>
    <row r="1354" spans="1:17" hidden="1" x14ac:dyDescent="0.3">
      <c r="A1354" t="s">
        <v>2873</v>
      </c>
      <c r="B1354" t="s">
        <v>2874</v>
      </c>
      <c r="C1354" t="s">
        <v>3125</v>
      </c>
      <c r="D1354" t="s">
        <v>51</v>
      </c>
      <c r="E1354">
        <v>1265.302290525</v>
      </c>
      <c r="F1354">
        <v>477.75</v>
      </c>
      <c r="G1354">
        <v>-5.6379643146178902</v>
      </c>
      <c r="H1354">
        <v>21.391760136086798</v>
      </c>
      <c r="I1354">
        <v>40.080006993302902</v>
      </c>
      <c r="J1354">
        <v>1.6595090500965499</v>
      </c>
      <c r="K1354">
        <v>424.63212586510298</v>
      </c>
      <c r="L1354">
        <v>379.77600289659102</v>
      </c>
      <c r="M1354">
        <v>60.398767860744996</v>
      </c>
      <c r="N1354">
        <v>1.1553493190284301</v>
      </c>
      <c r="O1354">
        <v>4.6363160648874802</v>
      </c>
      <c r="P1354">
        <v>74.616228070175396</v>
      </c>
      <c r="Q1354">
        <v>0.104159666611465</v>
      </c>
    </row>
    <row r="1355" spans="1:17" hidden="1" x14ac:dyDescent="0.3">
      <c r="A1355" t="s">
        <v>2875</v>
      </c>
      <c r="B1355" t="s">
        <v>2876</v>
      </c>
      <c r="C1355" t="s">
        <v>3125</v>
      </c>
      <c r="D1355" t="s">
        <v>632</v>
      </c>
      <c r="E1355">
        <v>1264.6167909599999</v>
      </c>
      <c r="F1355">
        <v>20.22</v>
      </c>
      <c r="G1355">
        <v>29.5975774399672</v>
      </c>
      <c r="H1355">
        <v>49.166347075504603</v>
      </c>
      <c r="I1355">
        <v>74.072201863310298</v>
      </c>
      <c r="J1355">
        <v>-7.6832128961184596</v>
      </c>
      <c r="K1355">
        <v>18.075116265462398</v>
      </c>
      <c r="L1355">
        <v>14.9529112170378</v>
      </c>
      <c r="M1355">
        <v>40.419320789270301</v>
      </c>
      <c r="N1355">
        <v>0.461524185673164</v>
      </c>
      <c r="O1355">
        <v>30.316518298714101</v>
      </c>
      <c r="P1355">
        <v>102.19999999999899</v>
      </c>
      <c r="Q1355">
        <v>5.9357452367540003E-2</v>
      </c>
    </row>
    <row r="1356" spans="1:17" hidden="1" x14ac:dyDescent="0.3">
      <c r="A1356" t="s">
        <v>2877</v>
      </c>
      <c r="B1356" t="s">
        <v>2878</v>
      </c>
      <c r="C1356" t="s">
        <v>3125</v>
      </c>
      <c r="D1356" t="s">
        <v>2879</v>
      </c>
      <c r="E1356">
        <v>1263.299792007</v>
      </c>
      <c r="F1356">
        <v>36.21</v>
      </c>
      <c r="G1356">
        <v>-29.0717013369831</v>
      </c>
      <c r="H1356">
        <v>-13.779991267025499</v>
      </c>
      <c r="I1356">
        <v>8.0809299972879707</v>
      </c>
      <c r="J1356">
        <v>-5.8477652251747898</v>
      </c>
      <c r="K1356">
        <v>36.488459185480501</v>
      </c>
      <c r="L1356">
        <v>34.554423228645099</v>
      </c>
      <c r="M1356">
        <v>37.389654342667697</v>
      </c>
      <c r="N1356">
        <v>0.86085087241687697</v>
      </c>
      <c r="O1356">
        <v>43.606738470035801</v>
      </c>
      <c r="P1356">
        <v>39.269230769230703</v>
      </c>
      <c r="Q1356">
        <v>0.153865444634146</v>
      </c>
    </row>
    <row r="1357" spans="1:17" hidden="1" x14ac:dyDescent="0.3">
      <c r="A1357" t="s">
        <v>2880</v>
      </c>
      <c r="B1357" t="s">
        <v>2881</v>
      </c>
      <c r="C1357" t="s">
        <v>3125</v>
      </c>
      <c r="D1357" t="s">
        <v>77</v>
      </c>
      <c r="E1357">
        <v>1261.42</v>
      </c>
      <c r="F1357">
        <v>42.76</v>
      </c>
      <c r="G1357">
        <v>-39.498057392718003</v>
      </c>
      <c r="H1357">
        <v>-9.4134768780971694</v>
      </c>
      <c r="I1357">
        <v>-8.86742890422647</v>
      </c>
      <c r="J1357">
        <v>-4.9014432245722501</v>
      </c>
      <c r="K1357">
        <v>47.011070653901903</v>
      </c>
      <c r="L1357">
        <v>47.827577088934497</v>
      </c>
      <c r="M1357">
        <v>27.038516336625001</v>
      </c>
      <c r="N1357">
        <v>0.49217545060409701</v>
      </c>
      <c r="O1357">
        <v>34.448082319925099</v>
      </c>
      <c r="P1357">
        <v>10.633893919793</v>
      </c>
      <c r="Q1357">
        <v>2.0500580176078E-2</v>
      </c>
    </row>
    <row r="1358" spans="1:17" hidden="1" x14ac:dyDescent="0.3">
      <c r="A1358" t="s">
        <v>2882</v>
      </c>
      <c r="B1358" t="s">
        <v>2883</v>
      </c>
      <c r="C1358" t="s">
        <v>3125</v>
      </c>
      <c r="D1358" t="s">
        <v>460</v>
      </c>
      <c r="E1358">
        <v>1260.37766403</v>
      </c>
      <c r="F1358">
        <v>526.95000000000005</v>
      </c>
      <c r="G1358">
        <v>23.822399249323201</v>
      </c>
      <c r="H1358">
        <v>-1.0148624635868599</v>
      </c>
      <c r="I1358">
        <v>25.631927423982098</v>
      </c>
      <c r="J1358">
        <v>-7.9945194643656503</v>
      </c>
      <c r="K1358">
        <v>562.96199014979004</v>
      </c>
      <c r="L1358">
        <v>475.77715191201497</v>
      </c>
      <c r="M1358">
        <v>37.460599176299098</v>
      </c>
      <c r="N1358">
        <v>0.77651635633527005</v>
      </c>
      <c r="O1358">
        <v>26.757756902931899</v>
      </c>
      <c r="P1358">
        <v>64.774859287054397</v>
      </c>
      <c r="Q1358">
        <v>0.12607481499530501</v>
      </c>
    </row>
    <row r="1359" spans="1:17" hidden="1" x14ac:dyDescent="0.3">
      <c r="A1359" t="s">
        <v>2884</v>
      </c>
      <c r="B1359" t="s">
        <v>2885</v>
      </c>
      <c r="C1359" t="s">
        <v>3125</v>
      </c>
      <c r="D1359" t="s">
        <v>2886</v>
      </c>
      <c r="E1359">
        <v>1259.9884135</v>
      </c>
      <c r="F1359">
        <v>509.15</v>
      </c>
      <c r="G1359">
        <v>104.89039948278899</v>
      </c>
      <c r="H1359">
        <v>2.73299345408036</v>
      </c>
      <c r="I1359">
        <v>38.665486668871303</v>
      </c>
      <c r="J1359">
        <v>-0.86974610812938202</v>
      </c>
      <c r="K1359">
        <v>508.39557597888302</v>
      </c>
      <c r="L1359">
        <v>414.68244504999598</v>
      </c>
      <c r="M1359">
        <v>41.329298744806202</v>
      </c>
      <c r="N1359">
        <v>0.784212340572216</v>
      </c>
      <c r="O1359">
        <v>9.7908278503388004</v>
      </c>
      <c r="P1359">
        <v>142.45238095238</v>
      </c>
    </row>
    <row r="1360" spans="1:17" hidden="1" x14ac:dyDescent="0.3">
      <c r="A1360" t="s">
        <v>2887</v>
      </c>
      <c r="B1360" t="s">
        <v>2888</v>
      </c>
      <c r="C1360" t="s">
        <v>3125</v>
      </c>
      <c r="D1360" t="s">
        <v>1369</v>
      </c>
      <c r="E1360">
        <v>1259.9097624000001</v>
      </c>
      <c r="F1360">
        <v>182.04</v>
      </c>
      <c r="G1360">
        <v>-59.106708567523</v>
      </c>
      <c r="H1360">
        <v>-10.226901236573401</v>
      </c>
      <c r="I1360">
        <v>-41.516963202083502</v>
      </c>
      <c r="J1360">
        <v>-10.1834236513424</v>
      </c>
      <c r="K1360">
        <v>214.26442272775199</v>
      </c>
      <c r="L1360">
        <v>243.90157299505</v>
      </c>
      <c r="M1360">
        <v>19.066027123559099</v>
      </c>
      <c r="N1360">
        <v>0.972320588263346</v>
      </c>
      <c r="O1360">
        <v>81.828169633047693</v>
      </c>
      <c r="P1360">
        <v>2.17781769196228</v>
      </c>
      <c r="Q1360">
        <v>2.6193787677850001E-2</v>
      </c>
    </row>
    <row r="1361" spans="1:17" hidden="1" x14ac:dyDescent="0.3">
      <c r="A1361" t="s">
        <v>2889</v>
      </c>
      <c r="B1361" t="s">
        <v>2890</v>
      </c>
      <c r="C1361" t="s">
        <v>3125</v>
      </c>
      <c r="D1361" t="s">
        <v>83</v>
      </c>
      <c r="E1361">
        <v>1258.1344799999999</v>
      </c>
      <c r="F1361">
        <v>786</v>
      </c>
      <c r="G1361">
        <v>-32.291163887589299</v>
      </c>
      <c r="H1361">
        <v>-7.8201338977816501</v>
      </c>
      <c r="I1361">
        <v>-11.4198052175594</v>
      </c>
      <c r="J1361">
        <v>-2.5040655431352801</v>
      </c>
      <c r="K1361">
        <v>832.84042607277104</v>
      </c>
      <c r="L1361">
        <v>819.96133490459897</v>
      </c>
      <c r="M1361">
        <v>30.977953482372001</v>
      </c>
      <c r="N1361">
        <v>0.35657416736324499</v>
      </c>
      <c r="O1361">
        <v>33.129770992366403</v>
      </c>
      <c r="P1361">
        <v>12.6316543669843</v>
      </c>
      <c r="Q1361">
        <v>-7.8584951408839004E-2</v>
      </c>
    </row>
    <row r="1362" spans="1:17" hidden="1" x14ac:dyDescent="0.3">
      <c r="A1362" t="s">
        <v>2891</v>
      </c>
      <c r="B1362" t="s">
        <v>2892</v>
      </c>
      <c r="C1362" t="s">
        <v>3125</v>
      </c>
      <c r="D1362" t="s">
        <v>83</v>
      </c>
      <c r="E1362">
        <v>1257.3322499999999</v>
      </c>
      <c r="F1362">
        <v>124.55</v>
      </c>
      <c r="G1362">
        <v>-56.882582009990799</v>
      </c>
      <c r="H1362">
        <v>-12.5406421718072</v>
      </c>
      <c r="I1362">
        <v>-16.791442410967299</v>
      </c>
      <c r="J1362">
        <v>-5.9886119750868501</v>
      </c>
      <c r="K1362">
        <v>137.89200078954201</v>
      </c>
      <c r="L1362">
        <v>145.85651324203999</v>
      </c>
      <c r="M1362">
        <v>38.600368932127601</v>
      </c>
      <c r="N1362">
        <v>0.51625015206783598</v>
      </c>
      <c r="O1362">
        <v>58.329987956643897</v>
      </c>
      <c r="P1362">
        <v>9.7840458351696693</v>
      </c>
      <c r="Q1362">
        <v>6.6587994003642001E-2</v>
      </c>
    </row>
    <row r="1363" spans="1:17" hidden="1" x14ac:dyDescent="0.3">
      <c r="A1363" t="s">
        <v>2893</v>
      </c>
      <c r="B1363" t="s">
        <v>2894</v>
      </c>
      <c r="C1363" t="s">
        <v>3125</v>
      </c>
      <c r="D1363" t="s">
        <v>467</v>
      </c>
      <c r="E1363">
        <v>1251.3796785699999</v>
      </c>
      <c r="F1363">
        <v>542.15</v>
      </c>
      <c r="G1363">
        <v>3.7899934047175301</v>
      </c>
      <c r="H1363">
        <v>8.3367670389860304</v>
      </c>
      <c r="I1363">
        <v>23.7543192866992</v>
      </c>
      <c r="J1363">
        <v>-2.07829695978505</v>
      </c>
      <c r="K1363">
        <v>550.96492239646102</v>
      </c>
      <c r="L1363">
        <v>500.47345231812801</v>
      </c>
      <c r="M1363">
        <v>35.558966738680603</v>
      </c>
      <c r="N1363">
        <v>1.8503070925021501</v>
      </c>
      <c r="O1363">
        <v>35.368440468505</v>
      </c>
      <c r="P1363">
        <v>53.149717514124298</v>
      </c>
      <c r="Q1363">
        <v>-5.3801410054220003E-3</v>
      </c>
    </row>
    <row r="1364" spans="1:17" hidden="1" x14ac:dyDescent="0.3">
      <c r="A1364" t="s">
        <v>2895</v>
      </c>
      <c r="B1364" t="s">
        <v>2896</v>
      </c>
      <c r="C1364" t="s">
        <v>3125</v>
      </c>
      <c r="D1364" t="s">
        <v>617</v>
      </c>
      <c r="E1364">
        <v>1247.293036285</v>
      </c>
      <c r="F1364">
        <v>22.43</v>
      </c>
      <c r="G1364">
        <v>-56.557019323053801</v>
      </c>
      <c r="H1364">
        <v>-3.4059940295736499</v>
      </c>
      <c r="I1364">
        <v>-12.6481290554552</v>
      </c>
      <c r="J1364">
        <v>3.7252106925703E-2</v>
      </c>
      <c r="K1364">
        <v>23.793585464237498</v>
      </c>
      <c r="L1364">
        <v>24.756769105647301</v>
      </c>
      <c r="M1364">
        <v>24.816675938428599</v>
      </c>
      <c r="N1364">
        <v>0.34583663160978201</v>
      </c>
      <c r="O1364">
        <v>48.907712884529602</v>
      </c>
      <c r="P1364">
        <v>49.533333333333303</v>
      </c>
      <c r="Q1364">
        <v>0.24878749929445601</v>
      </c>
    </row>
    <row r="1365" spans="1:17" hidden="1" x14ac:dyDescent="0.3">
      <c r="A1365" t="s">
        <v>2897</v>
      </c>
      <c r="B1365" t="s">
        <v>2898</v>
      </c>
      <c r="C1365" t="s">
        <v>3125</v>
      </c>
      <c r="D1365" t="s">
        <v>277</v>
      </c>
      <c r="E1365">
        <v>1247.2659590999999</v>
      </c>
      <c r="F1365">
        <v>209.13</v>
      </c>
      <c r="G1365">
        <v>37.225221864792502</v>
      </c>
      <c r="H1365">
        <v>-4.0001817949747798</v>
      </c>
      <c r="I1365">
        <v>47.2111964567546</v>
      </c>
      <c r="J1365">
        <v>-9.1426697454170895</v>
      </c>
      <c r="K1365">
        <v>215.595986376187</v>
      </c>
      <c r="L1365">
        <v>171.909627199976</v>
      </c>
      <c r="M1365">
        <v>30.7124079347677</v>
      </c>
      <c r="N1365">
        <v>0.43197544949162497</v>
      </c>
      <c r="O1365">
        <v>27.872615119781901</v>
      </c>
      <c r="P1365">
        <v>93.370319001386903</v>
      </c>
      <c r="Q1365">
        <v>0.141146407941697</v>
      </c>
    </row>
    <row r="1366" spans="1:17" hidden="1" x14ac:dyDescent="0.3">
      <c r="A1366" t="s">
        <v>2899</v>
      </c>
      <c r="B1366" t="s">
        <v>2900</v>
      </c>
      <c r="C1366" t="s">
        <v>3125</v>
      </c>
      <c r="D1366" t="s">
        <v>277</v>
      </c>
      <c r="E1366">
        <v>1247.1958938600001</v>
      </c>
      <c r="F1366">
        <v>726.6</v>
      </c>
      <c r="G1366">
        <v>6.4867761014105003</v>
      </c>
      <c r="H1366">
        <v>19.950350556448399</v>
      </c>
      <c r="I1366">
        <v>20.998167012054001</v>
      </c>
      <c r="J1366">
        <v>-11.165567933362899</v>
      </c>
      <c r="K1366">
        <v>697.75717948839701</v>
      </c>
      <c r="L1366">
        <v>610.03948768965199</v>
      </c>
      <c r="M1366">
        <v>35.8713758795638</v>
      </c>
      <c r="N1366">
        <v>1.7753162954693</v>
      </c>
      <c r="O1366">
        <v>29.644921552435999</v>
      </c>
      <c r="P1366">
        <v>64.761904761904702</v>
      </c>
      <c r="Q1366">
        <v>7.8996444206622995E-2</v>
      </c>
    </row>
    <row r="1367" spans="1:17" hidden="1" x14ac:dyDescent="0.3">
      <c r="A1367" t="s">
        <v>2901</v>
      </c>
      <c r="B1367" t="s">
        <v>2902</v>
      </c>
      <c r="C1367" t="s">
        <v>3125</v>
      </c>
      <c r="D1367" t="s">
        <v>1332</v>
      </c>
      <c r="E1367">
        <v>1247.1689550799999</v>
      </c>
      <c r="F1367">
        <v>826.6</v>
      </c>
      <c r="G1367">
        <v>87.742443906285402</v>
      </c>
      <c r="H1367">
        <v>0.40605377866771097</v>
      </c>
      <c r="I1367">
        <v>75.122289938170695</v>
      </c>
      <c r="J1367">
        <v>-1.84859492921121</v>
      </c>
      <c r="K1367">
        <v>796.91011473505796</v>
      </c>
      <c r="L1367">
        <v>631.86475135292005</v>
      </c>
      <c r="M1367">
        <v>59.802579509436697</v>
      </c>
      <c r="N1367">
        <v>0.20063266170275501</v>
      </c>
      <c r="O1367">
        <v>24.2438906363416</v>
      </c>
      <c r="P1367">
        <v>146.70944635129001</v>
      </c>
      <c r="Q1367">
        <v>0.160291845933248</v>
      </c>
    </row>
    <row r="1368" spans="1:17" hidden="1" x14ac:dyDescent="0.3">
      <c r="A1368" t="s">
        <v>2903</v>
      </c>
      <c r="B1368" t="s">
        <v>2904</v>
      </c>
      <c r="C1368" t="s">
        <v>3125</v>
      </c>
      <c r="D1368" t="s">
        <v>21</v>
      </c>
      <c r="E1368">
        <v>1242.946720576</v>
      </c>
      <c r="F1368">
        <v>192.21</v>
      </c>
      <c r="G1368">
        <v>27.906150605912799</v>
      </c>
      <c r="H1368">
        <v>-6.8190899235288898</v>
      </c>
      <c r="I1368">
        <v>25.3106368591394</v>
      </c>
      <c r="J1368">
        <v>-5.0429690204827304</v>
      </c>
      <c r="K1368">
        <v>201.91456432708199</v>
      </c>
      <c r="L1368">
        <v>173.76974213559899</v>
      </c>
      <c r="M1368">
        <v>41.908389850956198</v>
      </c>
      <c r="N1368">
        <v>0.169074895440817</v>
      </c>
      <c r="O1368">
        <v>30.014047135944999</v>
      </c>
      <c r="P1368">
        <v>63.374415639608998</v>
      </c>
      <c r="Q1368">
        <v>0.100690218009581</v>
      </c>
    </row>
    <row r="1369" spans="1:17" hidden="1" x14ac:dyDescent="0.3">
      <c r="A1369" t="s">
        <v>2905</v>
      </c>
      <c r="B1369" t="s">
        <v>2906</v>
      </c>
      <c r="C1369" t="s">
        <v>3125</v>
      </c>
      <c r="D1369" t="s">
        <v>617</v>
      </c>
      <c r="E1369">
        <v>1241.878225815</v>
      </c>
      <c r="F1369">
        <v>568.35</v>
      </c>
      <c r="G1369">
        <v>3.6349441044525599</v>
      </c>
      <c r="H1369">
        <v>-14.351126042774901</v>
      </c>
      <c r="I1369">
        <v>13.588201354205699</v>
      </c>
      <c r="J1369">
        <v>-11.099275724854101</v>
      </c>
      <c r="K1369">
        <v>659.561229205828</v>
      </c>
      <c r="L1369">
        <v>587.55554514176595</v>
      </c>
      <c r="M1369">
        <v>28.299327046067699</v>
      </c>
      <c r="N1369">
        <v>0.356298054300137</v>
      </c>
      <c r="O1369">
        <v>52.1773555027711</v>
      </c>
      <c r="P1369">
        <v>50.456651224354701</v>
      </c>
      <c r="Q1369">
        <v>1.9892993611687001E-2</v>
      </c>
    </row>
    <row r="1370" spans="1:17" hidden="1" x14ac:dyDescent="0.3">
      <c r="A1370" t="s">
        <v>2907</v>
      </c>
      <c r="B1370" t="s">
        <v>2908</v>
      </c>
      <c r="C1370" t="s">
        <v>3125</v>
      </c>
      <c r="D1370" t="s">
        <v>2909</v>
      </c>
      <c r="E1370">
        <v>1240.2752408700001</v>
      </c>
      <c r="F1370">
        <v>498.95</v>
      </c>
      <c r="G1370">
        <v>105.043635837986</v>
      </c>
      <c r="H1370">
        <v>24.309588242939299</v>
      </c>
      <c r="I1370">
        <v>122.670831060959</v>
      </c>
      <c r="J1370">
        <v>-3.5902418157274201</v>
      </c>
      <c r="K1370">
        <v>432.59562185735399</v>
      </c>
      <c r="M1370">
        <v>43.277624649518202</v>
      </c>
      <c r="O1370">
        <v>18.278384607676099</v>
      </c>
      <c r="P1370">
        <v>143.153021442495</v>
      </c>
    </row>
    <row r="1371" spans="1:17" hidden="1" x14ac:dyDescent="0.3">
      <c r="A1371" t="s">
        <v>2910</v>
      </c>
      <c r="B1371" t="s">
        <v>2911</v>
      </c>
      <c r="C1371" t="s">
        <v>3125</v>
      </c>
      <c r="D1371" t="s">
        <v>467</v>
      </c>
      <c r="E1371">
        <v>1232.11707568</v>
      </c>
      <c r="F1371">
        <v>174.28</v>
      </c>
      <c r="G1371">
        <v>37.564042694568101</v>
      </c>
      <c r="H1371">
        <v>-10.3583420576725</v>
      </c>
      <c r="I1371">
        <v>14.1214277770324</v>
      </c>
      <c r="J1371">
        <v>-9.5790813273655893</v>
      </c>
      <c r="K1371">
        <v>193.43547720465</v>
      </c>
      <c r="L1371">
        <v>159.613097775233</v>
      </c>
      <c r="M1371">
        <v>28.683590376222</v>
      </c>
      <c r="N1371">
        <v>0.31047475392602902</v>
      </c>
      <c r="O1371">
        <v>42.5292632545329</v>
      </c>
      <c r="P1371">
        <v>72.213438735177803</v>
      </c>
      <c r="Q1371">
        <v>4.5349740192701E-2</v>
      </c>
    </row>
    <row r="1372" spans="1:17" hidden="1" x14ac:dyDescent="0.3">
      <c r="A1372" t="s">
        <v>2912</v>
      </c>
      <c r="B1372" t="s">
        <v>2913</v>
      </c>
      <c r="C1372" t="s">
        <v>3125</v>
      </c>
      <c r="D1372" t="s">
        <v>994</v>
      </c>
      <c r="E1372">
        <v>1225.6277645</v>
      </c>
      <c r="F1372">
        <v>612.25</v>
      </c>
      <c r="G1372">
        <v>-39.456574093382002</v>
      </c>
      <c r="H1372">
        <v>-14.7366602790428</v>
      </c>
      <c r="I1372">
        <v>-5.4499226733522903</v>
      </c>
      <c r="J1372">
        <v>-12.816946745706501</v>
      </c>
      <c r="K1372">
        <v>707.35140303626599</v>
      </c>
      <c r="L1372">
        <v>655.72000362056701</v>
      </c>
      <c r="M1372">
        <v>19.270178457624699</v>
      </c>
      <c r="N1372">
        <v>0.48460814109176098</v>
      </c>
      <c r="O1372">
        <v>39.648836259697802</v>
      </c>
      <c r="P1372">
        <v>27.671775622979801</v>
      </c>
      <c r="Q1372">
        <v>4.3960293338138001E-2</v>
      </c>
    </row>
    <row r="1373" spans="1:17" hidden="1" x14ac:dyDescent="0.3">
      <c r="A1373" t="s">
        <v>2914</v>
      </c>
      <c r="B1373" t="s">
        <v>2915</v>
      </c>
      <c r="C1373" t="s">
        <v>3125</v>
      </c>
      <c r="D1373" t="s">
        <v>192</v>
      </c>
      <c r="E1373">
        <v>1224.9890942500001</v>
      </c>
      <c r="F1373">
        <v>681.5</v>
      </c>
      <c r="G1373">
        <v>-12.8917897488079</v>
      </c>
      <c r="H1373">
        <v>10.374221696916999</v>
      </c>
      <c r="I1373">
        <v>-3.39436592399296</v>
      </c>
      <c r="J1373">
        <v>-5.1506984890817602</v>
      </c>
      <c r="K1373">
        <v>686.13904776233096</v>
      </c>
      <c r="L1373">
        <v>643.11658685975499</v>
      </c>
      <c r="M1373">
        <v>41.522226367511699</v>
      </c>
      <c r="N1373">
        <v>0.34651993373796097</v>
      </c>
      <c r="O1373">
        <v>11.518708730741</v>
      </c>
      <c r="P1373">
        <v>39.053254437869803</v>
      </c>
      <c r="Q1373">
        <v>7.0417340801253003E-2</v>
      </c>
    </row>
    <row r="1374" spans="1:17" hidden="1" x14ac:dyDescent="0.3">
      <c r="A1374" t="s">
        <v>2916</v>
      </c>
      <c r="B1374" t="s">
        <v>2917</v>
      </c>
      <c r="C1374" t="s">
        <v>3125</v>
      </c>
      <c r="D1374" t="s">
        <v>48</v>
      </c>
      <c r="E1374">
        <v>1222.1506260599999</v>
      </c>
      <c r="F1374">
        <v>54.6</v>
      </c>
      <c r="G1374">
        <v>-50.918150000967898</v>
      </c>
      <c r="H1374">
        <v>-11.333393584693599</v>
      </c>
      <c r="I1374">
        <v>-35.030596953728597</v>
      </c>
      <c r="J1374">
        <v>-6.4986459439257702</v>
      </c>
      <c r="K1374">
        <v>64.263015477177007</v>
      </c>
      <c r="L1374">
        <v>67.375418830504401</v>
      </c>
      <c r="M1374">
        <v>22.978039549266899</v>
      </c>
      <c r="N1374">
        <v>0.56145841379494399</v>
      </c>
      <c r="O1374">
        <v>70.604395604395606</v>
      </c>
      <c r="P1374">
        <v>1.7707362534948801</v>
      </c>
      <c r="Q1374">
        <v>7.6736720176232995E-2</v>
      </c>
    </row>
    <row r="1375" spans="1:17" hidden="1" x14ac:dyDescent="0.3">
      <c r="A1375" t="s">
        <v>2918</v>
      </c>
      <c r="B1375" t="s">
        <v>2919</v>
      </c>
      <c r="C1375" t="s">
        <v>3125</v>
      </c>
      <c r="D1375" t="s">
        <v>970</v>
      </c>
      <c r="E1375">
        <v>1218.576568</v>
      </c>
      <c r="F1375">
        <v>80.02</v>
      </c>
      <c r="G1375">
        <v>-31.730992158744499</v>
      </c>
      <c r="H1375">
        <v>-4.4461750787718604</v>
      </c>
      <c r="I1375">
        <v>-19.456425823736399</v>
      </c>
      <c r="J1375">
        <v>-3.8391278516362601</v>
      </c>
      <c r="K1375">
        <v>86.883314680201806</v>
      </c>
      <c r="L1375">
        <v>88.573040428360102</v>
      </c>
      <c r="M1375">
        <v>19.3147756606838</v>
      </c>
      <c r="N1375">
        <v>0.18845274208151999</v>
      </c>
      <c r="O1375">
        <v>44.526368407897998</v>
      </c>
      <c r="P1375">
        <v>8.1351351351351298</v>
      </c>
      <c r="Q1375">
        <v>-2.1728200264936E-2</v>
      </c>
    </row>
    <row r="1376" spans="1:17" hidden="1" x14ac:dyDescent="0.3">
      <c r="A1376" t="s">
        <v>2920</v>
      </c>
      <c r="B1376" t="s">
        <v>2921</v>
      </c>
      <c r="C1376" t="s">
        <v>3125</v>
      </c>
      <c r="D1376" t="s">
        <v>171</v>
      </c>
      <c r="E1376">
        <v>1218.39835315</v>
      </c>
      <c r="F1376">
        <v>548.5</v>
      </c>
      <c r="G1376">
        <v>-17.7552227450423</v>
      </c>
      <c r="H1376">
        <v>1.8816607353802399</v>
      </c>
      <c r="I1376">
        <v>-1.1962344736994901</v>
      </c>
      <c r="J1376">
        <v>-6.8693301710322105E-2</v>
      </c>
      <c r="K1376">
        <v>556.24787192714405</v>
      </c>
      <c r="L1376">
        <v>517.29341468473297</v>
      </c>
      <c r="M1376">
        <v>45.954705946223903</v>
      </c>
      <c r="N1376">
        <v>0.25244109019294497</v>
      </c>
      <c r="O1376">
        <v>27.5843208751139</v>
      </c>
      <c r="P1376">
        <v>40.532923392262298</v>
      </c>
      <c r="Q1376">
        <v>4.4330323773506999E-2</v>
      </c>
    </row>
    <row r="1377" spans="1:17" hidden="1" x14ac:dyDescent="0.3">
      <c r="A1377" t="s">
        <v>2922</v>
      </c>
      <c r="B1377" t="s">
        <v>2923</v>
      </c>
      <c r="C1377" t="s">
        <v>3125</v>
      </c>
      <c r="D1377" t="s">
        <v>117</v>
      </c>
      <c r="E1377">
        <v>1217.94124072</v>
      </c>
      <c r="F1377">
        <v>638.6</v>
      </c>
      <c r="G1377">
        <v>-27.587362760390899</v>
      </c>
      <c r="H1377">
        <v>-8.8406264848616303</v>
      </c>
      <c r="I1377">
        <v>-9.8834411235710604</v>
      </c>
      <c r="J1377">
        <v>-2.5520485613181099</v>
      </c>
      <c r="K1377">
        <v>684.353942042619</v>
      </c>
      <c r="L1377">
        <v>661.64942484265998</v>
      </c>
      <c r="M1377">
        <v>25.7444590488095</v>
      </c>
      <c r="N1377">
        <v>0.61526186151593698</v>
      </c>
      <c r="O1377">
        <v>32.320701534606897</v>
      </c>
      <c r="P1377">
        <v>16.3205828779599</v>
      </c>
      <c r="Q1377">
        <v>4.6297448144966002E-2</v>
      </c>
    </row>
    <row r="1378" spans="1:17" hidden="1" x14ac:dyDescent="0.3">
      <c r="A1378" t="s">
        <v>2924</v>
      </c>
      <c r="B1378" t="s">
        <v>2925</v>
      </c>
      <c r="C1378" t="s">
        <v>3125</v>
      </c>
      <c r="D1378" t="s">
        <v>767</v>
      </c>
      <c r="E1378">
        <v>1213.5822499999999</v>
      </c>
      <c r="F1378">
        <v>227.05</v>
      </c>
      <c r="G1378">
        <v>-57.011484538869603</v>
      </c>
      <c r="H1378">
        <v>-5.7612499009594302E-2</v>
      </c>
      <c r="I1378">
        <v>-37.727517095745696</v>
      </c>
      <c r="J1378">
        <v>-4.6255673793691496</v>
      </c>
      <c r="K1378">
        <v>241.454745731488</v>
      </c>
      <c r="M1378">
        <v>33.526184479128801</v>
      </c>
      <c r="N1378">
        <v>0.36280070667410003</v>
      </c>
      <c r="O1378">
        <v>105.24113631358701</v>
      </c>
      <c r="P1378">
        <v>7.1041086843718997</v>
      </c>
    </row>
    <row r="1379" spans="1:17" hidden="1" x14ac:dyDescent="0.3">
      <c r="A1379" t="s">
        <v>2926</v>
      </c>
      <c r="B1379" t="s">
        <v>2927</v>
      </c>
      <c r="C1379" t="s">
        <v>3125</v>
      </c>
      <c r="D1379" t="s">
        <v>287</v>
      </c>
      <c r="E1379">
        <v>1212.2927903699999</v>
      </c>
      <c r="F1379">
        <v>723.35</v>
      </c>
      <c r="G1379">
        <v>7.3750859755985401</v>
      </c>
      <c r="H1379">
        <v>-6.7196770302800202</v>
      </c>
      <c r="I1379">
        <v>23.313178041172598</v>
      </c>
      <c r="J1379">
        <v>-11.758692238330401</v>
      </c>
      <c r="K1379">
        <v>751.22743928964405</v>
      </c>
      <c r="L1379">
        <v>630.89993410023897</v>
      </c>
      <c r="M1379">
        <v>39.3016148811462</v>
      </c>
      <c r="N1379">
        <v>0.652868512055228</v>
      </c>
      <c r="O1379">
        <v>39.6557683002695</v>
      </c>
      <c r="P1379">
        <v>115.925373134328</v>
      </c>
      <c r="Q1379">
        <v>0.183733033360685</v>
      </c>
    </row>
    <row r="1380" spans="1:17" hidden="1" x14ac:dyDescent="0.3">
      <c r="A1380" t="s">
        <v>2928</v>
      </c>
      <c r="B1380" t="s">
        <v>2929</v>
      </c>
      <c r="C1380" t="s">
        <v>3125</v>
      </c>
      <c r="D1380" t="s">
        <v>300</v>
      </c>
      <c r="E1380">
        <v>1211.937684</v>
      </c>
      <c r="F1380">
        <v>57.8</v>
      </c>
      <c r="G1380">
        <v>182.30175522562999</v>
      </c>
      <c r="H1380">
        <v>4.3105487738509396</v>
      </c>
      <c r="I1380">
        <v>111.654370303756</v>
      </c>
      <c r="J1380">
        <v>-3.5446617436749301</v>
      </c>
      <c r="K1380">
        <v>52.444415501413197</v>
      </c>
      <c r="L1380">
        <v>36.284045861987899</v>
      </c>
      <c r="M1380">
        <v>42.382986251864303</v>
      </c>
      <c r="N1380">
        <v>1.10754096571296</v>
      </c>
      <c r="O1380">
        <v>24.2214532871972</v>
      </c>
      <c r="P1380">
        <v>284.43631526438298</v>
      </c>
    </row>
    <row r="1381" spans="1:17" hidden="1" x14ac:dyDescent="0.3">
      <c r="A1381" t="s">
        <v>2930</v>
      </c>
      <c r="B1381" t="s">
        <v>2931</v>
      </c>
      <c r="C1381" t="s">
        <v>3125</v>
      </c>
      <c r="D1381" t="s">
        <v>21</v>
      </c>
      <c r="E1381">
        <v>1207.1941005799999</v>
      </c>
      <c r="F1381">
        <v>289.89999999999998</v>
      </c>
      <c r="G1381">
        <v>-30.6750165826267</v>
      </c>
      <c r="H1381">
        <v>2.2943666539767</v>
      </c>
      <c r="I1381">
        <v>-13.047821359654</v>
      </c>
      <c r="J1381">
        <v>0.27521998097358402</v>
      </c>
      <c r="M1381">
        <v>54.813166364120299</v>
      </c>
      <c r="O1381">
        <v>20.317350810624301</v>
      </c>
      <c r="P1381">
        <v>17.344667071442998</v>
      </c>
    </row>
    <row r="1382" spans="1:17" hidden="1" x14ac:dyDescent="0.3">
      <c r="A1382" t="s">
        <v>2932</v>
      </c>
      <c r="B1382" t="s">
        <v>2933</v>
      </c>
      <c r="C1382" t="s">
        <v>3125</v>
      </c>
      <c r="D1382" t="s">
        <v>2234</v>
      </c>
      <c r="E1382">
        <v>1197.5134062499999</v>
      </c>
      <c r="F1382">
        <v>437.5</v>
      </c>
      <c r="G1382">
        <v>100.67229202545801</v>
      </c>
      <c r="H1382">
        <v>-20.159730615936802</v>
      </c>
      <c r="I1382">
        <v>-59.646205458038096</v>
      </c>
      <c r="J1382">
        <v>-13.614212908934199</v>
      </c>
      <c r="K1382">
        <v>572.08442051521502</v>
      </c>
      <c r="L1382">
        <v>618.83327710074502</v>
      </c>
      <c r="M1382">
        <v>32.025297116963699</v>
      </c>
      <c r="N1382">
        <v>1.2824092289751401</v>
      </c>
      <c r="O1382">
        <v>124</v>
      </c>
      <c r="P1382">
        <v>139.13637605903199</v>
      </c>
      <c r="Q1382">
        <v>0.25026217409565099</v>
      </c>
    </row>
    <row r="1383" spans="1:17" hidden="1" x14ac:dyDescent="0.3">
      <c r="A1383" t="s">
        <v>2934</v>
      </c>
      <c r="B1383" t="s">
        <v>2935</v>
      </c>
      <c r="C1383" t="s">
        <v>3125</v>
      </c>
      <c r="D1383" t="s">
        <v>163</v>
      </c>
      <c r="E1383">
        <v>1197.44570013</v>
      </c>
      <c r="F1383">
        <v>180.3</v>
      </c>
      <c r="G1383">
        <v>34.3688891992308</v>
      </c>
      <c r="H1383">
        <v>-2.72662616780622</v>
      </c>
      <c r="I1383">
        <v>44.467316294254303</v>
      </c>
      <c r="J1383">
        <v>-3.26092920209982</v>
      </c>
      <c r="K1383">
        <v>194.929994996532</v>
      </c>
      <c r="L1383">
        <v>174.409297367394</v>
      </c>
      <c r="M1383">
        <v>34.407460778334901</v>
      </c>
      <c r="N1383">
        <v>0.41320973000923999</v>
      </c>
      <c r="O1383">
        <v>41.314475873543998</v>
      </c>
      <c r="P1383">
        <v>87.130254281266204</v>
      </c>
      <c r="Q1383">
        <v>0.181051973417276</v>
      </c>
    </row>
    <row r="1384" spans="1:17" hidden="1" x14ac:dyDescent="0.3">
      <c r="A1384" t="s">
        <v>2936</v>
      </c>
      <c r="B1384" t="s">
        <v>2937</v>
      </c>
      <c r="C1384" t="s">
        <v>3125</v>
      </c>
      <c r="D1384" t="s">
        <v>617</v>
      </c>
      <c r="E1384">
        <v>1195.8490752</v>
      </c>
      <c r="F1384">
        <v>166.4</v>
      </c>
      <c r="G1384">
        <v>-15.0879692683523</v>
      </c>
      <c r="H1384">
        <v>-4.7887133576673904</v>
      </c>
      <c r="I1384">
        <v>25.063232240529999</v>
      </c>
      <c r="J1384">
        <v>-2.2620541317307401</v>
      </c>
      <c r="K1384">
        <v>171.548493288065</v>
      </c>
      <c r="L1384">
        <v>158.28032038719999</v>
      </c>
      <c r="M1384">
        <v>53.975737598978696</v>
      </c>
      <c r="N1384">
        <v>0.46833448613920198</v>
      </c>
      <c r="O1384">
        <v>32.782451923076898</v>
      </c>
      <c r="P1384">
        <v>71.193415637859999</v>
      </c>
      <c r="Q1384">
        <v>0.13822034147610801</v>
      </c>
    </row>
    <row r="1385" spans="1:17" hidden="1" x14ac:dyDescent="0.3">
      <c r="A1385" t="s">
        <v>2938</v>
      </c>
      <c r="B1385" t="s">
        <v>2939</v>
      </c>
      <c r="C1385" t="s">
        <v>3125</v>
      </c>
      <c r="D1385" t="s">
        <v>994</v>
      </c>
      <c r="E1385">
        <v>1192.97086386</v>
      </c>
      <c r="F1385">
        <v>64.38</v>
      </c>
      <c r="G1385">
        <v>-56.979019995625301</v>
      </c>
      <c r="H1385">
        <v>-5.7484674190037497</v>
      </c>
      <c r="I1385">
        <v>-21.322386741362202</v>
      </c>
      <c r="J1385">
        <v>-7.0713217237902803</v>
      </c>
      <c r="K1385">
        <v>72.019363836243002</v>
      </c>
      <c r="L1385">
        <v>76.319177196238002</v>
      </c>
      <c r="M1385">
        <v>25.250914112809401</v>
      </c>
      <c r="N1385">
        <v>0.44880929854086998</v>
      </c>
      <c r="O1385">
        <v>49.658278968623797</v>
      </c>
      <c r="P1385">
        <v>3.8387096774193399</v>
      </c>
      <c r="Q1385">
        <v>-2.0601057343337999E-2</v>
      </c>
    </row>
    <row r="1386" spans="1:17" hidden="1" x14ac:dyDescent="0.3">
      <c r="A1386" t="s">
        <v>2940</v>
      </c>
      <c r="B1386" t="s">
        <v>2941</v>
      </c>
      <c r="C1386" t="s">
        <v>3125</v>
      </c>
      <c r="D1386" t="s">
        <v>117</v>
      </c>
      <c r="E1386">
        <v>1192.59996226</v>
      </c>
      <c r="F1386">
        <v>935.9</v>
      </c>
      <c r="G1386">
        <v>616.53122917711198</v>
      </c>
      <c r="H1386">
        <v>3.8892585726096298</v>
      </c>
      <c r="I1386">
        <v>17.669938287655199</v>
      </c>
      <c r="J1386">
        <v>-0.15071910338809699</v>
      </c>
      <c r="K1386">
        <v>942.614655294832</v>
      </c>
      <c r="L1386">
        <v>728.70240589129105</v>
      </c>
      <c r="M1386">
        <v>38.206273042700602</v>
      </c>
      <c r="N1386">
        <v>0.58060680286312305</v>
      </c>
      <c r="O1386">
        <v>16.219681589913399</v>
      </c>
      <c r="P1386">
        <v>679.91666666666595</v>
      </c>
      <c r="Q1386">
        <v>0.17661065471543999</v>
      </c>
    </row>
    <row r="1387" spans="1:17" hidden="1" x14ac:dyDescent="0.3">
      <c r="A1387" t="s">
        <v>2942</v>
      </c>
      <c r="B1387" t="s">
        <v>2943</v>
      </c>
      <c r="C1387" t="s">
        <v>3125</v>
      </c>
      <c r="D1387" t="s">
        <v>2944</v>
      </c>
      <c r="E1387">
        <v>1189.4460191999999</v>
      </c>
      <c r="F1387">
        <v>523.20000000000005</v>
      </c>
      <c r="G1387">
        <v>410.73522948334897</v>
      </c>
      <c r="H1387">
        <v>5.9496480920155399</v>
      </c>
      <c r="I1387">
        <v>-4.02248329963271</v>
      </c>
      <c r="J1387">
        <v>18.259977541279302</v>
      </c>
      <c r="K1387">
        <v>544.45314761975601</v>
      </c>
      <c r="L1387">
        <v>475.75063136330601</v>
      </c>
      <c r="M1387">
        <v>59.843282012537301</v>
      </c>
      <c r="N1387">
        <v>1.0750529543635701</v>
      </c>
      <c r="O1387">
        <v>52.5229357798165</v>
      </c>
      <c r="P1387">
        <v>437.27664818237798</v>
      </c>
    </row>
    <row r="1388" spans="1:17" hidden="1" x14ac:dyDescent="0.3">
      <c r="A1388" t="s">
        <v>2945</v>
      </c>
      <c r="B1388" t="s">
        <v>2946</v>
      </c>
      <c r="C1388" t="s">
        <v>3125</v>
      </c>
      <c r="D1388" t="s">
        <v>280</v>
      </c>
      <c r="E1388">
        <v>1187.7324856</v>
      </c>
      <c r="F1388">
        <v>182.92</v>
      </c>
      <c r="G1388">
        <v>112.56969241208201</v>
      </c>
      <c r="H1388">
        <v>-6.8898109517234403</v>
      </c>
      <c r="I1388">
        <v>91.6559519625403</v>
      </c>
      <c r="J1388">
        <v>-7.94064030121808</v>
      </c>
      <c r="K1388">
        <v>191.33451371148499</v>
      </c>
      <c r="L1388">
        <v>141.603221450034</v>
      </c>
      <c r="M1388">
        <v>29.003547930171202</v>
      </c>
      <c r="N1388">
        <v>0.90527701873866195</v>
      </c>
      <c r="O1388">
        <v>19.385523726219098</v>
      </c>
      <c r="P1388">
        <v>186.70846394984301</v>
      </c>
      <c r="Q1388">
        <v>0.14861703880655899</v>
      </c>
    </row>
    <row r="1389" spans="1:17" hidden="1" x14ac:dyDescent="0.3">
      <c r="A1389" t="s">
        <v>2947</v>
      </c>
      <c r="B1389" t="s">
        <v>2948</v>
      </c>
      <c r="C1389" t="s">
        <v>3125</v>
      </c>
      <c r="D1389" t="s">
        <v>69</v>
      </c>
      <c r="E1389">
        <v>1184.992</v>
      </c>
      <c r="F1389">
        <v>779.6</v>
      </c>
      <c r="G1389">
        <v>57.979291360142703</v>
      </c>
      <c r="H1389">
        <v>-8.3569211380731101</v>
      </c>
      <c r="I1389">
        <v>14.772909635160699</v>
      </c>
      <c r="J1389">
        <v>-6.8356897835630601</v>
      </c>
      <c r="K1389">
        <v>855.01520841796605</v>
      </c>
      <c r="L1389">
        <v>712.52367911378803</v>
      </c>
      <c r="M1389">
        <v>25.888029091983199</v>
      </c>
      <c r="N1389">
        <v>0.159105288877883</v>
      </c>
      <c r="O1389">
        <v>38.308106721395497</v>
      </c>
      <c r="P1389">
        <v>93.185478874984497</v>
      </c>
      <c r="Q1389">
        <v>0.156461969294726</v>
      </c>
    </row>
    <row r="1390" spans="1:17" hidden="1" x14ac:dyDescent="0.3">
      <c r="A1390" t="s">
        <v>2949</v>
      </c>
      <c r="B1390" t="s">
        <v>2950</v>
      </c>
      <c r="C1390" t="s">
        <v>3125</v>
      </c>
      <c r="D1390" t="s">
        <v>994</v>
      </c>
      <c r="E1390">
        <v>1182.28172</v>
      </c>
      <c r="F1390">
        <v>310</v>
      </c>
      <c r="G1390">
        <v>-56.397737287104398</v>
      </c>
      <c r="H1390">
        <v>-6.5229452573157101</v>
      </c>
      <c r="I1390">
        <v>-16.8987886289204</v>
      </c>
      <c r="J1390">
        <v>-9.1694254001360402</v>
      </c>
      <c r="K1390">
        <v>344.64484664873203</v>
      </c>
      <c r="L1390">
        <v>347.10039682440299</v>
      </c>
      <c r="M1390">
        <v>21.847646280602302</v>
      </c>
      <c r="N1390">
        <v>0.576597694061324</v>
      </c>
      <c r="O1390">
        <v>72.838709677419303</v>
      </c>
      <c r="P1390">
        <v>12.7272727272727</v>
      </c>
      <c r="Q1390">
        <v>6.2183906294200002E-2</v>
      </c>
    </row>
    <row r="1391" spans="1:17" hidden="1" x14ac:dyDescent="0.3">
      <c r="A1391" t="s">
        <v>2951</v>
      </c>
      <c r="B1391" t="s">
        <v>2952</v>
      </c>
      <c r="C1391" t="s">
        <v>3125</v>
      </c>
      <c r="D1391" t="s">
        <v>1617</v>
      </c>
      <c r="E1391">
        <v>1180.60259337</v>
      </c>
      <c r="F1391">
        <v>1559.7</v>
      </c>
      <c r="G1391">
        <v>27.953158092610899</v>
      </c>
      <c r="H1391">
        <v>-10.0197768364257</v>
      </c>
      <c r="I1391">
        <v>18.621652888472202</v>
      </c>
      <c r="J1391">
        <v>-7.0813098130248804</v>
      </c>
      <c r="K1391">
        <v>1700.73224233359</v>
      </c>
      <c r="L1391">
        <v>1472.98512817906</v>
      </c>
      <c r="M1391">
        <v>20.0781867195847</v>
      </c>
      <c r="N1391">
        <v>0.246039790984039</v>
      </c>
      <c r="O1391">
        <v>31.9676860934795</v>
      </c>
      <c r="P1391">
        <v>59.961027639608197</v>
      </c>
      <c r="Q1391">
        <v>6.7686786320614006E-2</v>
      </c>
    </row>
    <row r="1392" spans="1:17" hidden="1" x14ac:dyDescent="0.3">
      <c r="A1392" t="s">
        <v>2953</v>
      </c>
      <c r="B1392" t="s">
        <v>2954</v>
      </c>
      <c r="C1392" t="s">
        <v>3125</v>
      </c>
      <c r="D1392" t="s">
        <v>178</v>
      </c>
      <c r="E1392">
        <v>1180.185817344</v>
      </c>
      <c r="F1392">
        <v>218.21</v>
      </c>
      <c r="G1392">
        <v>69.514286601959398</v>
      </c>
      <c r="H1392">
        <v>64.913095162948693</v>
      </c>
      <c r="I1392">
        <v>34.976313945638502</v>
      </c>
      <c r="J1392">
        <v>-8.9411746795579496</v>
      </c>
      <c r="K1392">
        <v>174.663917907929</v>
      </c>
      <c r="L1392">
        <v>147.04696821183899</v>
      </c>
      <c r="M1392">
        <v>53.284442629532897</v>
      </c>
      <c r="N1392">
        <v>2.1811943853886402</v>
      </c>
      <c r="O1392">
        <v>16.525365473626302</v>
      </c>
      <c r="P1392">
        <v>112.26653696498001</v>
      </c>
      <c r="Q1392">
        <v>0.15860655712365801</v>
      </c>
    </row>
    <row r="1393" spans="1:17" hidden="1" x14ac:dyDescent="0.3">
      <c r="A1393" t="s">
        <v>2955</v>
      </c>
      <c r="B1393" t="s">
        <v>2956</v>
      </c>
      <c r="C1393" t="s">
        <v>3125</v>
      </c>
      <c r="D1393" t="s">
        <v>537</v>
      </c>
      <c r="E1393">
        <v>1177.696297831</v>
      </c>
      <c r="F1393">
        <v>225.43</v>
      </c>
      <c r="G1393">
        <v>154.018631083174</v>
      </c>
      <c r="H1393">
        <v>13.2905406238916</v>
      </c>
      <c r="I1393">
        <v>44.6484468236713</v>
      </c>
      <c r="J1393">
        <v>2.9721859534706101</v>
      </c>
      <c r="K1393">
        <v>194.985287130318</v>
      </c>
      <c r="L1393">
        <v>162.21048197820301</v>
      </c>
      <c r="M1393">
        <v>72.937973419560393</v>
      </c>
      <c r="N1393">
        <v>1.5454036797827799</v>
      </c>
      <c r="O1393">
        <v>0</v>
      </c>
      <c r="P1393">
        <v>191.06520335700401</v>
      </c>
      <c r="Q1393">
        <v>7.4538003840140005E-2</v>
      </c>
    </row>
    <row r="1394" spans="1:17" hidden="1" x14ac:dyDescent="0.3">
      <c r="A1394" t="s">
        <v>2957</v>
      </c>
      <c r="B1394" t="s">
        <v>2958</v>
      </c>
      <c r="C1394" t="s">
        <v>3125</v>
      </c>
      <c r="D1394" t="s">
        <v>767</v>
      </c>
      <c r="E1394">
        <v>1177.5330780479901</v>
      </c>
      <c r="F1394">
        <v>233.28</v>
      </c>
      <c r="G1394">
        <v>-37.706689072220001</v>
      </c>
      <c r="H1394">
        <v>-3.0212944561953101</v>
      </c>
      <c r="I1394">
        <v>-27.970434440664</v>
      </c>
      <c r="J1394">
        <v>-6.6551180843959301</v>
      </c>
      <c r="K1394">
        <v>249.651484618735</v>
      </c>
      <c r="M1394">
        <v>39.262195503084797</v>
      </c>
      <c r="N1394">
        <v>0.33695178049428698</v>
      </c>
      <c r="O1394">
        <v>37.474279835390902</v>
      </c>
      <c r="P1394">
        <v>5.2612580092049299</v>
      </c>
    </row>
    <row r="1395" spans="1:17" hidden="1" x14ac:dyDescent="0.3">
      <c r="A1395" t="s">
        <v>2959</v>
      </c>
      <c r="B1395" t="s">
        <v>2960</v>
      </c>
      <c r="C1395" t="s">
        <v>3125</v>
      </c>
      <c r="D1395" t="s">
        <v>51</v>
      </c>
      <c r="E1395">
        <v>1175.5544067200001</v>
      </c>
      <c r="F1395">
        <v>1902.8</v>
      </c>
      <c r="G1395">
        <v>-21.431768364830099</v>
      </c>
      <c r="H1395">
        <v>-3.0781880669681398</v>
      </c>
      <c r="I1395">
        <v>-36.416938123723398</v>
      </c>
      <c r="J1395">
        <v>-4.9864342248174998</v>
      </c>
      <c r="K1395">
        <v>2137.4250520409901</v>
      </c>
      <c r="L1395">
        <v>2188.6411401731002</v>
      </c>
      <c r="M1395">
        <v>26.289586444595599</v>
      </c>
      <c r="N1395">
        <v>0.28814894471332497</v>
      </c>
      <c r="O1395">
        <v>48.407609838133197</v>
      </c>
      <c r="P1395">
        <v>10.109368670794501</v>
      </c>
      <c r="Q1395">
        <v>-2.8914614580735999E-2</v>
      </c>
    </row>
    <row r="1396" spans="1:17" hidden="1" x14ac:dyDescent="0.3">
      <c r="A1396" t="s">
        <v>2961</v>
      </c>
      <c r="B1396" t="s">
        <v>2962</v>
      </c>
      <c r="C1396" t="s">
        <v>3125</v>
      </c>
      <c r="D1396" t="s">
        <v>1024</v>
      </c>
      <c r="E1396">
        <v>1173.83434975</v>
      </c>
      <c r="F1396">
        <v>831.7</v>
      </c>
      <c r="G1396">
        <v>32.772823231820603</v>
      </c>
      <c r="H1396">
        <v>-1.87088794753688</v>
      </c>
      <c r="I1396">
        <v>-5.0426111368529396</v>
      </c>
      <c r="J1396">
        <v>-4.2334850068118497</v>
      </c>
      <c r="K1396">
        <v>824.19107006641002</v>
      </c>
      <c r="L1396">
        <v>760.32679724754405</v>
      </c>
      <c r="M1396">
        <v>43.846790016668798</v>
      </c>
      <c r="N1396">
        <v>0.31865479610238701</v>
      </c>
      <c r="O1396">
        <v>19.598412889262899</v>
      </c>
      <c r="P1396">
        <v>64.432582048240405</v>
      </c>
      <c r="Q1396">
        <v>8.1479590843708996E-2</v>
      </c>
    </row>
    <row r="1397" spans="1:17" hidden="1" x14ac:dyDescent="0.3">
      <c r="A1397" t="s">
        <v>2963</v>
      </c>
      <c r="B1397" t="s">
        <v>2964</v>
      </c>
      <c r="C1397" t="s">
        <v>3125</v>
      </c>
      <c r="D1397" t="s">
        <v>83</v>
      </c>
      <c r="E1397">
        <v>1173.31553282</v>
      </c>
      <c r="F1397">
        <v>240.2</v>
      </c>
      <c r="G1397">
        <v>-30.461418699028801</v>
      </c>
      <c r="H1397">
        <v>-11.4214119466466</v>
      </c>
      <c r="I1397">
        <v>-13.4262489183141</v>
      </c>
      <c r="J1397">
        <v>-9.1665379096973592</v>
      </c>
      <c r="K1397">
        <v>257.00449913299798</v>
      </c>
      <c r="L1397">
        <v>264.64320103184002</v>
      </c>
      <c r="M1397">
        <v>35.893409004180299</v>
      </c>
      <c r="N1397">
        <v>0.37717202546485501</v>
      </c>
      <c r="O1397">
        <v>59.034138218151497</v>
      </c>
      <c r="P1397">
        <v>45.5757575757575</v>
      </c>
    </row>
    <row r="1398" spans="1:17" hidden="1" x14ac:dyDescent="0.3">
      <c r="A1398" t="s">
        <v>2965</v>
      </c>
      <c r="B1398" t="s">
        <v>2966</v>
      </c>
      <c r="C1398" t="s">
        <v>3125</v>
      </c>
      <c r="D1398" t="s">
        <v>617</v>
      </c>
      <c r="E1398">
        <v>1173.109748736</v>
      </c>
      <c r="F1398">
        <v>231.24</v>
      </c>
      <c r="G1398">
        <v>215.02431246788399</v>
      </c>
      <c r="H1398">
        <v>18.724035722169901</v>
      </c>
      <c r="I1398">
        <v>128.98701109184501</v>
      </c>
      <c r="J1398">
        <v>-0.67151118050459901</v>
      </c>
      <c r="K1398">
        <v>194.46524698731901</v>
      </c>
      <c r="L1398">
        <v>133.250428320586</v>
      </c>
      <c r="M1398">
        <v>53.527487664084802</v>
      </c>
      <c r="N1398">
        <v>0.22013854968140301</v>
      </c>
      <c r="O1398">
        <v>8.3722539353052898</v>
      </c>
      <c r="P1398">
        <v>258.78975950349098</v>
      </c>
      <c r="Q1398">
        <v>8.6681689505740997E-2</v>
      </c>
    </row>
    <row r="1399" spans="1:17" hidden="1" x14ac:dyDescent="0.3">
      <c r="A1399" t="s">
        <v>2967</v>
      </c>
      <c r="B1399" t="s">
        <v>2968</v>
      </c>
      <c r="C1399" t="s">
        <v>3125</v>
      </c>
      <c r="D1399" t="s">
        <v>135</v>
      </c>
      <c r="E1399">
        <v>1169.7657192449999</v>
      </c>
      <c r="F1399">
        <v>45.55</v>
      </c>
      <c r="G1399">
        <v>56.390308208601603</v>
      </c>
      <c r="H1399">
        <v>-15.4796960822259</v>
      </c>
      <c r="I1399">
        <v>22.353788051321299</v>
      </c>
      <c r="J1399">
        <v>-10.323406471357201</v>
      </c>
      <c r="K1399">
        <v>51.051144599917201</v>
      </c>
      <c r="L1399">
        <v>41.195318175854297</v>
      </c>
      <c r="M1399">
        <v>21.443188727210099</v>
      </c>
      <c r="N1399">
        <v>0.16984302273735699</v>
      </c>
      <c r="O1399">
        <v>51.262349066959402</v>
      </c>
      <c r="P1399">
        <v>90.985324947589007</v>
      </c>
      <c r="Q1399">
        <v>8.2946447817489E-2</v>
      </c>
    </row>
    <row r="1400" spans="1:17" hidden="1" x14ac:dyDescent="0.3">
      <c r="A1400" t="s">
        <v>2969</v>
      </c>
      <c r="B1400" t="s">
        <v>2970</v>
      </c>
      <c r="C1400" t="s">
        <v>3125</v>
      </c>
      <c r="D1400" t="s">
        <v>21</v>
      </c>
      <c r="E1400">
        <v>1169.0639796</v>
      </c>
      <c r="F1400">
        <v>676.5</v>
      </c>
      <c r="G1400">
        <v>529.936019437798</v>
      </c>
      <c r="H1400">
        <v>-14.328759196575101</v>
      </c>
      <c r="I1400">
        <v>158.477080871769</v>
      </c>
      <c r="J1400">
        <v>-11.243006517576999</v>
      </c>
      <c r="K1400">
        <v>776.32984148418905</v>
      </c>
      <c r="L1400">
        <v>509.21381644828801</v>
      </c>
      <c r="M1400">
        <v>32.024950420879001</v>
      </c>
      <c r="N1400">
        <v>2.4105619699854102</v>
      </c>
      <c r="O1400">
        <v>47.524020694752402</v>
      </c>
      <c r="P1400">
        <v>625.46916890080399</v>
      </c>
    </row>
    <row r="1401" spans="1:17" hidden="1" x14ac:dyDescent="0.3">
      <c r="A1401" t="s">
        <v>2971</v>
      </c>
      <c r="B1401" t="s">
        <v>2972</v>
      </c>
      <c r="C1401" t="s">
        <v>3125</v>
      </c>
      <c r="D1401" t="s">
        <v>280</v>
      </c>
      <c r="E1401">
        <v>1163.1336624</v>
      </c>
      <c r="F1401">
        <v>1162.6500000000001</v>
      </c>
      <c r="G1401">
        <v>100.73841709414801</v>
      </c>
      <c r="H1401">
        <v>-4.9947942490875201</v>
      </c>
      <c r="I1401">
        <v>-8.68577520019406</v>
      </c>
      <c r="J1401">
        <v>-6.0280318224150902</v>
      </c>
      <c r="K1401">
        <v>1313.64834171607</v>
      </c>
      <c r="L1401">
        <v>1189.7519666705</v>
      </c>
      <c r="M1401">
        <v>25.903038563608899</v>
      </c>
      <c r="N1401">
        <v>0.72689871896932501</v>
      </c>
      <c r="O1401">
        <v>49.3957768890035</v>
      </c>
      <c r="P1401">
        <v>158.99977723323599</v>
      </c>
      <c r="Q1401">
        <v>0.15755743219431401</v>
      </c>
    </row>
    <row r="1402" spans="1:17" hidden="1" x14ac:dyDescent="0.3">
      <c r="A1402" t="s">
        <v>2973</v>
      </c>
      <c r="B1402" t="s">
        <v>2974</v>
      </c>
      <c r="C1402" t="s">
        <v>3125</v>
      </c>
      <c r="D1402" t="s">
        <v>2975</v>
      </c>
      <c r="E1402">
        <v>1161.2352510000001</v>
      </c>
      <c r="F1402">
        <v>1353</v>
      </c>
      <c r="G1402">
        <v>67.722334770475001</v>
      </c>
      <c r="H1402">
        <v>4.0097048890213696</v>
      </c>
      <c r="I1402">
        <v>69.252750450728101</v>
      </c>
      <c r="J1402">
        <v>3.5391582143468399</v>
      </c>
      <c r="K1402">
        <v>1333.7065853061399</v>
      </c>
      <c r="L1402">
        <v>1080.4379461085</v>
      </c>
      <c r="M1402">
        <v>49.095631602527803</v>
      </c>
      <c r="N1402">
        <v>0.62828329275047201</v>
      </c>
      <c r="O1402">
        <v>14.560236511456001</v>
      </c>
      <c r="P1402">
        <v>104.99999999999901</v>
      </c>
      <c r="Q1402">
        <v>0.104093725071415</v>
      </c>
    </row>
    <row r="1403" spans="1:17" hidden="1" x14ac:dyDescent="0.3">
      <c r="A1403" t="s">
        <v>2976</v>
      </c>
      <c r="B1403" t="s">
        <v>2977</v>
      </c>
      <c r="C1403" t="s">
        <v>3125</v>
      </c>
      <c r="D1403" t="s">
        <v>460</v>
      </c>
      <c r="E1403">
        <v>1159.48152269</v>
      </c>
      <c r="F1403">
        <v>478.15</v>
      </c>
      <c r="G1403">
        <v>-57.673494170726897</v>
      </c>
      <c r="H1403">
        <v>-6.8030742199278302</v>
      </c>
      <c r="I1403">
        <v>-41.659142246715099</v>
      </c>
      <c r="J1403">
        <v>-0.866272205113918</v>
      </c>
      <c r="K1403">
        <v>550.10942745541399</v>
      </c>
      <c r="L1403">
        <v>638.32650850687901</v>
      </c>
      <c r="M1403">
        <v>32.144680189371698</v>
      </c>
      <c r="N1403">
        <v>0.66760949264673597</v>
      </c>
      <c r="O1403">
        <v>74.579106974798705</v>
      </c>
      <c r="P1403">
        <v>1.5503875968992</v>
      </c>
      <c r="Q1403">
        <v>-3.0375430652531E-2</v>
      </c>
    </row>
    <row r="1404" spans="1:17" hidden="1" x14ac:dyDescent="0.3">
      <c r="A1404" t="s">
        <v>2978</v>
      </c>
      <c r="B1404" t="s">
        <v>2979</v>
      </c>
      <c r="C1404" t="s">
        <v>3125</v>
      </c>
      <c r="D1404" t="s">
        <v>135</v>
      </c>
      <c r="E1404">
        <v>1159.4278116</v>
      </c>
      <c r="F1404">
        <v>952.45</v>
      </c>
      <c r="G1404">
        <v>39.015681944113801</v>
      </c>
      <c r="H1404">
        <v>0.50181330596973595</v>
      </c>
      <c r="I1404">
        <v>-6.1078119050053497</v>
      </c>
      <c r="J1404">
        <v>-2.17265770309836</v>
      </c>
      <c r="K1404">
        <v>957.08549012834203</v>
      </c>
      <c r="L1404">
        <v>886.64993962653796</v>
      </c>
      <c r="M1404">
        <v>41.011072277330904</v>
      </c>
      <c r="N1404">
        <v>0.63171199602455297</v>
      </c>
      <c r="O1404">
        <v>24.909444065305198</v>
      </c>
      <c r="P1404">
        <v>68.575221238937999</v>
      </c>
    </row>
    <row r="1405" spans="1:17" hidden="1" x14ac:dyDescent="0.3">
      <c r="A1405" t="s">
        <v>2980</v>
      </c>
      <c r="B1405" t="s">
        <v>2981</v>
      </c>
      <c r="C1405" t="s">
        <v>3125</v>
      </c>
      <c r="D1405" t="s">
        <v>280</v>
      </c>
      <c r="E1405">
        <v>1154.3637000000001</v>
      </c>
      <c r="F1405">
        <v>911.1</v>
      </c>
      <c r="G1405">
        <v>-6.2085916502274499</v>
      </c>
      <c r="H1405">
        <v>17.634290623891602</v>
      </c>
      <c r="I1405">
        <v>11.4186035727452</v>
      </c>
      <c r="J1405">
        <v>-1.4590318224151</v>
      </c>
      <c r="M1405">
        <v>61.318514276864697</v>
      </c>
      <c r="O1405">
        <v>7.0135001646361497</v>
      </c>
      <c r="P1405">
        <v>33.592375366568902</v>
      </c>
    </row>
    <row r="1406" spans="1:17" hidden="1" x14ac:dyDescent="0.3">
      <c r="A1406" t="s">
        <v>2982</v>
      </c>
      <c r="B1406" t="s">
        <v>2983</v>
      </c>
      <c r="C1406" t="s">
        <v>3125</v>
      </c>
      <c r="D1406" t="s">
        <v>21</v>
      </c>
      <c r="E1406">
        <v>1145.4674399999999</v>
      </c>
      <c r="F1406">
        <v>966.15</v>
      </c>
      <c r="G1406">
        <v>-32.922232652517202</v>
      </c>
      <c r="H1406">
        <v>2.26382004494176</v>
      </c>
      <c r="I1406">
        <v>-21.010484052891702</v>
      </c>
      <c r="J1406">
        <v>-4.4149909867075898</v>
      </c>
      <c r="K1406">
        <v>1029.9138888831601</v>
      </c>
      <c r="L1406">
        <v>1069.6851542447801</v>
      </c>
      <c r="M1406">
        <v>30.555514623869399</v>
      </c>
      <c r="N1406">
        <v>1.10733845475476</v>
      </c>
      <c r="O1406">
        <v>51.881177870930998</v>
      </c>
      <c r="P1406">
        <v>1.69999999999999</v>
      </c>
      <c r="Q1406">
        <v>0.117238323099248</v>
      </c>
    </row>
    <row r="1407" spans="1:17" hidden="1" x14ac:dyDescent="0.3">
      <c r="A1407" t="s">
        <v>2984</v>
      </c>
      <c r="B1407" t="s">
        <v>2985</v>
      </c>
      <c r="C1407" t="s">
        <v>3125</v>
      </c>
      <c r="D1407" t="s">
        <v>467</v>
      </c>
      <c r="E1407">
        <v>1145.342865911</v>
      </c>
      <c r="F1407">
        <v>66.59</v>
      </c>
      <c r="G1407">
        <v>-31.086221566412299</v>
      </c>
      <c r="H1407">
        <v>-14.712540057790999</v>
      </c>
      <c r="I1407">
        <v>-25.624667503573299</v>
      </c>
      <c r="J1407">
        <v>-10.863346710425599</v>
      </c>
      <c r="K1407">
        <v>80.811440455055006</v>
      </c>
      <c r="L1407">
        <v>81.381273259789793</v>
      </c>
      <c r="M1407">
        <v>16.3957170727194</v>
      </c>
      <c r="N1407">
        <v>0.61082345738726895</v>
      </c>
      <c r="O1407">
        <v>57.606247184261903</v>
      </c>
      <c r="P1407">
        <v>19.016979445933799</v>
      </c>
      <c r="Q1407">
        <v>-8.1107811782881997E-2</v>
      </c>
    </row>
    <row r="1408" spans="1:17" hidden="1" x14ac:dyDescent="0.3">
      <c r="A1408" t="s">
        <v>2986</v>
      </c>
      <c r="B1408" t="s">
        <v>2987</v>
      </c>
      <c r="C1408" t="s">
        <v>3125</v>
      </c>
      <c r="D1408" t="s">
        <v>402</v>
      </c>
      <c r="E1408">
        <v>1143.679108</v>
      </c>
      <c r="F1408">
        <v>109.85</v>
      </c>
      <c r="G1408">
        <v>39.144855810774999</v>
      </c>
      <c r="H1408">
        <v>6.1341068511937502</v>
      </c>
      <c r="I1408">
        <v>65.312580647655196</v>
      </c>
      <c r="J1408">
        <v>-8.9345472863326201</v>
      </c>
      <c r="K1408">
        <v>102.35965172697</v>
      </c>
      <c r="L1408">
        <v>81.159491293387106</v>
      </c>
      <c r="M1408">
        <v>43.665872492424398</v>
      </c>
      <c r="N1408">
        <v>0.64192593422208399</v>
      </c>
      <c r="O1408">
        <v>13.609467455621299</v>
      </c>
      <c r="P1408">
        <v>123.272357723577</v>
      </c>
      <c r="Q1408">
        <v>0.126461993623773</v>
      </c>
    </row>
    <row r="1409" spans="1:17" hidden="1" x14ac:dyDescent="0.3">
      <c r="A1409" t="s">
        <v>2988</v>
      </c>
      <c r="B1409" t="s">
        <v>2989</v>
      </c>
      <c r="C1409" t="s">
        <v>3125</v>
      </c>
      <c r="D1409" t="s">
        <v>51</v>
      </c>
      <c r="E1409">
        <v>1139.83956468</v>
      </c>
      <c r="F1409">
        <v>360.9</v>
      </c>
      <c r="G1409">
        <v>-39.744881902492097</v>
      </c>
      <c r="H1409">
        <v>-0.69270272358228002</v>
      </c>
      <c r="I1409">
        <v>-0.87650457170051099</v>
      </c>
      <c r="J1409">
        <v>-3.2940816780960298</v>
      </c>
      <c r="K1409">
        <v>376.98250333042398</v>
      </c>
      <c r="L1409">
        <v>360.34758711866698</v>
      </c>
      <c r="M1409">
        <v>33.707023467398201</v>
      </c>
      <c r="N1409">
        <v>0.23191597202114</v>
      </c>
      <c r="O1409">
        <v>19.409808811304998</v>
      </c>
      <c r="P1409">
        <v>37.0679832890239</v>
      </c>
      <c r="Q1409">
        <v>-1.8156120883948999E-2</v>
      </c>
    </row>
    <row r="1410" spans="1:17" hidden="1" x14ac:dyDescent="0.3">
      <c r="A1410" t="s">
        <v>2990</v>
      </c>
      <c r="B1410" t="s">
        <v>2991</v>
      </c>
      <c r="C1410" t="s">
        <v>3125</v>
      </c>
      <c r="D1410" t="s">
        <v>277</v>
      </c>
      <c r="E1410">
        <v>1136.7813950249999</v>
      </c>
      <c r="F1410">
        <v>412.25</v>
      </c>
      <c r="G1410">
        <v>-33.324912198180897</v>
      </c>
      <c r="H1410">
        <v>-5.6686092077802203E-2</v>
      </c>
      <c r="I1410">
        <v>-12.0282070248222</v>
      </c>
      <c r="J1410">
        <v>2.5975602173858898</v>
      </c>
      <c r="K1410">
        <v>408.51457030297001</v>
      </c>
      <c r="L1410">
        <v>425.62101097950301</v>
      </c>
      <c r="M1410">
        <v>55.993299661254703</v>
      </c>
      <c r="N1410">
        <v>0.83407814635473398</v>
      </c>
      <c r="O1410">
        <v>25.397210430563899</v>
      </c>
      <c r="P1410">
        <v>11.994023363216501</v>
      </c>
      <c r="Q1410">
        <v>-0.129244560363448</v>
      </c>
    </row>
    <row r="1411" spans="1:17" hidden="1" x14ac:dyDescent="0.3">
      <c r="A1411" t="s">
        <v>2992</v>
      </c>
      <c r="B1411" t="s">
        <v>2993</v>
      </c>
      <c r="C1411" t="s">
        <v>3125</v>
      </c>
      <c r="D1411" t="s">
        <v>447</v>
      </c>
      <c r="E1411">
        <v>1135.362926025</v>
      </c>
      <c r="F1411">
        <v>67.95</v>
      </c>
      <c r="G1411">
        <v>14.141811114635701</v>
      </c>
      <c r="H1411">
        <v>-17.12111152125</v>
      </c>
      <c r="I1411">
        <v>-12.3943371124197</v>
      </c>
      <c r="J1411">
        <v>-9.1366667756142093</v>
      </c>
      <c r="K1411">
        <v>78.344732729732797</v>
      </c>
      <c r="L1411">
        <v>72.425135054139702</v>
      </c>
      <c r="M1411">
        <v>17.7760409631248</v>
      </c>
      <c r="N1411">
        <v>0.30945427684445898</v>
      </c>
      <c r="O1411">
        <v>34.878587196467898</v>
      </c>
      <c r="P1411">
        <v>47.396963123644198</v>
      </c>
      <c r="Q1411">
        <v>5.3105698314315997E-2</v>
      </c>
    </row>
    <row r="1412" spans="1:17" hidden="1" x14ac:dyDescent="0.3">
      <c r="A1412" t="s">
        <v>2994</v>
      </c>
      <c r="B1412" t="s">
        <v>2995</v>
      </c>
      <c r="C1412" t="s">
        <v>3125</v>
      </c>
      <c r="D1412" t="s">
        <v>467</v>
      </c>
      <c r="E1412">
        <v>1131.7845500000001</v>
      </c>
      <c r="F1412">
        <v>103.03</v>
      </c>
      <c r="G1412">
        <v>-10.581936425534201</v>
      </c>
      <c r="H1412">
        <v>32.414907084244298</v>
      </c>
      <c r="I1412">
        <v>17.348031425904601</v>
      </c>
      <c r="J1412">
        <v>17.430965499491698</v>
      </c>
      <c r="K1412">
        <v>88.494165777596905</v>
      </c>
      <c r="L1412">
        <v>82.458386913341698</v>
      </c>
      <c r="M1412">
        <v>56.501043610595602</v>
      </c>
      <c r="N1412">
        <v>3.7141462513783199</v>
      </c>
      <c r="O1412">
        <v>21.993594098806099</v>
      </c>
      <c r="P1412">
        <v>56.106060606060602</v>
      </c>
      <c r="Q1412">
        <v>2.1601317363244998E-2</v>
      </c>
    </row>
    <row r="1413" spans="1:17" hidden="1" x14ac:dyDescent="0.3">
      <c r="A1413" t="s">
        <v>2996</v>
      </c>
      <c r="B1413" t="s">
        <v>2997</v>
      </c>
      <c r="C1413" t="s">
        <v>3125</v>
      </c>
      <c r="D1413" t="s">
        <v>290</v>
      </c>
      <c r="E1413">
        <v>1126.90345</v>
      </c>
      <c r="F1413">
        <v>303.39999999999998</v>
      </c>
      <c r="G1413">
        <v>191.24587019081801</v>
      </c>
      <c r="H1413">
        <v>-11.023745090394</v>
      </c>
      <c r="I1413">
        <v>43.2840762637599</v>
      </c>
      <c r="J1413">
        <v>-7.4354866463048204</v>
      </c>
      <c r="K1413">
        <v>318.36699774209001</v>
      </c>
      <c r="L1413">
        <v>249.54272895299999</v>
      </c>
      <c r="M1413">
        <v>34.031853466531899</v>
      </c>
      <c r="N1413">
        <v>0.33370942615044602</v>
      </c>
      <c r="O1413">
        <v>36.354647330257002</v>
      </c>
      <c r="P1413">
        <v>287.99610852830102</v>
      </c>
    </row>
    <row r="1414" spans="1:17" hidden="1" x14ac:dyDescent="0.3">
      <c r="A1414" t="s">
        <v>2998</v>
      </c>
      <c r="B1414" t="s">
        <v>2999</v>
      </c>
      <c r="C1414" t="s">
        <v>3125</v>
      </c>
      <c r="D1414" t="s">
        <v>587</v>
      </c>
      <c r="E1414">
        <v>1126.1873432580001</v>
      </c>
      <c r="F1414">
        <v>209.13</v>
      </c>
      <c r="G1414">
        <v>-16.357014062569402</v>
      </c>
      <c r="H1414">
        <v>-7.1855532172617398</v>
      </c>
      <c r="I1414">
        <v>-13.2244499688495</v>
      </c>
      <c r="J1414">
        <v>-4.2491901934558198</v>
      </c>
      <c r="K1414">
        <v>230.461553561388</v>
      </c>
      <c r="L1414">
        <v>227.95019662204101</v>
      </c>
      <c r="M1414">
        <v>31.943354851833298</v>
      </c>
      <c r="N1414">
        <v>0.34745309531928298</v>
      </c>
      <c r="O1414">
        <v>39.817338497585197</v>
      </c>
      <c r="P1414">
        <v>15.541436464088299</v>
      </c>
      <c r="Q1414">
        <v>2.1990223868519999E-2</v>
      </c>
    </row>
    <row r="1415" spans="1:17" hidden="1" x14ac:dyDescent="0.3">
      <c r="A1415" t="s">
        <v>3000</v>
      </c>
      <c r="B1415" t="s">
        <v>3001</v>
      </c>
      <c r="C1415" t="s">
        <v>3125</v>
      </c>
      <c r="D1415" t="s">
        <v>269</v>
      </c>
      <c r="E1415">
        <v>1124.038127795</v>
      </c>
      <c r="F1415">
        <v>17.05</v>
      </c>
      <c r="G1415">
        <v>-38.880750318566101</v>
      </c>
      <c r="H1415">
        <v>2.2327979848513402</v>
      </c>
      <c r="I1415">
        <v>-48.666873652734502</v>
      </c>
      <c r="J1415">
        <v>-13.5984687810291</v>
      </c>
      <c r="K1415">
        <v>19.2437923254206</v>
      </c>
      <c r="L1415">
        <v>22.394362334025502</v>
      </c>
      <c r="M1415">
        <v>37.343069981850803</v>
      </c>
      <c r="N1415">
        <v>3.04647127346905</v>
      </c>
      <c r="O1415">
        <v>146.33431085043901</v>
      </c>
      <c r="P1415">
        <v>15.514905149051399</v>
      </c>
      <c r="Q1415">
        <v>5.2439820225527997E-2</v>
      </c>
    </row>
    <row r="1416" spans="1:17" hidden="1" x14ac:dyDescent="0.3">
      <c r="A1416" t="s">
        <v>3002</v>
      </c>
      <c r="B1416" t="s">
        <v>3003</v>
      </c>
      <c r="C1416" t="s">
        <v>3125</v>
      </c>
      <c r="D1416" t="s">
        <v>238</v>
      </c>
      <c r="E1416">
        <v>1119.50589504</v>
      </c>
      <c r="F1416">
        <v>239.3</v>
      </c>
      <c r="G1416">
        <v>10.123344293546801</v>
      </c>
      <c r="H1416">
        <v>-12.7012250806923</v>
      </c>
      <c r="I1416">
        <v>24.326311045101999</v>
      </c>
      <c r="J1416">
        <v>-10.333571417258501</v>
      </c>
      <c r="K1416">
        <v>255.28745557796</v>
      </c>
      <c r="L1416">
        <v>215.84369401949999</v>
      </c>
      <c r="M1416">
        <v>19.792811130554</v>
      </c>
      <c r="N1416">
        <v>0.35602364023984301</v>
      </c>
      <c r="O1416">
        <v>29.335562055996601</v>
      </c>
      <c r="P1416">
        <v>66.1805555555555</v>
      </c>
      <c r="Q1416">
        <v>0.117060993916918</v>
      </c>
    </row>
    <row r="1417" spans="1:17" hidden="1" x14ac:dyDescent="0.3">
      <c r="A1417" t="s">
        <v>3004</v>
      </c>
      <c r="B1417" t="s">
        <v>3005</v>
      </c>
      <c r="C1417" t="s">
        <v>3125</v>
      </c>
      <c r="D1417" t="s">
        <v>537</v>
      </c>
      <c r="E1417">
        <v>1118.4453000000001</v>
      </c>
      <c r="F1417">
        <v>522.15</v>
      </c>
      <c r="G1417">
        <v>1301.65880011935</v>
      </c>
      <c r="H1417">
        <v>47.6371916064546</v>
      </c>
      <c r="I1417">
        <v>585.61889703471797</v>
      </c>
      <c r="J1417">
        <v>9.6392003940524997</v>
      </c>
      <c r="K1417">
        <v>358.13519880183401</v>
      </c>
      <c r="L1417">
        <v>188.78001376226501</v>
      </c>
      <c r="M1417">
        <v>98.106914843285097</v>
      </c>
      <c r="N1417">
        <v>0.87416357925768295</v>
      </c>
      <c r="O1417">
        <v>0</v>
      </c>
      <c r="P1417">
        <v>1430.7827616534701</v>
      </c>
    </row>
    <row r="1418" spans="1:17" hidden="1" x14ac:dyDescent="0.3">
      <c r="A1418" t="s">
        <v>3006</v>
      </c>
      <c r="B1418" t="s">
        <v>3007</v>
      </c>
      <c r="C1418" t="s">
        <v>3125</v>
      </c>
      <c r="D1418" t="s">
        <v>249</v>
      </c>
      <c r="E1418">
        <v>1115.31679128</v>
      </c>
      <c r="F1418">
        <v>258.35000000000002</v>
      </c>
      <c r="G1418">
        <v>62.449071425330999</v>
      </c>
      <c r="H1418">
        <v>13.715660241116501</v>
      </c>
      <c r="I1418">
        <v>3.4607221524780098</v>
      </c>
      <c r="J1418">
        <v>2.1801806659353198</v>
      </c>
      <c r="K1418">
        <v>264.40293326148799</v>
      </c>
      <c r="L1418">
        <v>246.614265178777</v>
      </c>
      <c r="M1418">
        <v>46.684702263504001</v>
      </c>
      <c r="N1418">
        <v>0.95047845736129299</v>
      </c>
      <c r="O1418">
        <v>30.8302690149022</v>
      </c>
      <c r="P1418">
        <v>99.729416312330898</v>
      </c>
      <c r="Q1418">
        <v>0.10255656275559701</v>
      </c>
    </row>
    <row r="1419" spans="1:17" hidden="1" x14ac:dyDescent="0.3">
      <c r="A1419" t="s">
        <v>3008</v>
      </c>
      <c r="B1419" t="s">
        <v>3009</v>
      </c>
      <c r="C1419" t="s">
        <v>3125</v>
      </c>
      <c r="D1419" t="s">
        <v>18</v>
      </c>
      <c r="E1419">
        <v>1108.03730922</v>
      </c>
      <c r="F1419">
        <v>1077.95</v>
      </c>
      <c r="G1419">
        <v>6.1048619876135897</v>
      </c>
      <c r="H1419">
        <v>23.265530846809099</v>
      </c>
      <c r="I1419">
        <v>-15.463855032189599</v>
      </c>
      <c r="J1419">
        <v>13.1240377557539</v>
      </c>
      <c r="K1419">
        <v>932.97428254778299</v>
      </c>
      <c r="L1419">
        <v>948.66045374789405</v>
      </c>
      <c r="M1419">
        <v>77.1838006315309</v>
      </c>
      <c r="N1419">
        <v>2.0773071625344302</v>
      </c>
      <c r="O1419">
        <v>46.760053805835099</v>
      </c>
      <c r="P1419">
        <v>49.7152777777777</v>
      </c>
      <c r="Q1419">
        <v>0.207873314809358</v>
      </c>
    </row>
    <row r="1420" spans="1:17" hidden="1" x14ac:dyDescent="0.3">
      <c r="A1420" t="s">
        <v>3010</v>
      </c>
      <c r="B1420" t="s">
        <v>3011</v>
      </c>
      <c r="C1420" t="s">
        <v>3125</v>
      </c>
      <c r="D1420" t="s">
        <v>192</v>
      </c>
      <c r="E1420">
        <v>1107.49355457</v>
      </c>
      <c r="F1420">
        <v>698.1</v>
      </c>
      <c r="G1420">
        <v>50.866459318760199</v>
      </c>
      <c r="H1420">
        <v>-5.5714430579033003</v>
      </c>
      <c r="I1420">
        <v>-23.278796586949099</v>
      </c>
      <c r="J1420">
        <v>-1.78464544768529</v>
      </c>
      <c r="K1420">
        <v>776.52430135317195</v>
      </c>
      <c r="L1420">
        <v>749.42191486868205</v>
      </c>
      <c r="M1420">
        <v>33.221503043618597</v>
      </c>
      <c r="N1420">
        <v>0.45035686986373702</v>
      </c>
      <c r="O1420">
        <v>56.789858186506201</v>
      </c>
      <c r="P1420">
        <v>87.158176943699701</v>
      </c>
      <c r="Q1420">
        <v>0.15737757637050501</v>
      </c>
    </row>
    <row r="1421" spans="1:17" hidden="1" x14ac:dyDescent="0.3">
      <c r="A1421" t="s">
        <v>3012</v>
      </c>
      <c r="B1421" t="s">
        <v>3013</v>
      </c>
      <c r="C1421" t="s">
        <v>3125</v>
      </c>
      <c r="D1421" t="s">
        <v>192</v>
      </c>
      <c r="E1421">
        <v>1107.3042286299999</v>
      </c>
      <c r="F1421">
        <v>171.65</v>
      </c>
      <c r="G1421">
        <v>-60.473907825698298</v>
      </c>
      <c r="H1421">
        <v>-17.598377870036799</v>
      </c>
      <c r="I1421">
        <v>-42.846712602725603</v>
      </c>
      <c r="J1421">
        <v>-8.3520730595284896</v>
      </c>
      <c r="M1421">
        <v>19.7000359381355</v>
      </c>
      <c r="O1421">
        <v>57.8153218759102</v>
      </c>
      <c r="P1421">
        <v>2.7721230990300501</v>
      </c>
    </row>
    <row r="1422" spans="1:17" hidden="1" x14ac:dyDescent="0.3">
      <c r="A1422" t="s">
        <v>3014</v>
      </c>
      <c r="B1422" t="s">
        <v>3015</v>
      </c>
      <c r="C1422" t="s">
        <v>3125</v>
      </c>
      <c r="D1422" t="s">
        <v>3016</v>
      </c>
      <c r="E1422">
        <v>1105.630142946</v>
      </c>
      <c r="F1422">
        <v>169.82</v>
      </c>
      <c r="G1422">
        <v>-72.146799864948093</v>
      </c>
      <c r="H1422">
        <v>-9.5604321387542193</v>
      </c>
      <c r="I1422">
        <v>-19.979947487577402</v>
      </c>
      <c r="J1422">
        <v>-7.6259166391690201</v>
      </c>
      <c r="K1422">
        <v>190.60499575106601</v>
      </c>
      <c r="L1422">
        <v>199.294198067162</v>
      </c>
      <c r="M1422">
        <v>27.156846593762001</v>
      </c>
      <c r="N1422">
        <v>0.38251560965627102</v>
      </c>
      <c r="O1422">
        <v>91.261335531739405</v>
      </c>
      <c r="P1422">
        <v>16.955922865013701</v>
      </c>
    </row>
    <row r="1423" spans="1:17" hidden="1" x14ac:dyDescent="0.3">
      <c r="A1423" t="s">
        <v>3017</v>
      </c>
      <c r="B1423" t="s">
        <v>3018</v>
      </c>
      <c r="C1423" t="s">
        <v>3125</v>
      </c>
      <c r="D1423" t="s">
        <v>192</v>
      </c>
      <c r="E1423">
        <v>1104.6566124999999</v>
      </c>
      <c r="F1423">
        <v>121.25</v>
      </c>
      <c r="G1423">
        <v>-22.508814666424801</v>
      </c>
      <c r="H1423">
        <v>-6.2394154843745797</v>
      </c>
      <c r="I1423">
        <v>-12.6458630155559</v>
      </c>
      <c r="J1423">
        <v>-4.6849313140067999</v>
      </c>
      <c r="K1423">
        <v>131.34576187403101</v>
      </c>
      <c r="L1423">
        <v>130.65878276345401</v>
      </c>
      <c r="M1423">
        <v>35.244374636777003</v>
      </c>
      <c r="N1423">
        <v>0.45603036997457203</v>
      </c>
      <c r="O1423">
        <v>28.659793814432899</v>
      </c>
      <c r="P1423">
        <v>11.2385321100917</v>
      </c>
      <c r="Q1423">
        <v>6.4472081776211998E-2</v>
      </c>
    </row>
    <row r="1424" spans="1:17" hidden="1" x14ac:dyDescent="0.3">
      <c r="A1424" t="s">
        <v>3019</v>
      </c>
      <c r="B1424" t="s">
        <v>3020</v>
      </c>
      <c r="C1424" t="s">
        <v>3125</v>
      </c>
      <c r="D1424" t="s">
        <v>1369</v>
      </c>
      <c r="E1424">
        <v>1104.4085012799901</v>
      </c>
      <c r="F1424">
        <v>126.56</v>
      </c>
      <c r="G1424">
        <v>-53.427611651079701</v>
      </c>
      <c r="H1424">
        <v>-4.29136380337465</v>
      </c>
      <c r="I1424">
        <v>-30.109740288011299</v>
      </c>
      <c r="J1424">
        <v>-8.1934289353502692</v>
      </c>
      <c r="K1424">
        <v>141.34347677154</v>
      </c>
      <c r="L1424">
        <v>154.16788777461699</v>
      </c>
      <c r="M1424">
        <v>23.916621605133901</v>
      </c>
      <c r="N1424">
        <v>0.72146450531237105</v>
      </c>
      <c r="O1424">
        <v>50.916561314791402</v>
      </c>
      <c r="P1424">
        <v>1.16706634692247</v>
      </c>
      <c r="Q1424">
        <v>3.9436370317624002E-2</v>
      </c>
    </row>
    <row r="1425" spans="1:17" hidden="1" x14ac:dyDescent="0.3">
      <c r="A1425" t="s">
        <v>3021</v>
      </c>
      <c r="B1425" t="s">
        <v>3022</v>
      </c>
      <c r="C1425" t="s">
        <v>3125</v>
      </c>
      <c r="D1425" t="s">
        <v>277</v>
      </c>
      <c r="E1425">
        <v>1103.1320298000001</v>
      </c>
      <c r="F1425">
        <v>103.01</v>
      </c>
      <c r="G1425">
        <v>-34.4860120859815</v>
      </c>
      <c r="H1425">
        <v>9.15703546925252</v>
      </c>
      <c r="I1425">
        <v>-3.5977936631535599</v>
      </c>
      <c r="J1425">
        <v>-6.8402400144795896</v>
      </c>
      <c r="K1425">
        <v>98.081828113745502</v>
      </c>
      <c r="L1425">
        <v>97.150166305152794</v>
      </c>
      <c r="M1425">
        <v>54.091248928784502</v>
      </c>
      <c r="N1425">
        <v>1.9684975423430799</v>
      </c>
      <c r="O1425">
        <v>13.7268226385787</v>
      </c>
      <c r="P1425">
        <v>38.846205688098102</v>
      </c>
      <c r="Q1425">
        <v>6.5238318350113997E-2</v>
      </c>
    </row>
    <row r="1426" spans="1:17" hidden="1" x14ac:dyDescent="0.3">
      <c r="A1426" t="s">
        <v>3023</v>
      </c>
      <c r="B1426" t="s">
        <v>3024</v>
      </c>
      <c r="C1426" t="s">
        <v>3125</v>
      </c>
      <c r="D1426" t="s">
        <v>418</v>
      </c>
      <c r="E1426">
        <v>1102.510344197</v>
      </c>
      <c r="F1426">
        <v>158.53</v>
      </c>
      <c r="G1426">
        <v>-25.566896406035202</v>
      </c>
      <c r="H1426">
        <v>-4.38620625766257</v>
      </c>
      <c r="I1426">
        <v>-5.4013276223179698</v>
      </c>
      <c r="J1426">
        <v>-3.4555114172391401</v>
      </c>
      <c r="K1426">
        <v>170.82363657386699</v>
      </c>
      <c r="L1426">
        <v>162.89820952415701</v>
      </c>
      <c r="M1426">
        <v>29.207034791849001</v>
      </c>
      <c r="N1426">
        <v>0.33253979703653802</v>
      </c>
      <c r="O1426">
        <v>23.320507159528098</v>
      </c>
      <c r="P1426">
        <v>20.5093120486506</v>
      </c>
      <c r="Q1426">
        <v>1.5701117739954001E-2</v>
      </c>
    </row>
    <row r="1427" spans="1:17" hidden="1" x14ac:dyDescent="0.3">
      <c r="A1427" t="s">
        <v>3025</v>
      </c>
      <c r="B1427" t="s">
        <v>3026</v>
      </c>
      <c r="C1427" t="s">
        <v>3125</v>
      </c>
      <c r="D1427" t="s">
        <v>100</v>
      </c>
      <c r="E1427">
        <v>1100.22062572</v>
      </c>
      <c r="F1427">
        <v>431.45</v>
      </c>
      <c r="G1427">
        <v>72.054668757818007</v>
      </c>
      <c r="H1427">
        <v>-12.2949187748158</v>
      </c>
      <c r="I1427">
        <v>-18.406566668839801</v>
      </c>
      <c r="J1427">
        <v>-9.3019700510917094</v>
      </c>
      <c r="K1427">
        <v>508.21535144595498</v>
      </c>
      <c r="L1427">
        <v>473.22755615651198</v>
      </c>
      <c r="M1427">
        <v>19.200524180871501</v>
      </c>
      <c r="N1427">
        <v>0.59370167894777004</v>
      </c>
      <c r="O1427">
        <v>64.561362846216198</v>
      </c>
      <c r="P1427">
        <v>116.48268941294501</v>
      </c>
      <c r="Q1427">
        <v>0.148005242659007</v>
      </c>
    </row>
    <row r="1428" spans="1:17" hidden="1" x14ac:dyDescent="0.3">
      <c r="A1428" t="s">
        <v>3027</v>
      </c>
      <c r="B1428" t="s">
        <v>3028</v>
      </c>
      <c r="C1428" t="s">
        <v>3125</v>
      </c>
      <c r="D1428" t="s">
        <v>402</v>
      </c>
      <c r="E1428">
        <v>1093.6445249579999</v>
      </c>
      <c r="F1428">
        <v>86.21</v>
      </c>
      <c r="G1428">
        <v>4.0797934221832204</v>
      </c>
      <c r="H1428">
        <v>-0.73997885662779705</v>
      </c>
      <c r="I1428">
        <v>16.027805509451099</v>
      </c>
      <c r="J1428">
        <v>-17.657822253985501</v>
      </c>
      <c r="K1428">
        <v>95.534357454238005</v>
      </c>
      <c r="L1428">
        <v>79.628096748746998</v>
      </c>
      <c r="M1428">
        <v>30.565780282223098</v>
      </c>
      <c r="N1428">
        <v>0.448866985395245</v>
      </c>
      <c r="O1428">
        <v>57.406333371998599</v>
      </c>
      <c r="P1428">
        <v>84.999999999999901</v>
      </c>
      <c r="Q1428">
        <v>6.2466653605717001E-2</v>
      </c>
    </row>
    <row r="1429" spans="1:17" hidden="1" x14ac:dyDescent="0.3">
      <c r="A1429" t="s">
        <v>3029</v>
      </c>
      <c r="B1429" t="s">
        <v>3030</v>
      </c>
      <c r="C1429" t="s">
        <v>3125</v>
      </c>
      <c r="D1429" t="s">
        <v>269</v>
      </c>
      <c r="E1429">
        <v>1091.7855</v>
      </c>
      <c r="F1429">
        <v>8398.35</v>
      </c>
      <c r="G1429">
        <v>9.7268553838190304</v>
      </c>
      <c r="H1429">
        <v>9.5500153416138307</v>
      </c>
      <c r="I1429">
        <v>-16.975746779923199</v>
      </c>
      <c r="J1429">
        <v>-5.1979698755124302</v>
      </c>
      <c r="K1429">
        <v>8348.6354367386302</v>
      </c>
      <c r="L1429">
        <v>8122.8064944240195</v>
      </c>
      <c r="M1429">
        <v>38.797390765392002</v>
      </c>
      <c r="N1429">
        <v>2.5615127330529499</v>
      </c>
      <c r="O1429">
        <v>19.678270136395799</v>
      </c>
      <c r="P1429">
        <v>39.571232705970303</v>
      </c>
      <c r="Q1429">
        <v>0.185933621717597</v>
      </c>
    </row>
    <row r="1430" spans="1:17" hidden="1" x14ac:dyDescent="0.3">
      <c r="A1430" t="s">
        <v>3031</v>
      </c>
      <c r="B1430" t="s">
        <v>3032</v>
      </c>
      <c r="C1430" t="s">
        <v>3125</v>
      </c>
      <c r="D1430" t="s">
        <v>92</v>
      </c>
      <c r="E1430">
        <v>1090.2218898000001</v>
      </c>
      <c r="F1430">
        <v>41.82</v>
      </c>
      <c r="G1430">
        <v>-16.459818277865399</v>
      </c>
      <c r="H1430">
        <v>-7.4077373463548897</v>
      </c>
      <c r="I1430">
        <v>-46.365614442254099</v>
      </c>
      <c r="J1430">
        <v>-9.9637733813979903</v>
      </c>
      <c r="K1430">
        <v>50.097609292982398</v>
      </c>
      <c r="L1430">
        <v>55.218401601861302</v>
      </c>
      <c r="M1430">
        <v>25.666205952567399</v>
      </c>
      <c r="N1430">
        <v>0.53426590524402895</v>
      </c>
      <c r="O1430">
        <v>106.838833094213</v>
      </c>
      <c r="P1430">
        <v>14.2310844031685</v>
      </c>
      <c r="Q1430">
        <v>-4.4303243921336E-2</v>
      </c>
    </row>
    <row r="1431" spans="1:17" hidden="1" x14ac:dyDescent="0.3">
      <c r="A1431" t="s">
        <v>3033</v>
      </c>
      <c r="B1431" t="s">
        <v>3034</v>
      </c>
      <c r="C1431" t="s">
        <v>3125</v>
      </c>
      <c r="D1431" t="s">
        <v>21</v>
      </c>
      <c r="E1431">
        <v>1088.2413045000001</v>
      </c>
      <c r="F1431">
        <v>1238.7</v>
      </c>
      <c r="G1431">
        <v>292.61521580489398</v>
      </c>
      <c r="H1431">
        <v>0.140350838325317</v>
      </c>
      <c r="I1431">
        <v>46.328974488359997</v>
      </c>
      <c r="J1431">
        <v>6.0769851267374397</v>
      </c>
      <c r="K1431">
        <v>1306.7569056304201</v>
      </c>
      <c r="L1431">
        <v>1113.2676570917499</v>
      </c>
      <c r="M1431">
        <v>48.2970264695007</v>
      </c>
      <c r="N1431">
        <v>0.88267515098653804</v>
      </c>
      <c r="O1431">
        <v>46.804032746246797</v>
      </c>
      <c r="P1431">
        <v>319.15663450392299</v>
      </c>
    </row>
    <row r="1432" spans="1:17" hidden="1" x14ac:dyDescent="0.3">
      <c r="A1432" t="s">
        <v>3035</v>
      </c>
      <c r="B1432" t="s">
        <v>3036</v>
      </c>
      <c r="C1432" t="s">
        <v>3125</v>
      </c>
      <c r="D1432" t="s">
        <v>3037</v>
      </c>
      <c r="E1432">
        <v>1080.033586</v>
      </c>
      <c r="F1432">
        <v>554.6</v>
      </c>
      <c r="G1432">
        <v>22.025417625642898</v>
      </c>
      <c r="H1432">
        <v>-13.2908140184218</v>
      </c>
      <c r="I1432">
        <v>11.5200870559742</v>
      </c>
      <c r="J1432">
        <v>-8.6433538563134</v>
      </c>
      <c r="K1432">
        <v>645.346376870781</v>
      </c>
      <c r="L1432">
        <v>589.94762763714198</v>
      </c>
      <c r="M1432">
        <v>32.707139027740901</v>
      </c>
      <c r="N1432">
        <v>0.90492192632270396</v>
      </c>
      <c r="O1432">
        <v>71.114316624594196</v>
      </c>
      <c r="P1432">
        <v>56.225352112675999</v>
      </c>
    </row>
    <row r="1433" spans="1:17" hidden="1" x14ac:dyDescent="0.3">
      <c r="A1433" t="s">
        <v>3038</v>
      </c>
      <c r="B1433" t="s">
        <v>3039</v>
      </c>
      <c r="C1433" t="s">
        <v>3125</v>
      </c>
      <c r="D1433" t="s">
        <v>280</v>
      </c>
      <c r="E1433">
        <v>1079.688804975</v>
      </c>
      <c r="F1433">
        <v>925.65</v>
      </c>
      <c r="G1433">
        <v>3.90531185339501</v>
      </c>
      <c r="H1433">
        <v>-10.617871644939999</v>
      </c>
      <c r="I1433">
        <v>-13.6484384711675</v>
      </c>
      <c r="J1433">
        <v>-2.3903861461632001</v>
      </c>
      <c r="K1433">
        <v>984.10253120463403</v>
      </c>
      <c r="L1433">
        <v>933.23760725055797</v>
      </c>
      <c r="M1433">
        <v>28.281583476576401</v>
      </c>
      <c r="N1433">
        <v>0.58854095361369996</v>
      </c>
      <c r="O1433">
        <v>20.990655215254101</v>
      </c>
      <c r="P1433">
        <v>35.725806451612897</v>
      </c>
      <c r="Q1433">
        <v>6.0022744898827002E-2</v>
      </c>
    </row>
    <row r="1434" spans="1:17" hidden="1" x14ac:dyDescent="0.3">
      <c r="A1434" t="s">
        <v>3040</v>
      </c>
      <c r="B1434" t="s">
        <v>3041</v>
      </c>
      <c r="C1434" t="s">
        <v>3125</v>
      </c>
      <c r="D1434" t="s">
        <v>280</v>
      </c>
      <c r="E1434">
        <v>1078.9217865000001</v>
      </c>
      <c r="F1434">
        <v>1011.05</v>
      </c>
      <c r="G1434">
        <v>75.668581300971098</v>
      </c>
      <c r="H1434">
        <v>20.4566696561497</v>
      </c>
      <c r="I1434">
        <v>38.684316669929203</v>
      </c>
      <c r="J1434">
        <v>-8.3259700401361894</v>
      </c>
      <c r="K1434">
        <v>976.72430536443301</v>
      </c>
      <c r="L1434">
        <v>809.23822230496398</v>
      </c>
      <c r="M1434">
        <v>42.964546871303597</v>
      </c>
      <c r="N1434">
        <v>2.6241134751773001</v>
      </c>
      <c r="O1434">
        <v>21.161169081647799</v>
      </c>
      <c r="P1434">
        <v>102.21</v>
      </c>
      <c r="Q1434">
        <v>0.16131867639599401</v>
      </c>
    </row>
    <row r="1435" spans="1:17" hidden="1" x14ac:dyDescent="0.3">
      <c r="A1435" t="s">
        <v>3042</v>
      </c>
      <c r="B1435" t="s">
        <v>3043</v>
      </c>
      <c r="C1435" t="s">
        <v>3125</v>
      </c>
      <c r="D1435" t="s">
        <v>100</v>
      </c>
      <c r="E1435">
        <v>1075.0963712499999</v>
      </c>
      <c r="F1435">
        <v>2535.5</v>
      </c>
      <c r="G1435">
        <v>89.062322797569706</v>
      </c>
      <c r="H1435">
        <v>-9.1737548384078593</v>
      </c>
      <c r="I1435">
        <v>19.909066839968599</v>
      </c>
      <c r="J1435">
        <v>-6.94498946514069</v>
      </c>
      <c r="K1435">
        <v>2645.5145421556299</v>
      </c>
      <c r="L1435">
        <v>2316.4634204935901</v>
      </c>
      <c r="M1435">
        <v>43.393831553047598</v>
      </c>
      <c r="N1435">
        <v>0.52172181396474804</v>
      </c>
      <c r="O1435">
        <v>39.932952080457497</v>
      </c>
      <c r="P1435">
        <v>127.012266093652</v>
      </c>
      <c r="Q1435">
        <v>0.13055640391756199</v>
      </c>
    </row>
    <row r="1436" spans="1:17" hidden="1" x14ac:dyDescent="0.3">
      <c r="A1436" t="s">
        <v>3044</v>
      </c>
      <c r="B1436" t="s">
        <v>3045</v>
      </c>
      <c r="C1436" t="s">
        <v>3125</v>
      </c>
      <c r="D1436" t="s">
        <v>1369</v>
      </c>
      <c r="E1436">
        <v>1070.5</v>
      </c>
      <c r="F1436">
        <v>107.05</v>
      </c>
      <c r="G1436">
        <v>-37.407363744824004</v>
      </c>
      <c r="H1436">
        <v>-1.1781034439049201</v>
      </c>
      <c r="I1436">
        <v>-19.519651451003899</v>
      </c>
      <c r="J1436">
        <v>-1.0751350252620799</v>
      </c>
      <c r="K1436">
        <v>115.77346644435499</v>
      </c>
      <c r="L1436">
        <v>120.392727352379</v>
      </c>
      <c r="M1436">
        <v>33.3080134068219</v>
      </c>
      <c r="N1436">
        <v>0.68514490943034301</v>
      </c>
      <c r="O1436">
        <v>44.792153199439497</v>
      </c>
      <c r="P1436">
        <v>6.7298105682951102</v>
      </c>
      <c r="Q1436">
        <v>8.0074634602819994E-3</v>
      </c>
    </row>
    <row r="1437" spans="1:17" hidden="1" x14ac:dyDescent="0.3">
      <c r="A1437" t="s">
        <v>3046</v>
      </c>
      <c r="B1437" t="s">
        <v>3047</v>
      </c>
      <c r="C1437" t="s">
        <v>3125</v>
      </c>
      <c r="D1437" t="s">
        <v>632</v>
      </c>
      <c r="E1437">
        <v>1065.903457311</v>
      </c>
      <c r="F1437">
        <v>165.33</v>
      </c>
      <c r="G1437">
        <v>-42.081648584086302</v>
      </c>
      <c r="H1437">
        <v>-7.3014448983420204</v>
      </c>
      <c r="I1437">
        <v>-33.985603489652298</v>
      </c>
      <c r="J1437">
        <v>-3.7767089610748301</v>
      </c>
      <c r="K1437">
        <v>189.1058155101</v>
      </c>
      <c r="L1437">
        <v>213.70921832084699</v>
      </c>
      <c r="M1437">
        <v>18.5076558148711</v>
      </c>
      <c r="N1437">
        <v>0.60732934925394899</v>
      </c>
      <c r="O1437">
        <v>86.203350874009502</v>
      </c>
      <c r="P1437">
        <v>2.0555555555555598</v>
      </c>
      <c r="Q1437">
        <v>7.3020359430029005E-2</v>
      </c>
    </row>
    <row r="1438" spans="1:17" hidden="1" x14ac:dyDescent="0.3">
      <c r="A1438" t="s">
        <v>3048</v>
      </c>
      <c r="B1438" t="s">
        <v>3049</v>
      </c>
      <c r="C1438" t="s">
        <v>3125</v>
      </c>
      <c r="D1438" t="s">
        <v>2779</v>
      </c>
      <c r="E1438">
        <v>1065.6170300000001</v>
      </c>
      <c r="F1438">
        <v>1299.8499999999999</v>
      </c>
      <c r="G1438">
        <v>390.40031922103401</v>
      </c>
      <c r="H1438">
        <v>-18.302387828687301</v>
      </c>
      <c r="I1438">
        <v>15.5388379438299</v>
      </c>
      <c r="J1438">
        <v>-11.4174715160972</v>
      </c>
      <c r="K1438">
        <v>1618.6634744176699</v>
      </c>
      <c r="L1438">
        <v>1299.86004666703</v>
      </c>
      <c r="M1438">
        <v>20.010983356901999</v>
      </c>
      <c r="N1438">
        <v>1.12967914438502</v>
      </c>
      <c r="O1438">
        <v>70.019617648190106</v>
      </c>
      <c r="P1438">
        <v>432.18014329580302</v>
      </c>
    </row>
    <row r="1439" spans="1:17" hidden="1" x14ac:dyDescent="0.3">
      <c r="A1439" t="s">
        <v>3050</v>
      </c>
      <c r="B1439" t="s">
        <v>3051</v>
      </c>
      <c r="C1439" t="s">
        <v>3125</v>
      </c>
      <c r="D1439" t="s">
        <v>280</v>
      </c>
      <c r="E1439">
        <v>1060.4159999999999</v>
      </c>
      <c r="F1439">
        <v>1893.6</v>
      </c>
      <c r="G1439">
        <v>19.378285392825902</v>
      </c>
      <c r="H1439">
        <v>11.3077477686068</v>
      </c>
      <c r="I1439">
        <v>25.136463200993202</v>
      </c>
      <c r="J1439">
        <v>-4.91256030464743</v>
      </c>
      <c r="K1439">
        <v>1737.3208087432199</v>
      </c>
      <c r="L1439">
        <v>1579.58943865171</v>
      </c>
      <c r="M1439">
        <v>60.594876615787904</v>
      </c>
      <c r="N1439">
        <v>0.81812535901826</v>
      </c>
      <c r="O1439">
        <v>3.71778622729193</v>
      </c>
      <c r="P1439">
        <v>50.023768024084902</v>
      </c>
      <c r="Q1439">
        <v>7.0133562313232006E-2</v>
      </c>
    </row>
    <row r="1440" spans="1:17" hidden="1" x14ac:dyDescent="0.3">
      <c r="A1440" t="s">
        <v>3052</v>
      </c>
      <c r="B1440" t="s">
        <v>3053</v>
      </c>
      <c r="C1440" t="s">
        <v>3125</v>
      </c>
      <c r="D1440" t="s">
        <v>447</v>
      </c>
      <c r="E1440">
        <v>1058.2798153049901</v>
      </c>
      <c r="F1440">
        <v>373.65</v>
      </c>
      <c r="G1440">
        <v>32.560135484492498</v>
      </c>
      <c r="H1440">
        <v>20.722876984680902</v>
      </c>
      <c r="I1440">
        <v>28.710085916209</v>
      </c>
      <c r="J1440">
        <v>-4.4406976328440697</v>
      </c>
      <c r="K1440">
        <v>338.57025161514002</v>
      </c>
      <c r="L1440">
        <v>294.01445203838898</v>
      </c>
      <c r="M1440">
        <v>57.4689479218735</v>
      </c>
      <c r="N1440">
        <v>1.6509951688101401</v>
      </c>
      <c r="O1440">
        <v>9.4607252776662794</v>
      </c>
      <c r="P1440">
        <v>97.541633624107803</v>
      </c>
      <c r="Q1440">
        <v>0.108515980505021</v>
      </c>
    </row>
    <row r="1441" spans="1:17" hidden="1" x14ac:dyDescent="0.3">
      <c r="A1441" t="s">
        <v>3054</v>
      </c>
      <c r="B1441" t="s">
        <v>3055</v>
      </c>
      <c r="C1441" t="s">
        <v>3125</v>
      </c>
      <c r="D1441" t="s">
        <v>537</v>
      </c>
      <c r="E1441">
        <v>1056.9242266250001</v>
      </c>
      <c r="F1441">
        <v>315.05</v>
      </c>
      <c r="G1441">
        <v>101.755682750246</v>
      </c>
      <c r="H1441">
        <v>18.829813980293</v>
      </c>
      <c r="I1441">
        <v>71.889219852494804</v>
      </c>
      <c r="J1441">
        <v>1.7234239808131799</v>
      </c>
      <c r="K1441">
        <v>289.17781741341702</v>
      </c>
      <c r="L1441">
        <v>233.15027363967599</v>
      </c>
      <c r="M1441">
        <v>54.053213140449103</v>
      </c>
      <c r="N1441">
        <v>1.3083880939540999</v>
      </c>
      <c r="O1441">
        <v>7.8876368830344203</v>
      </c>
      <c r="P1441">
        <v>139.03641881638799</v>
      </c>
      <c r="Q1441">
        <v>0.109015063781832</v>
      </c>
    </row>
    <row r="1442" spans="1:17" hidden="1" x14ac:dyDescent="0.3">
      <c r="A1442" t="s">
        <v>3056</v>
      </c>
      <c r="B1442" t="s">
        <v>3057</v>
      </c>
      <c r="C1442" t="s">
        <v>3125</v>
      </c>
      <c r="D1442" t="s">
        <v>3058</v>
      </c>
      <c r="E1442">
        <v>1055.366025845</v>
      </c>
      <c r="F1442">
        <v>989.65</v>
      </c>
      <c r="G1442">
        <v>1139.8053503348799</v>
      </c>
      <c r="H1442">
        <v>23.058883819157899</v>
      </c>
      <c r="I1442">
        <v>643.671327854742</v>
      </c>
      <c r="J1442">
        <v>6.1408359024526202</v>
      </c>
      <c r="K1442">
        <v>804.92422669660505</v>
      </c>
      <c r="L1442">
        <v>438.95874121883401</v>
      </c>
      <c r="M1442">
        <v>95.331975044024105</v>
      </c>
      <c r="N1442">
        <v>0.317693059628543</v>
      </c>
      <c r="O1442">
        <v>0</v>
      </c>
      <c r="P1442">
        <v>1370.5052005943501</v>
      </c>
      <c r="Q1442">
        <v>0.31238120993622298</v>
      </c>
    </row>
    <row r="1443" spans="1:17" hidden="1" x14ac:dyDescent="0.3">
      <c r="A1443" t="s">
        <v>3059</v>
      </c>
      <c r="B1443" t="s">
        <v>3060</v>
      </c>
      <c r="C1443" t="s">
        <v>3125</v>
      </c>
      <c r="D1443" t="s">
        <v>1617</v>
      </c>
      <c r="E1443">
        <v>1053.82375</v>
      </c>
      <c r="F1443">
        <v>101.5</v>
      </c>
      <c r="G1443">
        <v>760.30873420616899</v>
      </c>
      <c r="H1443">
        <v>13.850086267909999</v>
      </c>
      <c r="I1443">
        <v>311.81116512497999</v>
      </c>
      <c r="J1443">
        <v>-6.2523332044926798</v>
      </c>
      <c r="K1443">
        <v>91.731745099516701</v>
      </c>
      <c r="L1443">
        <v>54.1106194359865</v>
      </c>
      <c r="M1443">
        <v>26.7916663310919</v>
      </c>
      <c r="N1443">
        <v>0.49924739945221902</v>
      </c>
      <c r="O1443">
        <v>19.6551724137931</v>
      </c>
      <c r="P1443">
        <v>968.42105263157896</v>
      </c>
    </row>
    <row r="1444" spans="1:17" hidden="1" x14ac:dyDescent="0.3">
      <c r="A1444" t="s">
        <v>3061</v>
      </c>
      <c r="B1444" t="s">
        <v>3062</v>
      </c>
      <c r="C1444" t="s">
        <v>3125</v>
      </c>
      <c r="D1444" t="s">
        <v>450</v>
      </c>
      <c r="E1444">
        <v>1051.6209893759999</v>
      </c>
      <c r="F1444">
        <v>86.72</v>
      </c>
      <c r="G1444">
        <v>18.839972751096798</v>
      </c>
      <c r="H1444">
        <v>-10.438442684150701</v>
      </c>
      <c r="I1444">
        <v>3.6360685421138799</v>
      </c>
      <c r="J1444">
        <v>-7.4522488766786603</v>
      </c>
      <c r="K1444">
        <v>95.495960326609804</v>
      </c>
      <c r="L1444">
        <v>87.582426139261003</v>
      </c>
      <c r="M1444">
        <v>27.9041733232397</v>
      </c>
      <c r="N1444">
        <v>0.37282157491203599</v>
      </c>
      <c r="O1444">
        <v>46.160055350553499</v>
      </c>
      <c r="P1444">
        <v>49.775474956822102</v>
      </c>
      <c r="Q1444">
        <v>-6.1802648213879999E-2</v>
      </c>
    </row>
    <row r="1445" spans="1:17" hidden="1" x14ac:dyDescent="0.3">
      <c r="A1445" t="s">
        <v>3063</v>
      </c>
      <c r="B1445" t="s">
        <v>3064</v>
      </c>
      <c r="C1445" t="s">
        <v>3125</v>
      </c>
      <c r="D1445" t="s">
        <v>418</v>
      </c>
      <c r="E1445">
        <v>1048.9601499360001</v>
      </c>
      <c r="F1445">
        <v>52.61</v>
      </c>
      <c r="G1445">
        <v>-57.226530688488701</v>
      </c>
      <c r="H1445">
        <v>-0.30277011460278003</v>
      </c>
      <c r="I1445">
        <v>-27.9134536531154</v>
      </c>
      <c r="J1445">
        <v>-0.70693685034805898</v>
      </c>
      <c r="K1445">
        <v>56.267833181497402</v>
      </c>
      <c r="L1445">
        <v>64.783757394813307</v>
      </c>
      <c r="M1445">
        <v>45.196536559094397</v>
      </c>
      <c r="N1445">
        <v>0.264960751505951</v>
      </c>
      <c r="O1445">
        <v>61.566242159285302</v>
      </c>
      <c r="P1445">
        <v>4.9890241468768703</v>
      </c>
      <c r="Q1445">
        <v>-7.0427011165476006E-2</v>
      </c>
    </row>
    <row r="1446" spans="1:17" hidden="1" x14ac:dyDescent="0.3">
      <c r="A1446" t="s">
        <v>3065</v>
      </c>
      <c r="B1446" t="s">
        <v>3066</v>
      </c>
      <c r="C1446" t="s">
        <v>3125</v>
      </c>
      <c r="D1446" t="s">
        <v>1369</v>
      </c>
      <c r="E1446">
        <v>1048.91265</v>
      </c>
      <c r="F1446">
        <v>110.47</v>
      </c>
      <c r="G1446">
        <v>122.82652712489801</v>
      </c>
      <c r="H1446">
        <v>0.27338958534139002</v>
      </c>
      <c r="I1446">
        <v>41.0789876576845</v>
      </c>
      <c r="J1446">
        <v>-8.1250154289724694</v>
      </c>
      <c r="K1446">
        <v>115.27430745682101</v>
      </c>
      <c r="L1446">
        <v>96.973558817351304</v>
      </c>
      <c r="M1446">
        <v>39.100873890679097</v>
      </c>
      <c r="N1446">
        <v>0.83872738069043395</v>
      </c>
      <c r="O1446">
        <v>23.562958269213301</v>
      </c>
      <c r="P1446">
        <v>155.127020785219</v>
      </c>
      <c r="Q1446">
        <v>0.107626536605451</v>
      </c>
    </row>
    <row r="1447" spans="1:17" hidden="1" x14ac:dyDescent="0.3">
      <c r="A1447" t="s">
        <v>3067</v>
      </c>
      <c r="B1447" t="s">
        <v>3068</v>
      </c>
      <c r="C1447" t="s">
        <v>3125</v>
      </c>
      <c r="D1447" t="s">
        <v>277</v>
      </c>
      <c r="E1447">
        <v>1047.9099738299999</v>
      </c>
      <c r="F1447">
        <v>86.01</v>
      </c>
      <c r="G1447">
        <v>-31.3238829966044</v>
      </c>
      <c r="H1447">
        <v>-1.2244684660452101</v>
      </c>
      <c r="I1447">
        <v>-16.993736140371599</v>
      </c>
      <c r="J1447">
        <v>-2.2034389502045801</v>
      </c>
      <c r="K1447">
        <v>89.904570876726694</v>
      </c>
      <c r="L1447">
        <v>88.075297057046598</v>
      </c>
      <c r="M1447">
        <v>35.821537990968203</v>
      </c>
      <c r="N1447">
        <v>0.45601909567689097</v>
      </c>
      <c r="O1447">
        <v>36.030694105336501</v>
      </c>
      <c r="P1447">
        <v>26.485294117647001</v>
      </c>
      <c r="Q1447">
        <v>0.13286471934813801</v>
      </c>
    </row>
    <row r="1448" spans="1:17" hidden="1" x14ac:dyDescent="0.3">
      <c r="A1448" t="s">
        <v>3069</v>
      </c>
      <c r="B1448" t="s">
        <v>3070</v>
      </c>
      <c r="C1448" t="s">
        <v>3125</v>
      </c>
      <c r="E1448">
        <v>1046.0142375</v>
      </c>
      <c r="F1448">
        <v>153.5</v>
      </c>
      <c r="G1448">
        <v>243.15993004856199</v>
      </c>
      <c r="H1448">
        <v>39.453159573002097</v>
      </c>
      <c r="I1448">
        <v>499.48847172806597</v>
      </c>
      <c r="J1448">
        <v>-1.9093763400903501</v>
      </c>
      <c r="K1448">
        <v>127.63163907918801</v>
      </c>
      <c r="M1448">
        <v>51.690983829659402</v>
      </c>
      <c r="N1448">
        <v>1.1584077131696999</v>
      </c>
      <c r="O1448">
        <v>12.0195439739413</v>
      </c>
      <c r="P1448">
        <v>570.59851463521102</v>
      </c>
    </row>
    <row r="1449" spans="1:17" hidden="1" x14ac:dyDescent="0.3">
      <c r="A1449" t="s">
        <v>3071</v>
      </c>
      <c r="B1449" t="s">
        <v>3072</v>
      </c>
      <c r="C1449" t="s">
        <v>3125</v>
      </c>
      <c r="D1449" t="s">
        <v>418</v>
      </c>
      <c r="E1449">
        <v>1041.29468976</v>
      </c>
      <c r="F1449">
        <v>308.10000000000002</v>
      </c>
      <c r="G1449">
        <v>1.8603316656304401</v>
      </c>
      <c r="H1449">
        <v>-1.00554942350168</v>
      </c>
      <c r="I1449">
        <v>18.347238729643902</v>
      </c>
      <c r="J1449">
        <v>-8.4922623931062393</v>
      </c>
      <c r="K1449">
        <v>329.999758422502</v>
      </c>
      <c r="L1449">
        <v>288.96445243087697</v>
      </c>
      <c r="M1449">
        <v>34.538581574284002</v>
      </c>
      <c r="N1449">
        <v>0.54830529273351003</v>
      </c>
      <c r="O1449">
        <v>26.468679000324499</v>
      </c>
      <c r="P1449">
        <v>56.435643564356397</v>
      </c>
    </row>
    <row r="1450" spans="1:17" hidden="1" x14ac:dyDescent="0.3">
      <c r="A1450" t="s">
        <v>3073</v>
      </c>
      <c r="B1450" t="s">
        <v>3074</v>
      </c>
      <c r="C1450" t="s">
        <v>3125</v>
      </c>
      <c r="D1450" t="s">
        <v>163</v>
      </c>
      <c r="E1450">
        <v>1040.7672</v>
      </c>
      <c r="F1450">
        <v>425.15</v>
      </c>
      <c r="G1450">
        <v>61.786377535744002</v>
      </c>
      <c r="H1450">
        <v>12.6494013833853</v>
      </c>
      <c r="I1450">
        <v>79.413572758716796</v>
      </c>
      <c r="J1450">
        <v>-7.1523615404194301</v>
      </c>
      <c r="K1450">
        <v>422.84478186237601</v>
      </c>
      <c r="M1450">
        <v>51.410458734263102</v>
      </c>
      <c r="N1450">
        <v>1.0954953434062</v>
      </c>
      <c r="O1450">
        <v>30.542161590027</v>
      </c>
      <c r="P1450">
        <v>108.611383709519</v>
      </c>
    </row>
    <row r="1451" spans="1:17" hidden="1" x14ac:dyDescent="0.3">
      <c r="A1451" t="s">
        <v>3075</v>
      </c>
      <c r="B1451" t="s">
        <v>3076</v>
      </c>
      <c r="C1451" t="s">
        <v>3125</v>
      </c>
      <c r="D1451" t="s">
        <v>617</v>
      </c>
      <c r="E1451">
        <v>1038.9692278289999</v>
      </c>
      <c r="F1451">
        <v>39.79</v>
      </c>
      <c r="G1451">
        <v>-50.606304195211997</v>
      </c>
      <c r="H1451">
        <v>-11.811177936561201</v>
      </c>
      <c r="I1451">
        <v>-21.271051669888699</v>
      </c>
      <c r="J1451">
        <v>-13.8516843947958</v>
      </c>
      <c r="K1451">
        <v>46.641011527358501</v>
      </c>
      <c r="L1451">
        <v>47.2851109081248</v>
      </c>
      <c r="M1451">
        <v>22.3281022201292</v>
      </c>
      <c r="N1451">
        <v>0.445109324313678</v>
      </c>
      <c r="O1451">
        <v>68.635335511435002</v>
      </c>
      <c r="P1451">
        <v>9.3131868131868192</v>
      </c>
      <c r="Q1451">
        <v>-3.0600882816073E-2</v>
      </c>
    </row>
    <row r="1452" spans="1:17" hidden="1" x14ac:dyDescent="0.3">
      <c r="A1452" t="s">
        <v>3077</v>
      </c>
      <c r="B1452" t="s">
        <v>3078</v>
      </c>
      <c r="C1452" t="s">
        <v>3125</v>
      </c>
      <c r="D1452" t="s">
        <v>467</v>
      </c>
      <c r="E1452">
        <v>1038.8346188799901</v>
      </c>
      <c r="F1452">
        <v>294.39999999999998</v>
      </c>
      <c r="G1452">
        <v>96.488884331274093</v>
      </c>
      <c r="H1452">
        <v>3.8291524277154498</v>
      </c>
      <c r="I1452">
        <v>74.398354357069607</v>
      </c>
      <c r="J1452">
        <v>2.2724258685749601</v>
      </c>
      <c r="K1452">
        <v>287.643852016685</v>
      </c>
      <c r="L1452">
        <v>228.94203912617999</v>
      </c>
      <c r="M1452">
        <v>52.819457506786797</v>
      </c>
      <c r="N1452">
        <v>0.13249146424965799</v>
      </c>
      <c r="O1452">
        <v>18.206521739130402</v>
      </c>
      <c r="P1452">
        <v>125.5938697318</v>
      </c>
      <c r="Q1452">
        <v>0.157726654245439</v>
      </c>
    </row>
    <row r="1453" spans="1:17" hidden="1" x14ac:dyDescent="0.3">
      <c r="A1453" t="s">
        <v>3079</v>
      </c>
      <c r="B1453" t="s">
        <v>3080</v>
      </c>
      <c r="C1453" t="s">
        <v>3125</v>
      </c>
      <c r="D1453" t="s">
        <v>138</v>
      </c>
      <c r="E1453">
        <v>1038.7715639600001</v>
      </c>
      <c r="F1453">
        <v>209.18</v>
      </c>
      <c r="G1453">
        <v>5.4333447079111803</v>
      </c>
      <c r="H1453">
        <v>-11.9838777549485</v>
      </c>
      <c r="I1453">
        <v>11.894324026109601</v>
      </c>
      <c r="J1453">
        <v>-7.7679245552355898</v>
      </c>
      <c r="K1453">
        <v>227.56837970397001</v>
      </c>
      <c r="L1453">
        <v>197.14927139973599</v>
      </c>
      <c r="M1453">
        <v>27.1090310169261</v>
      </c>
      <c r="N1453">
        <v>0.34138330539017903</v>
      </c>
      <c r="O1453">
        <v>34.812123529974102</v>
      </c>
      <c r="P1453">
        <v>61.778808971384301</v>
      </c>
    </row>
    <row r="1454" spans="1:17" hidden="1" x14ac:dyDescent="0.3">
      <c r="A1454" t="s">
        <v>3081</v>
      </c>
      <c r="B1454" t="s">
        <v>3082</v>
      </c>
      <c r="C1454" t="s">
        <v>3125</v>
      </c>
      <c r="D1454" t="s">
        <v>447</v>
      </c>
      <c r="E1454">
        <v>1037.1341265999999</v>
      </c>
      <c r="F1454">
        <v>158.94999999999999</v>
      </c>
      <c r="G1454">
        <v>-20.7158527869117</v>
      </c>
      <c r="H1454">
        <v>-15.758966765270801</v>
      </c>
      <c r="I1454">
        <v>-30.1090673035226</v>
      </c>
      <c r="J1454">
        <v>1.32168785074643</v>
      </c>
      <c r="K1454">
        <v>165.27041088148201</v>
      </c>
      <c r="L1454">
        <v>169.297968857315</v>
      </c>
      <c r="M1454">
        <v>8.1696902172608894</v>
      </c>
      <c r="N1454">
        <v>9.6419814675257107E-2</v>
      </c>
      <c r="O1454">
        <v>87.637621893677206</v>
      </c>
      <c r="P1454">
        <v>33.762517882689501</v>
      </c>
      <c r="Q1454">
        <v>6.313652774996E-3</v>
      </c>
    </row>
    <row r="1455" spans="1:17" hidden="1" x14ac:dyDescent="0.3">
      <c r="A1455" t="s">
        <v>3083</v>
      </c>
      <c r="B1455" t="s">
        <v>3084</v>
      </c>
      <c r="C1455" t="s">
        <v>3125</v>
      </c>
      <c r="D1455" t="s">
        <v>537</v>
      </c>
      <c r="E1455">
        <v>1031.54114</v>
      </c>
      <c r="F1455">
        <v>1283.6500000000001</v>
      </c>
      <c r="G1455">
        <v>49.566415023018003</v>
      </c>
      <c r="H1455">
        <v>3.1013637946233898</v>
      </c>
      <c r="I1455">
        <v>-3.5458672273387002</v>
      </c>
      <c r="J1455">
        <v>-0.511251394656977</v>
      </c>
      <c r="K1455">
        <v>1271.2912603601701</v>
      </c>
      <c r="L1455">
        <v>1192.4045705247099</v>
      </c>
      <c r="M1455">
        <v>49.876414092694098</v>
      </c>
      <c r="N1455">
        <v>1.4263907374698299</v>
      </c>
      <c r="O1455">
        <v>26.1870447551902</v>
      </c>
      <c r="P1455">
        <v>80.414617006324605</v>
      </c>
      <c r="Q1455">
        <v>0.133222290895609</v>
      </c>
    </row>
    <row r="1456" spans="1:17" hidden="1" x14ac:dyDescent="0.3">
      <c r="A1456" t="s">
        <v>3085</v>
      </c>
      <c r="B1456" t="s">
        <v>3086</v>
      </c>
      <c r="C1456" t="s">
        <v>3125</v>
      </c>
      <c r="D1456" t="s">
        <v>617</v>
      </c>
      <c r="E1456">
        <v>1030.274435</v>
      </c>
      <c r="F1456">
        <v>423.65</v>
      </c>
      <c r="G1456">
        <v>-27.372411208392101</v>
      </c>
      <c r="H1456">
        <v>-5.9594488264722596</v>
      </c>
      <c r="I1456">
        <v>0.57020603680081905</v>
      </c>
      <c r="J1456">
        <v>-2.9691932604732498</v>
      </c>
      <c r="K1456">
        <v>459.791226990052</v>
      </c>
      <c r="L1456">
        <v>446.56581156149502</v>
      </c>
      <c r="M1456">
        <v>40.233116391389302</v>
      </c>
      <c r="N1456">
        <v>0.223618764719897</v>
      </c>
      <c r="O1456">
        <v>37.944057594712604</v>
      </c>
      <c r="P1456">
        <v>22.975326560232201</v>
      </c>
    </row>
    <row r="1457" spans="1:17" hidden="1" x14ac:dyDescent="0.3">
      <c r="A1457" t="s">
        <v>3087</v>
      </c>
      <c r="B1457" t="s">
        <v>3088</v>
      </c>
      <c r="C1457" t="s">
        <v>3125</v>
      </c>
      <c r="D1457" t="s">
        <v>994</v>
      </c>
      <c r="E1457">
        <v>1029.6754040999999</v>
      </c>
      <c r="F1457">
        <v>730.7</v>
      </c>
      <c r="G1457">
        <v>-22.326913956819599</v>
      </c>
      <c r="H1457">
        <v>-14.9930036799057</v>
      </c>
      <c r="I1457">
        <v>15.7998915606395</v>
      </c>
      <c r="J1457">
        <v>-8.0586695035745208</v>
      </c>
      <c r="K1457">
        <v>836.46333496084105</v>
      </c>
      <c r="L1457">
        <v>739.46838273357605</v>
      </c>
      <c r="M1457">
        <v>20.110761617180501</v>
      </c>
      <c r="N1457">
        <v>0.25540490734183402</v>
      </c>
      <c r="O1457">
        <v>38.223621185164802</v>
      </c>
      <c r="P1457">
        <v>39.980842911877403</v>
      </c>
      <c r="Q1457">
        <v>0.101710198806384</v>
      </c>
    </row>
    <row r="1458" spans="1:17" hidden="1" x14ac:dyDescent="0.3">
      <c r="A1458" t="s">
        <v>3089</v>
      </c>
      <c r="B1458" t="s">
        <v>3090</v>
      </c>
      <c r="C1458" t="s">
        <v>3125</v>
      </c>
      <c r="D1458" t="s">
        <v>249</v>
      </c>
      <c r="E1458">
        <v>1021.59382727999</v>
      </c>
      <c r="F1458">
        <v>637.85</v>
      </c>
      <c r="G1458">
        <v>14.062571160995301</v>
      </c>
      <c r="H1458">
        <v>20.923119021104199</v>
      </c>
      <c r="I1458">
        <v>13.9145845347276</v>
      </c>
      <c r="J1458">
        <v>-1.1526766408384701</v>
      </c>
      <c r="K1458">
        <v>616.5331594992</v>
      </c>
      <c r="L1458">
        <v>564.83452003059995</v>
      </c>
      <c r="M1458">
        <v>41.526656606480898</v>
      </c>
      <c r="N1458">
        <v>0.86528259371479099</v>
      </c>
      <c r="O1458">
        <v>14.446970290820699</v>
      </c>
      <c r="P1458">
        <v>59.064837905236899</v>
      </c>
    </row>
    <row r="1459" spans="1:17" hidden="1" x14ac:dyDescent="0.3">
      <c r="A1459" t="s">
        <v>3091</v>
      </c>
      <c r="B1459" t="s">
        <v>3092</v>
      </c>
      <c r="C1459" t="s">
        <v>3125</v>
      </c>
      <c r="D1459" t="s">
        <v>51</v>
      </c>
      <c r="E1459">
        <v>1021.15953302999</v>
      </c>
      <c r="F1459">
        <v>794.85</v>
      </c>
      <c r="G1459">
        <v>40.9717530607182</v>
      </c>
      <c r="H1459">
        <v>-2.70750668566976</v>
      </c>
      <c r="I1459">
        <v>17.2925088199108</v>
      </c>
      <c r="J1459">
        <v>-0.94948864344137696</v>
      </c>
      <c r="K1459">
        <v>810.59697408299803</v>
      </c>
      <c r="L1459">
        <v>732.09789022028394</v>
      </c>
      <c r="M1459">
        <v>48.237519156669002</v>
      </c>
      <c r="N1459">
        <v>0.44227566876287999</v>
      </c>
      <c r="O1459">
        <v>19.525696672328099</v>
      </c>
      <c r="P1459">
        <v>72.399956620756896</v>
      </c>
      <c r="Q1459">
        <v>8.3095755240182007E-2</v>
      </c>
    </row>
    <row r="1460" spans="1:17" hidden="1" x14ac:dyDescent="0.3">
      <c r="A1460" t="s">
        <v>3093</v>
      </c>
      <c r="B1460" t="s">
        <v>3094</v>
      </c>
      <c r="C1460" t="s">
        <v>3125</v>
      </c>
      <c r="D1460" t="s">
        <v>537</v>
      </c>
      <c r="E1460">
        <v>1020</v>
      </c>
      <c r="F1460">
        <v>1020</v>
      </c>
      <c r="G1460">
        <v>349.20484995768697</v>
      </c>
      <c r="H1460">
        <v>49.440821996992398</v>
      </c>
      <c r="I1460">
        <v>183.89473303320099</v>
      </c>
      <c r="J1460">
        <v>9.0620026876371398</v>
      </c>
      <c r="K1460">
        <v>706.50505148394097</v>
      </c>
      <c r="L1460">
        <v>442.56194376952499</v>
      </c>
      <c r="M1460">
        <v>98.781073788613497</v>
      </c>
      <c r="N1460">
        <v>0.29344837792838002</v>
      </c>
      <c r="O1460">
        <v>0</v>
      </c>
      <c r="P1460">
        <v>397.07602339181199</v>
      </c>
      <c r="Q1460">
        <v>0.16992959307291899</v>
      </c>
    </row>
    <row r="1461" spans="1:17" hidden="1" x14ac:dyDescent="0.3">
      <c r="A1461" t="s">
        <v>3095</v>
      </c>
      <c r="B1461" t="s">
        <v>3096</v>
      </c>
      <c r="C1461" t="s">
        <v>3125</v>
      </c>
      <c r="D1461" t="s">
        <v>1564</v>
      </c>
      <c r="E1461">
        <v>1014.705503785</v>
      </c>
      <c r="F1461">
        <v>174.95</v>
      </c>
      <c r="G1461">
        <v>-60.108914427147297</v>
      </c>
      <c r="H1461">
        <v>-10.352365554598</v>
      </c>
      <c r="I1461">
        <v>-39.9004167699417</v>
      </c>
      <c r="J1461">
        <v>-11.468051827178099</v>
      </c>
      <c r="K1461">
        <v>213.460915155115</v>
      </c>
      <c r="L1461">
        <v>232.003575588394</v>
      </c>
      <c r="M1461">
        <v>15.0487738522197</v>
      </c>
      <c r="N1461">
        <v>0.49733825851306901</v>
      </c>
      <c r="O1461">
        <v>70.048585310088598</v>
      </c>
      <c r="P1461">
        <v>0.55753534889066902</v>
      </c>
      <c r="Q1461">
        <v>-4.0410487651977002E-2</v>
      </c>
    </row>
    <row r="1462" spans="1:17" hidden="1" x14ac:dyDescent="0.3">
      <c r="A1462" t="s">
        <v>3097</v>
      </c>
      <c r="B1462" t="s">
        <v>3098</v>
      </c>
      <c r="C1462" t="s">
        <v>3125</v>
      </c>
      <c r="D1462" t="s">
        <v>467</v>
      </c>
      <c r="E1462">
        <v>1012.387227523</v>
      </c>
      <c r="F1462">
        <v>140.63</v>
      </c>
      <c r="G1462">
        <v>-24.930147022728299</v>
      </c>
      <c r="H1462">
        <v>3.2063497692886802</v>
      </c>
      <c r="I1462">
        <v>-29.1015106497224</v>
      </c>
      <c r="J1462">
        <v>-2.4319780310563299</v>
      </c>
      <c r="K1462">
        <v>152.32547722324901</v>
      </c>
      <c r="L1462">
        <v>159.27650368401501</v>
      </c>
      <c r="M1462">
        <v>33.172101993127797</v>
      </c>
      <c r="N1462">
        <v>0.44341888058866602</v>
      </c>
      <c r="O1462">
        <v>54.3411789803029</v>
      </c>
      <c r="P1462">
        <v>10.7758960220559</v>
      </c>
      <c r="Q1462">
        <v>4.6665403203666002E-2</v>
      </c>
    </row>
    <row r="1463" spans="1:17" hidden="1" x14ac:dyDescent="0.3">
      <c r="A1463" t="s">
        <v>3099</v>
      </c>
      <c r="B1463" t="s">
        <v>3100</v>
      </c>
      <c r="C1463" t="s">
        <v>3125</v>
      </c>
      <c r="D1463" t="s">
        <v>114</v>
      </c>
      <c r="E1463">
        <v>1011.0711968000001</v>
      </c>
      <c r="F1463">
        <v>339.5</v>
      </c>
      <c r="G1463">
        <v>114.153370382856</v>
      </c>
      <c r="H1463">
        <v>0.99696190277401697</v>
      </c>
      <c r="I1463">
        <v>-13.842814907027799</v>
      </c>
      <c r="J1463">
        <v>2.0130679785516401</v>
      </c>
      <c r="K1463">
        <v>356.88305298364702</v>
      </c>
      <c r="L1463">
        <v>319.76841887388002</v>
      </c>
      <c r="M1463">
        <v>42.820894300313903</v>
      </c>
      <c r="N1463">
        <v>1.2525814454958399</v>
      </c>
      <c r="O1463">
        <v>24.712812960235599</v>
      </c>
      <c r="P1463">
        <v>149.44893460690599</v>
      </c>
      <c r="Q1463">
        <v>9.8581236403204001E-2</v>
      </c>
    </row>
    <row r="1464" spans="1:17" hidden="1" x14ac:dyDescent="0.3">
      <c r="A1464" t="s">
        <v>3101</v>
      </c>
      <c r="B1464" t="s">
        <v>3102</v>
      </c>
      <c r="C1464" t="s">
        <v>3125</v>
      </c>
      <c r="E1464">
        <v>1009.230196</v>
      </c>
      <c r="F1464">
        <v>1.93</v>
      </c>
      <c r="G1464">
        <v>127.15559083104</v>
      </c>
      <c r="H1464">
        <v>-12.281681598330501</v>
      </c>
      <c r="I1464">
        <v>-59.553609665314397</v>
      </c>
      <c r="J1464">
        <v>-7.9436377337451303</v>
      </c>
      <c r="K1464">
        <v>2.2156762404822699</v>
      </c>
      <c r="L1464">
        <v>2.38290349782927</v>
      </c>
      <c r="M1464">
        <v>37.935272398639398</v>
      </c>
      <c r="N1464">
        <v>0.38744843419236902</v>
      </c>
      <c r="O1464">
        <v>113.98963730569901</v>
      </c>
      <c r="P1464">
        <v>153.69700953006799</v>
      </c>
    </row>
    <row r="1465" spans="1:17" hidden="1" x14ac:dyDescent="0.3">
      <c r="A1465" t="s">
        <v>3103</v>
      </c>
      <c r="B1465" t="s">
        <v>3104</v>
      </c>
      <c r="C1465" t="s">
        <v>3125</v>
      </c>
      <c r="D1465" t="s">
        <v>117</v>
      </c>
      <c r="E1465">
        <v>1008.8659152</v>
      </c>
      <c r="F1465">
        <v>115.96</v>
      </c>
      <c r="G1465">
        <v>-52.231902518317497</v>
      </c>
      <c r="H1465">
        <v>-10.966137337424099</v>
      </c>
      <c r="I1465">
        <v>-33.664385708372798</v>
      </c>
      <c r="J1465">
        <v>-5.5326484232056101</v>
      </c>
      <c r="K1465">
        <v>133.005141606113</v>
      </c>
      <c r="L1465">
        <v>140.891005606834</v>
      </c>
      <c r="M1465">
        <v>17.4052999740099</v>
      </c>
      <c r="N1465">
        <v>0.50031520137244201</v>
      </c>
      <c r="O1465">
        <v>67.5577785443256</v>
      </c>
      <c r="P1465">
        <v>0.64224960944279097</v>
      </c>
      <c r="Q1465">
        <v>2.7106472364294001E-2</v>
      </c>
    </row>
    <row r="1466" spans="1:17" hidden="1" x14ac:dyDescent="0.3">
      <c r="A1466" t="s">
        <v>3105</v>
      </c>
      <c r="B1466" t="s">
        <v>3106</v>
      </c>
      <c r="C1466" t="s">
        <v>3125</v>
      </c>
      <c r="D1466" t="s">
        <v>287</v>
      </c>
      <c r="E1466">
        <v>1002.6396</v>
      </c>
      <c r="F1466">
        <v>539.75</v>
      </c>
      <c r="G1466">
        <v>36.377386009694298</v>
      </c>
      <c r="H1466">
        <v>-1.9517837364716699</v>
      </c>
      <c r="I1466">
        <v>12.939258858293099</v>
      </c>
      <c r="J1466">
        <v>-5.6944705516132696</v>
      </c>
      <c r="K1466">
        <v>552.85812197032305</v>
      </c>
      <c r="L1466">
        <v>492.54731431673503</v>
      </c>
      <c r="M1466">
        <v>32.765751223755601</v>
      </c>
      <c r="N1466">
        <v>1.09168930767787</v>
      </c>
      <c r="O1466">
        <v>28.0037054191755</v>
      </c>
      <c r="P1466">
        <v>75.243506493506402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Price_Filter_24_10_2024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2024-10-25T02:36:56Z</dcterms:created>
  <dcterms:modified xsi:type="dcterms:W3CDTF">2024-11-22T12:50:43Z</dcterms:modified>
</cp:coreProperties>
</file>